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7.xml" ContentType="application/vnd.openxmlformats-officedocument.spreadsheetml.comments+xml"/>
  <Override PartName="/xl/comments8.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9.xml" ContentType="application/vnd.openxmlformats-officedocument.spreadsheetml.comments+xml"/>
  <Override PartName="/xl/drawings/drawing9.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527"/>
  <workbookPr defaultThemeVersion="124226"/>
  <mc:AlternateContent xmlns:mc="http://schemas.openxmlformats.org/markup-compatibility/2006">
    <mc:Choice Requires="x15">
      <x15ac:absPath xmlns:x15ac="http://schemas.microsoft.com/office/spreadsheetml/2010/11/ac" url="C:\Users\Master\Downloads\세율\"/>
    </mc:Choice>
  </mc:AlternateContent>
  <xr:revisionPtr revIDLastSave="0" documentId="13_ncr:1_{B4E13E01-D6E4-42A5-A211-68D74EED2B81}" xr6:coauthVersionLast="47" xr6:coauthVersionMax="47" xr10:uidLastSave="{00000000-0000-0000-0000-000000000000}"/>
  <bookViews>
    <workbookView xWindow="-60" yWindow="-60" windowWidth="28920" windowHeight="16320" firstSheet="12" activeTab="14" xr2:uid="{00000000-000D-0000-FFFF-FFFF00000000}"/>
  </bookViews>
  <sheets>
    <sheet name="입력" sheetId="23" r:id="rId1"/>
    <sheet name="임원퇴직급여한도계산-회사규정 직전 3년" sheetId="17" r:id="rId2"/>
    <sheet name="임원퇴직급여한도계산-회사규정 직전 1년" sheetId="38" r:id="rId3"/>
    <sheet name="작성방법" sheetId="36" r:id="rId4"/>
    <sheet name="&lt;-간단끝" sheetId="25" r:id="rId5"/>
    <sheet name="구분선" sheetId="26" r:id="rId6"/>
    <sheet name="요약" sheetId="31" r:id="rId7"/>
    <sheet name="복잡-&gt;" sheetId="24" r:id="rId8"/>
    <sheet name="말일자-샘플" sheetId="5" r:id="rId9"/>
    <sheet name="말일자-하단 임원 퇴직급여추계액" sheetId="1" r:id="rId10"/>
    <sheet name="퇴직급여산정" sheetId="4" r:id="rId11"/>
    <sheet name="임원퇴직한도" sheetId="6" r:id="rId12"/>
    <sheet name="개요" sheetId="37" r:id="rId13"/>
    <sheet name="세법" sheetId="40" r:id="rId14"/>
    <sheet name="임원퇴직급여한도계산(2020.1.1.이후 퇴직)" sheetId="39" r:id="rId15"/>
    <sheet name="2021간이세액표" sheetId="41" r:id="rId16"/>
    <sheet name="화면설명" sheetId="42" r:id="rId17"/>
    <sheet name="기본사항 등 입력" sheetId="43" r:id="rId18"/>
    <sheet name="퇴직소득원천징수영수증" sheetId="44" r:id="rId19"/>
    <sheet name="퇴직사유" sheetId="46" r:id="rId20"/>
    <sheet name="(공지)프로그램변경이력" sheetId="45" r:id="rId21"/>
    <sheet name="근로소득원천징수영수증(특별공제)-입력" sheetId="47" r:id="rId22"/>
    <sheet name="근로소득원천징수영수증 (표준세액공제 비교)" sheetId="48" r:id="rId23"/>
    <sheet name="원천징수이행상황신고서" sheetId="49" r:id="rId24"/>
    <sheet name="근로소득공제" sheetId="50" r:id="rId25"/>
    <sheet name="근로소득세액공제" sheetId="51" r:id="rId26"/>
    <sheet name="세율" sheetId="52" r:id="rId27"/>
    <sheet name="임원퇴직급여한도계산(2019.12.31.이전 퇴직)" sheetId="28" r:id="rId28"/>
    <sheet name="평균임금" sheetId="7" r:id="rId29"/>
    <sheet name="통상.평균판단기준" sheetId="8" r:id="rId30"/>
    <sheet name="통상,평균판단기준2" sheetId="12" r:id="rId31"/>
    <sheet name="퇴직급여대상" sheetId="13" r:id="rId32"/>
    <sheet name="임원중간정산요건" sheetId="15" r:id="rId33"/>
    <sheet name="근로자 중간정산요건" sheetId="16" r:id="rId34"/>
  </sheets>
  <externalReferences>
    <externalReference r:id="rId35"/>
  </externalReferences>
  <definedNames>
    <definedName name="_xlnm.Print_Area" localSheetId="22">'근로소득원천징수영수증 (표준세액공제 비교)'!$A$1:$AR$206</definedName>
    <definedName name="_xlnm.Print_Area" localSheetId="21">'근로소득원천징수영수증(특별공제)-입력'!$A$1:$AR$206</definedName>
    <definedName name="_xlnm.Print_Area" localSheetId="17">'기본사항 등 입력'!$A$1:$J$33</definedName>
    <definedName name="_xlnm.Print_Area" localSheetId="23">원천징수이행상황신고서!$A$1:$AO$392</definedName>
    <definedName name="_xlnm.Print_Area" localSheetId="14">'임원퇴직급여한도계산(2020.1.1.이후 퇴직)'!$A$1:$T$42</definedName>
    <definedName name="_xlnm.Print_Area" localSheetId="18">퇴직소득원천징수영수증!$B$1:$AF$54</definedName>
    <definedName name="_xlnm.Print_Titles" localSheetId="15">'2021간이세액표'!$3:$4</definedName>
    <definedName name="간이세액표2021">'2021간이세액표'!$A$6:$M$653</definedName>
    <definedName name="근로세율">'2021간이세액표'!$O$654:$T$659</definedName>
    <definedName name="근로소득세액공제">근로소득세액공제!$B$14:$D$16</definedName>
    <definedName name="세율2020">세율!$B$5:$E$11</definedName>
    <definedName name="세율2021">세율!$B$5:$E$12</definedName>
    <definedName name="소득공제">근로소득공제!$B$4:$F$8</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X73" i="47" l="1"/>
  <c r="Q73" i="47"/>
  <c r="Y39" i="39"/>
  <c r="X39" i="39"/>
  <c r="W39" i="39"/>
  <c r="V39" i="39"/>
  <c r="U39" i="39"/>
  <c r="J26" i="47"/>
  <c r="J31" i="47"/>
  <c r="AL31" i="47" s="1"/>
  <c r="B12" i="52"/>
  <c r="B11" i="52"/>
  <c r="B10" i="52"/>
  <c r="B9" i="52"/>
  <c r="B8" i="52"/>
  <c r="B7" i="52"/>
  <c r="B6" i="52"/>
  <c r="B16" i="51"/>
  <c r="B15" i="51"/>
  <c r="D14" i="51"/>
  <c r="F8" i="51"/>
  <c r="E8" i="51"/>
  <c r="B8" i="51"/>
  <c r="F7" i="51"/>
  <c r="E8" i="50"/>
  <c r="B8" i="50"/>
  <c r="E7" i="50"/>
  <c r="B7" i="50"/>
  <c r="E6" i="50"/>
  <c r="B6" i="50"/>
  <c r="E5" i="50"/>
  <c r="B5" i="50"/>
  <c r="P343" i="49"/>
  <c r="O343" i="49"/>
  <c r="N343" i="49"/>
  <c r="M343" i="49"/>
  <c r="L343" i="49"/>
  <c r="J343" i="49"/>
  <c r="I343" i="49"/>
  <c r="G343" i="49"/>
  <c r="F343" i="49"/>
  <c r="E343" i="49"/>
  <c r="P290" i="49"/>
  <c r="O290" i="49"/>
  <c r="N290" i="49"/>
  <c r="M290" i="49"/>
  <c r="L290" i="49"/>
  <c r="J290" i="49"/>
  <c r="I290" i="49"/>
  <c r="G290" i="49"/>
  <c r="F290" i="49"/>
  <c r="E290" i="49"/>
  <c r="P238" i="49"/>
  <c r="O238" i="49"/>
  <c r="N238" i="49"/>
  <c r="M238" i="49"/>
  <c r="L238" i="49"/>
  <c r="J238" i="49"/>
  <c r="I238" i="49"/>
  <c r="G238" i="49"/>
  <c r="F238" i="49"/>
  <c r="E238" i="49"/>
  <c r="P184" i="49"/>
  <c r="O184" i="49"/>
  <c r="N184" i="49"/>
  <c r="M184" i="49"/>
  <c r="L184" i="49"/>
  <c r="J184" i="49"/>
  <c r="I184" i="49"/>
  <c r="G184" i="49"/>
  <c r="F184" i="49"/>
  <c r="E184" i="49"/>
  <c r="P97" i="49"/>
  <c r="O97" i="49"/>
  <c r="N97" i="49"/>
  <c r="M97" i="49"/>
  <c r="L97" i="49"/>
  <c r="J97" i="49"/>
  <c r="I97" i="49"/>
  <c r="G97" i="49"/>
  <c r="F97" i="49"/>
  <c r="E97" i="49"/>
  <c r="H92" i="49"/>
  <c r="AQ87" i="49"/>
  <c r="AP87" i="49"/>
  <c r="K87" i="49"/>
  <c r="O85" i="49"/>
  <c r="I80" i="49"/>
  <c r="AL74" i="49"/>
  <c r="AL73" i="49"/>
  <c r="AH73" i="49"/>
  <c r="AD73" i="49"/>
  <c r="R73" i="49"/>
  <c r="AH60" i="49"/>
  <c r="AD60" i="49"/>
  <c r="Z60" i="49"/>
  <c r="Z74" i="49" s="1"/>
  <c r="R60" i="49"/>
  <c r="M60" i="49"/>
  <c r="J60" i="49"/>
  <c r="J74" i="49" s="1"/>
  <c r="AH59" i="49"/>
  <c r="AD59" i="49"/>
  <c r="Z59" i="49"/>
  <c r="R59" i="49"/>
  <c r="M59" i="49"/>
  <c r="M73" i="49" s="1"/>
  <c r="J59" i="49"/>
  <c r="J73" i="49" s="1"/>
  <c r="AD52" i="49"/>
  <c r="AH52" i="49" s="1"/>
  <c r="AH50" i="49"/>
  <c r="AD50" i="49"/>
  <c r="AD48" i="49"/>
  <c r="AH48" i="49" s="1"/>
  <c r="AH46" i="49"/>
  <c r="AD46" i="49"/>
  <c r="AD44" i="49"/>
  <c r="AH44" i="49" s="1"/>
  <c r="Z42" i="49"/>
  <c r="V42" i="49"/>
  <c r="V74" i="49" s="1"/>
  <c r="R42" i="49"/>
  <c r="M42" i="49"/>
  <c r="J42" i="49"/>
  <c r="Z41" i="49"/>
  <c r="V41" i="49"/>
  <c r="R41" i="49"/>
  <c r="M41" i="49"/>
  <c r="J41" i="49"/>
  <c r="AH34" i="49"/>
  <c r="AH32" i="49"/>
  <c r="Z30" i="49"/>
  <c r="V30" i="49"/>
  <c r="J30" i="49"/>
  <c r="Z29" i="49"/>
  <c r="V29" i="49"/>
  <c r="V73" i="49" s="1"/>
  <c r="R29" i="49"/>
  <c r="M29" i="49"/>
  <c r="J29" i="49"/>
  <c r="AP11" i="49"/>
  <c r="AQ11" i="49" s="1"/>
  <c r="I9" i="49"/>
  <c r="H86" i="49" s="1"/>
  <c r="B186" i="48"/>
  <c r="B184" i="48"/>
  <c r="B182" i="48"/>
  <c r="B180" i="48"/>
  <c r="B178" i="48"/>
  <c r="A178" i="48"/>
  <c r="A180" i="48" s="1"/>
  <c r="A182" i="48" s="1"/>
  <c r="A184" i="48" s="1"/>
  <c r="A186" i="48" s="1"/>
  <c r="B176" i="48"/>
  <c r="A176" i="48"/>
  <c r="AJ173" i="48"/>
  <c r="AE173" i="48"/>
  <c r="AA173" i="48"/>
  <c r="V173" i="48"/>
  <c r="G173" i="48"/>
  <c r="AJ172" i="48"/>
  <c r="AE172" i="48"/>
  <c r="AA172" i="48"/>
  <c r="V172" i="48"/>
  <c r="Q172" i="48"/>
  <c r="L172" i="48"/>
  <c r="G172" i="48"/>
  <c r="BJ168" i="48"/>
  <c r="BB168" i="48"/>
  <c r="BF168" i="48" s="1"/>
  <c r="AY168" i="48"/>
  <c r="AZ168" i="48" s="1"/>
  <c r="BJ166" i="48"/>
  <c r="BB166" i="48"/>
  <c r="BF166" i="48" s="1"/>
  <c r="AY166" i="48"/>
  <c r="AZ166" i="48" s="1"/>
  <c r="BJ164" i="48"/>
  <c r="BB164" i="48"/>
  <c r="BF164" i="48" s="1"/>
  <c r="AY164" i="48"/>
  <c r="AZ164" i="48" s="1"/>
  <c r="BJ162" i="48"/>
  <c r="BB162" i="48"/>
  <c r="BF162" i="48" s="1"/>
  <c r="AY162" i="48"/>
  <c r="AZ162" i="48" s="1"/>
  <c r="BJ160" i="48"/>
  <c r="BB160" i="48"/>
  <c r="BF160" i="48" s="1"/>
  <c r="AZ160" i="48"/>
  <c r="AY160" i="48"/>
  <c r="BJ158" i="48"/>
  <c r="BB158" i="48"/>
  <c r="BF158" i="48" s="1"/>
  <c r="AY158" i="48"/>
  <c r="AZ158" i="48" s="1"/>
  <c r="A157" i="48"/>
  <c r="A159" i="48" s="1"/>
  <c r="A161" i="48" s="1"/>
  <c r="A163" i="48" s="1"/>
  <c r="A165" i="48" s="1"/>
  <c r="A167" i="48" s="1"/>
  <c r="BJ156" i="48"/>
  <c r="BB156" i="48"/>
  <c r="BF156" i="48" s="1"/>
  <c r="AY156" i="48"/>
  <c r="AZ156" i="48" s="1"/>
  <c r="H153" i="48"/>
  <c r="L143" i="48"/>
  <c r="L142" i="48"/>
  <c r="L141" i="48"/>
  <c r="L140" i="48"/>
  <c r="L139" i="48"/>
  <c r="L138" i="48"/>
  <c r="L137" i="48"/>
  <c r="AK136" i="48"/>
  <c r="AK137" i="48" s="1"/>
  <c r="AN137" i="48" s="1"/>
  <c r="L136" i="48"/>
  <c r="AK135" i="48"/>
  <c r="L135" i="48"/>
  <c r="AK134" i="48"/>
  <c r="L134" i="48"/>
  <c r="AK133" i="48"/>
  <c r="L133" i="48"/>
  <c r="L132" i="48"/>
  <c r="AK131" i="48"/>
  <c r="AW92" i="48" s="1"/>
  <c r="AK129" i="48"/>
  <c r="P129" i="48"/>
  <c r="L129" i="48"/>
  <c r="AK127" i="48"/>
  <c r="AK125" i="48"/>
  <c r="AK123" i="48"/>
  <c r="AK121" i="48"/>
  <c r="AK119" i="48"/>
  <c r="AK117" i="48"/>
  <c r="AK115" i="48"/>
  <c r="AK113" i="48"/>
  <c r="O113" i="48"/>
  <c r="AK111" i="48"/>
  <c r="AK110" i="48"/>
  <c r="O110" i="48"/>
  <c r="AK109" i="48"/>
  <c r="O109" i="48"/>
  <c r="AK108" i="48"/>
  <c r="O108" i="48"/>
  <c r="AK107" i="48"/>
  <c r="O107" i="48"/>
  <c r="AK106" i="48"/>
  <c r="O106" i="48"/>
  <c r="AK105" i="48"/>
  <c r="O105" i="48"/>
  <c r="AG104" i="48"/>
  <c r="AK104" i="48" s="1"/>
  <c r="O104" i="48"/>
  <c r="AG103" i="48"/>
  <c r="AK103" i="48" s="1"/>
  <c r="O103" i="48"/>
  <c r="AK98" i="48"/>
  <c r="L98" i="48"/>
  <c r="AK96" i="48"/>
  <c r="L96" i="48"/>
  <c r="AK95" i="48"/>
  <c r="AK94" i="48"/>
  <c r="AK99" i="48" s="1"/>
  <c r="AV91" i="48"/>
  <c r="A90" i="48"/>
  <c r="AK85" i="48"/>
  <c r="V85" i="48"/>
  <c r="A85" i="48"/>
  <c r="AK83" i="48"/>
  <c r="H79" i="48"/>
  <c r="AE75" i="48"/>
  <c r="X74" i="48"/>
  <c r="Q74" i="48"/>
  <c r="BG73" i="48"/>
  <c r="X73" i="48"/>
  <c r="AL73" i="48" s="1"/>
  <c r="Q73" i="48"/>
  <c r="AL72" i="48"/>
  <c r="X72" i="48"/>
  <c r="Q72" i="48"/>
  <c r="J72" i="48"/>
  <c r="AL71" i="48"/>
  <c r="X71" i="48"/>
  <c r="Q71" i="48"/>
  <c r="J71" i="48"/>
  <c r="AL70" i="48"/>
  <c r="X70" i="48"/>
  <c r="Q70" i="48"/>
  <c r="AE67" i="48"/>
  <c r="AE65" i="48"/>
  <c r="X65" i="48"/>
  <c r="Q65" i="48"/>
  <c r="J65" i="48"/>
  <c r="AL65" i="48" s="1"/>
  <c r="AE64" i="48"/>
  <c r="X64" i="48"/>
  <c r="Q64" i="48"/>
  <c r="J64" i="48"/>
  <c r="AE63" i="48"/>
  <c r="X63" i="48"/>
  <c r="Q63" i="48"/>
  <c r="J63" i="48"/>
  <c r="J67" i="48" s="1"/>
  <c r="AE62" i="48"/>
  <c r="X62" i="48"/>
  <c r="Q62" i="48"/>
  <c r="Q67" i="48" s="1"/>
  <c r="J62" i="48"/>
  <c r="AL62" i="48" s="1"/>
  <c r="AE61" i="48"/>
  <c r="X61" i="48"/>
  <c r="Q61" i="48"/>
  <c r="J61" i="48"/>
  <c r="AE60" i="48"/>
  <c r="X60" i="48"/>
  <c r="Q60" i="48"/>
  <c r="J60" i="48"/>
  <c r="AE59" i="48"/>
  <c r="X59" i="48"/>
  <c r="Q59" i="48"/>
  <c r="J59" i="48"/>
  <c r="AL59" i="48" s="1"/>
  <c r="AE58" i="48"/>
  <c r="X58" i="48"/>
  <c r="Q58" i="48"/>
  <c r="J58" i="48"/>
  <c r="J66" i="48" s="1"/>
  <c r="AE57" i="48"/>
  <c r="X57" i="48"/>
  <c r="Q57" i="48"/>
  <c r="J57" i="48"/>
  <c r="AL57" i="48" s="1"/>
  <c r="AE56" i="48"/>
  <c r="X56" i="48"/>
  <c r="Q56" i="48"/>
  <c r="J56" i="48"/>
  <c r="AE55" i="48"/>
  <c r="X55" i="48"/>
  <c r="Q55" i="48"/>
  <c r="J55" i="48"/>
  <c r="AL55" i="48" s="1"/>
  <c r="AE54" i="48"/>
  <c r="X54" i="48"/>
  <c r="Q54" i="48"/>
  <c r="J54" i="48"/>
  <c r="AL54" i="48" s="1"/>
  <c r="AE53" i="48"/>
  <c r="X53" i="48"/>
  <c r="Q53" i="48"/>
  <c r="J53" i="48"/>
  <c r="AE52" i="48"/>
  <c r="X52" i="48"/>
  <c r="Q52" i="48"/>
  <c r="J52" i="48"/>
  <c r="AE51" i="48"/>
  <c r="X51" i="48"/>
  <c r="Q51" i="48"/>
  <c r="J51" i="48"/>
  <c r="AL51" i="48" s="1"/>
  <c r="AE50" i="48"/>
  <c r="X50" i="48"/>
  <c r="Q50" i="48"/>
  <c r="J50" i="48"/>
  <c r="AL50" i="48" s="1"/>
  <c r="AE49" i="48"/>
  <c r="X49" i="48"/>
  <c r="Q49" i="48"/>
  <c r="J49" i="48"/>
  <c r="AL49" i="48" s="1"/>
  <c r="AE48" i="48"/>
  <c r="X48" i="48"/>
  <c r="Q48" i="48"/>
  <c r="J48" i="48"/>
  <c r="AE47" i="48"/>
  <c r="X47" i="48"/>
  <c r="Q47" i="48"/>
  <c r="J47" i="48"/>
  <c r="AL47" i="48" s="1"/>
  <c r="AE46" i="48"/>
  <c r="X46" i="48"/>
  <c r="Q46" i="48"/>
  <c r="J46" i="48"/>
  <c r="AL46" i="48" s="1"/>
  <c r="AE45" i="48"/>
  <c r="X45" i="48"/>
  <c r="Q45" i="48"/>
  <c r="J45" i="48"/>
  <c r="AE44" i="48"/>
  <c r="X44" i="48"/>
  <c r="Q44" i="48"/>
  <c r="J44" i="48"/>
  <c r="AE43" i="48"/>
  <c r="X43" i="48"/>
  <c r="Q43" i="48"/>
  <c r="J43" i="48"/>
  <c r="AL43" i="48" s="1"/>
  <c r="AE42" i="48"/>
  <c r="X42" i="48"/>
  <c r="Q42" i="48"/>
  <c r="J42" i="48"/>
  <c r="AL42" i="48" s="1"/>
  <c r="AE41" i="48"/>
  <c r="X41" i="48"/>
  <c r="Q41" i="48"/>
  <c r="J41" i="48"/>
  <c r="AL41" i="48" s="1"/>
  <c r="AE40" i="48"/>
  <c r="X40" i="48"/>
  <c r="Q40" i="48"/>
  <c r="J40" i="48"/>
  <c r="AE39" i="48"/>
  <c r="X39" i="48"/>
  <c r="Q39" i="48"/>
  <c r="J39" i="48"/>
  <c r="AL39" i="48" s="1"/>
  <c r="AE38" i="48"/>
  <c r="X38" i="48"/>
  <c r="Q38" i="48"/>
  <c r="J38" i="48"/>
  <c r="AL38" i="48" s="1"/>
  <c r="AE37" i="48"/>
  <c r="X37" i="48"/>
  <c r="Q37" i="48"/>
  <c r="Q66" i="48" s="1"/>
  <c r="J37" i="48"/>
  <c r="AE36" i="48"/>
  <c r="X36" i="48"/>
  <c r="X66" i="48" s="1"/>
  <c r="Q36" i="48"/>
  <c r="J36" i="48"/>
  <c r="AE35" i="48"/>
  <c r="X35" i="48"/>
  <c r="Q35" i="48"/>
  <c r="J35" i="48"/>
  <c r="AL35" i="48" s="1"/>
  <c r="AE32" i="48"/>
  <c r="X32" i="48"/>
  <c r="Q32" i="48"/>
  <c r="J32" i="48"/>
  <c r="AE31" i="48"/>
  <c r="X31" i="48"/>
  <c r="Q31" i="48"/>
  <c r="AE30" i="48"/>
  <c r="X30" i="48"/>
  <c r="Q30" i="48"/>
  <c r="J30" i="48"/>
  <c r="AL30" i="48" s="1"/>
  <c r="AE29" i="48"/>
  <c r="X29" i="48"/>
  <c r="Q29" i="48"/>
  <c r="Q33" i="48" s="1"/>
  <c r="J29" i="48"/>
  <c r="AE28" i="48"/>
  <c r="X28" i="48"/>
  <c r="X33" i="48" s="1"/>
  <c r="Q28" i="48"/>
  <c r="J28" i="48"/>
  <c r="AE27" i="48"/>
  <c r="X27" i="48"/>
  <c r="Q27" i="48"/>
  <c r="J27" i="48"/>
  <c r="AL27" i="48" s="1"/>
  <c r="AE26" i="48"/>
  <c r="X26" i="48"/>
  <c r="Q26" i="48"/>
  <c r="J26" i="48"/>
  <c r="AI25" i="48"/>
  <c r="AE25" i="48"/>
  <c r="AB25" i="48"/>
  <c r="X25" i="48"/>
  <c r="U25" i="48"/>
  <c r="Q25" i="48"/>
  <c r="N25" i="48"/>
  <c r="J25" i="48"/>
  <c r="AI24" i="48"/>
  <c r="AE24" i="48"/>
  <c r="AB24" i="48"/>
  <c r="X24" i="48"/>
  <c r="U24" i="48"/>
  <c r="Q24" i="48"/>
  <c r="N24" i="48"/>
  <c r="J24" i="48"/>
  <c r="AE23" i="48"/>
  <c r="X23" i="48"/>
  <c r="Q23" i="48"/>
  <c r="J70" i="48" s="1"/>
  <c r="AE22" i="48"/>
  <c r="X22" i="48"/>
  <c r="Q22" i="48"/>
  <c r="J22" i="48"/>
  <c r="J20" i="48"/>
  <c r="AV19" i="48"/>
  <c r="AG19" i="48"/>
  <c r="AT20" i="48" s="1"/>
  <c r="J19" i="48"/>
  <c r="U147" i="48" s="1"/>
  <c r="J18" i="48"/>
  <c r="AT17" i="48"/>
  <c r="AG16" i="48"/>
  <c r="J16" i="48"/>
  <c r="AG15" i="48"/>
  <c r="V83" i="48" s="1"/>
  <c r="J15" i="48"/>
  <c r="I201" i="47"/>
  <c r="I200" i="47"/>
  <c r="I199" i="47"/>
  <c r="B186" i="47"/>
  <c r="B184" i="47"/>
  <c r="A184" i="47"/>
  <c r="A186" i="47" s="1"/>
  <c r="B182" i="47"/>
  <c r="B180" i="47"/>
  <c r="A180" i="47"/>
  <c r="A182" i="47" s="1"/>
  <c r="B178" i="47"/>
  <c r="B176" i="47"/>
  <c r="A176" i="47"/>
  <c r="A178" i="47" s="1"/>
  <c r="B174" i="47"/>
  <c r="AJ173" i="47"/>
  <c r="AE173" i="47"/>
  <c r="AA173" i="47"/>
  <c r="V173" i="47"/>
  <c r="G173" i="47"/>
  <c r="AJ172" i="47"/>
  <c r="AE172" i="47"/>
  <c r="AA172" i="47"/>
  <c r="V172" i="47"/>
  <c r="Q172" i="47"/>
  <c r="L172" i="47"/>
  <c r="G172" i="47"/>
  <c r="BJ168" i="47"/>
  <c r="BB168" i="47"/>
  <c r="BF168" i="47" s="1"/>
  <c r="AZ168" i="47"/>
  <c r="AY168" i="47"/>
  <c r="BJ166" i="47"/>
  <c r="BF166" i="47"/>
  <c r="BB166" i="47"/>
  <c r="AY166" i="47"/>
  <c r="AZ166" i="47" s="1"/>
  <c r="A165" i="47"/>
  <c r="A167" i="47" s="1"/>
  <c r="BJ164" i="47"/>
  <c r="BB164" i="47"/>
  <c r="BF164" i="47" s="1"/>
  <c r="AZ164" i="47"/>
  <c r="AY164" i="47"/>
  <c r="BJ162" i="47"/>
  <c r="BF162" i="47"/>
  <c r="BB162" i="47"/>
  <c r="AY162" i="47"/>
  <c r="AZ162" i="47" s="1"/>
  <c r="A161" i="47"/>
  <c r="A163" i="47" s="1"/>
  <c r="BJ160" i="47"/>
  <c r="BB160" i="47"/>
  <c r="BF160" i="47" s="1"/>
  <c r="AZ160" i="47"/>
  <c r="AY160" i="47"/>
  <c r="BJ158" i="47"/>
  <c r="BF158" i="47"/>
  <c r="BB158" i="47"/>
  <c r="AY158" i="47"/>
  <c r="AZ158" i="47" s="1"/>
  <c r="A157" i="47"/>
  <c r="A159" i="47" s="1"/>
  <c r="BJ156" i="47"/>
  <c r="BB156" i="47"/>
  <c r="BF156" i="47" s="1"/>
  <c r="AZ156" i="47"/>
  <c r="AY156" i="47"/>
  <c r="C155" i="47"/>
  <c r="H153" i="47"/>
  <c r="U147" i="47"/>
  <c r="L147" i="47"/>
  <c r="A147" i="47"/>
  <c r="L142" i="47"/>
  <c r="AN137" i="47"/>
  <c r="AK137" i="47"/>
  <c r="L129" i="47"/>
  <c r="O113" i="47"/>
  <c r="AK112" i="47"/>
  <c r="AK131" i="47" s="1"/>
  <c r="AW92" i="47" s="1"/>
  <c r="AK104" i="47"/>
  <c r="AK103" i="47"/>
  <c r="L100" i="47"/>
  <c r="L100" i="48" s="1"/>
  <c r="AK99" i="47"/>
  <c r="L99" i="47"/>
  <c r="L99" i="48" s="1"/>
  <c r="L98" i="47"/>
  <c r="L97" i="47"/>
  <c r="L97" i="48" s="1"/>
  <c r="L96" i="47"/>
  <c r="L95" i="47"/>
  <c r="L95" i="48" s="1"/>
  <c r="U90" i="47"/>
  <c r="L90" i="47"/>
  <c r="A90" i="47"/>
  <c r="V83" i="47"/>
  <c r="R81" i="47"/>
  <c r="X79" i="47"/>
  <c r="X79" i="48" s="1"/>
  <c r="AE75" i="47"/>
  <c r="BG73" i="47"/>
  <c r="AL73" i="47"/>
  <c r="AL72" i="47"/>
  <c r="J72" i="47"/>
  <c r="AL71" i="47"/>
  <c r="J71" i="47"/>
  <c r="AL70" i="47"/>
  <c r="J70" i="47"/>
  <c r="AE67" i="47"/>
  <c r="X67" i="47"/>
  <c r="Q67" i="47"/>
  <c r="J67" i="47"/>
  <c r="AE66" i="47"/>
  <c r="X66" i="47"/>
  <c r="Q66" i="47"/>
  <c r="J66" i="47"/>
  <c r="AL65" i="47"/>
  <c r="AL64" i="47"/>
  <c r="AL63" i="47"/>
  <c r="AL67" i="47" s="1"/>
  <c r="AL62" i="47"/>
  <c r="AL61" i="47"/>
  <c r="AL60" i="47"/>
  <c r="AL59" i="47"/>
  <c r="AL58" i="47"/>
  <c r="AL57" i="47"/>
  <c r="AL56" i="47"/>
  <c r="AL55" i="47"/>
  <c r="AL54" i="47"/>
  <c r="AL53" i="47"/>
  <c r="AL52" i="47"/>
  <c r="AL51" i="47"/>
  <c r="AL50" i="47"/>
  <c r="AL49" i="47"/>
  <c r="AL48" i="47"/>
  <c r="AL47" i="47"/>
  <c r="AL46" i="47"/>
  <c r="AL45" i="47"/>
  <c r="AL44" i="47"/>
  <c r="AL43" i="47"/>
  <c r="AY42" i="47"/>
  <c r="AW42" i="47"/>
  <c r="AT42" i="47"/>
  <c r="AV42" i="47" s="1"/>
  <c r="AX42" i="47" s="1"/>
  <c r="AZ42" i="47" s="1"/>
  <c r="AL42" i="47"/>
  <c r="AY41" i="47"/>
  <c r="AW41" i="47"/>
  <c r="AL41" i="47"/>
  <c r="AL40" i="47"/>
  <c r="AL39" i="47"/>
  <c r="AY38" i="47"/>
  <c r="AX38" i="47"/>
  <c r="AZ38" i="47" s="1"/>
  <c r="AW38" i="47"/>
  <c r="AV38" i="47"/>
  <c r="AL38" i="47"/>
  <c r="AY37" i="47"/>
  <c r="AW37" i="47"/>
  <c r="AV37" i="47"/>
  <c r="AL37" i="47"/>
  <c r="AL36" i="47"/>
  <c r="AL35" i="47"/>
  <c r="AL66" i="47" s="1"/>
  <c r="AZ33" i="47"/>
  <c r="AY33" i="47"/>
  <c r="AW33" i="47"/>
  <c r="AV33" i="47"/>
  <c r="AX33" i="47" s="1"/>
  <c r="AE33" i="47"/>
  <c r="X33" i="47"/>
  <c r="Q33" i="47"/>
  <c r="AX32" i="47"/>
  <c r="AZ32" i="47" s="1"/>
  <c r="AW32" i="47"/>
  <c r="AV32" i="47"/>
  <c r="AL32" i="47"/>
  <c r="AL30" i="47"/>
  <c r="AL29" i="47"/>
  <c r="AL28" i="47"/>
  <c r="AL27" i="47"/>
  <c r="AX26" i="47"/>
  <c r="J23" i="47"/>
  <c r="J73" i="47" s="1"/>
  <c r="J22" i="47"/>
  <c r="AT20" i="47"/>
  <c r="AV19" i="47"/>
  <c r="AU19" i="47"/>
  <c r="AT19" i="47"/>
  <c r="AT17" i="47"/>
  <c r="AT16" i="47"/>
  <c r="AU15" i="47"/>
  <c r="AT15" i="47"/>
  <c r="O668" i="41"/>
  <c r="Q652" i="41"/>
  <c r="R652" i="41"/>
  <c r="S652" i="41" s="1"/>
  <c r="T652" i="41" s="1"/>
  <c r="P652" i="41"/>
  <c r="P669" i="41"/>
  <c r="P667" i="41"/>
  <c r="P665" i="41"/>
  <c r="I5" i="39"/>
  <c r="H5" i="39"/>
  <c r="M80" i="39"/>
  <c r="L80" i="39"/>
  <c r="F80" i="39"/>
  <c r="L78" i="39"/>
  <c r="L77" i="39" s="1"/>
  <c r="L76" i="39" s="1"/>
  <c r="L75" i="39" s="1"/>
  <c r="L74" i="39" s="1"/>
  <c r="L73" i="39" s="1"/>
  <c r="L72" i="39" s="1"/>
  <c r="L71" i="39" s="1"/>
  <c r="L70" i="39" s="1"/>
  <c r="L69" i="39" s="1"/>
  <c r="L68" i="39" s="1"/>
  <c r="O45" i="39"/>
  <c r="O46" i="39" s="1"/>
  <c r="O47" i="39" s="1"/>
  <c r="O48" i="39" s="1"/>
  <c r="O49" i="39" s="1"/>
  <c r="O50" i="39" s="1"/>
  <c r="O51" i="39" s="1"/>
  <c r="O52" i="39" s="1"/>
  <c r="O53" i="39" s="1"/>
  <c r="O54" i="39" s="1"/>
  <c r="O55" i="39" s="1"/>
  <c r="I45" i="39"/>
  <c r="I47" i="39" s="1"/>
  <c r="I48" i="39" s="1"/>
  <c r="I54" i="39" s="1"/>
  <c r="I55" i="39" s="1"/>
  <c r="C45" i="39"/>
  <c r="C46" i="39" s="1"/>
  <c r="C47" i="39" s="1"/>
  <c r="C48" i="39" s="1"/>
  <c r="C49" i="39" s="1"/>
  <c r="C50" i="39" s="1"/>
  <c r="C51" i="39" s="1"/>
  <c r="C52" i="39" s="1"/>
  <c r="C53" i="39" s="1"/>
  <c r="C54" i="39" s="1"/>
  <c r="C55" i="39" s="1"/>
  <c r="O57" i="39"/>
  <c r="O58" i="39" s="1"/>
  <c r="O59" i="39" s="1"/>
  <c r="O60" i="39" s="1"/>
  <c r="O61" i="39" s="1"/>
  <c r="O62" i="39" s="1"/>
  <c r="O63" i="39" s="1"/>
  <c r="O64" i="39" s="1"/>
  <c r="O65" i="39" s="1"/>
  <c r="O66" i="39" s="1"/>
  <c r="O67" i="39" s="1"/>
  <c r="I57" i="39"/>
  <c r="I58" i="39" s="1"/>
  <c r="I59" i="39" s="1"/>
  <c r="I60" i="39" s="1"/>
  <c r="I61" i="39" s="1"/>
  <c r="I62" i="39" s="1"/>
  <c r="I63" i="39" s="1"/>
  <c r="I64" i="39" s="1"/>
  <c r="I65" i="39" s="1"/>
  <c r="I66" i="39" s="1"/>
  <c r="I67" i="39" s="1"/>
  <c r="C57" i="39"/>
  <c r="C58" i="39" s="1"/>
  <c r="O69" i="39"/>
  <c r="O70" i="39" s="1"/>
  <c r="O71" i="39" s="1"/>
  <c r="O72" i="39" s="1"/>
  <c r="O73" i="39" s="1"/>
  <c r="O74" i="39" s="1"/>
  <c r="O75" i="39" s="1"/>
  <c r="O76" i="39" s="1"/>
  <c r="O77" i="39" s="1"/>
  <c r="O78" i="39" s="1"/>
  <c r="O79" i="39" s="1"/>
  <c r="I69" i="39"/>
  <c r="I70" i="39" s="1"/>
  <c r="I71" i="39" s="1"/>
  <c r="I72" i="39" s="1"/>
  <c r="I73" i="39" s="1"/>
  <c r="I74" i="39" s="1"/>
  <c r="I75" i="39" s="1"/>
  <c r="I76" i="39" s="1"/>
  <c r="I77" i="39" s="1"/>
  <c r="I78" i="39" s="1"/>
  <c r="I79" i="39" s="1"/>
  <c r="C70" i="39"/>
  <c r="C71" i="39"/>
  <c r="C72" i="39"/>
  <c r="C74" i="39"/>
  <c r="C75" i="39" s="1"/>
  <c r="C76" i="39" s="1"/>
  <c r="C77" i="39" s="1"/>
  <c r="C78" i="39" s="1"/>
  <c r="C79" i="39" s="1"/>
  <c r="C69" i="39"/>
  <c r="H35" i="39"/>
  <c r="H29" i="39"/>
  <c r="Q42" i="39"/>
  <c r="K42" i="39"/>
  <c r="E42" i="39"/>
  <c r="AT16" i="48" l="1"/>
  <c r="AT15" i="48"/>
  <c r="AU15" i="48" s="1"/>
  <c r="AL63" i="48"/>
  <c r="AL67" i="48" s="1"/>
  <c r="AE33" i="48"/>
  <c r="AL40" i="48"/>
  <c r="AL66" i="48" s="1"/>
  <c r="AL58" i="48"/>
  <c r="AL64" i="48"/>
  <c r="L90" i="48"/>
  <c r="J33" i="47"/>
  <c r="AL26" i="47"/>
  <c r="AL33" i="47" s="1"/>
  <c r="A147" i="48"/>
  <c r="R81" i="48"/>
  <c r="AH42" i="49"/>
  <c r="C155" i="48"/>
  <c r="B174" i="48" s="1"/>
  <c r="U90" i="48"/>
  <c r="J31" i="48"/>
  <c r="AL31" i="48" s="1"/>
  <c r="J23" i="48"/>
  <c r="J73" i="48" s="1"/>
  <c r="I200" i="48"/>
  <c r="I199" i="48"/>
  <c r="AL26" i="48"/>
  <c r="AL32" i="48"/>
  <c r="AE66" i="48"/>
  <c r="AL48" i="48"/>
  <c r="AL56" i="48"/>
  <c r="X67" i="48"/>
  <c r="AT41" i="47"/>
  <c r="AV41" i="47" s="1"/>
  <c r="AX41" i="47" s="1"/>
  <c r="AZ41" i="47" s="1"/>
  <c r="AX37" i="47"/>
  <c r="AZ37" i="47" s="1"/>
  <c r="AL28" i="48"/>
  <c r="AL29" i="48"/>
  <c r="AL36" i="48"/>
  <c r="AL37" i="48"/>
  <c r="AL44" i="48"/>
  <c r="AL45" i="48"/>
  <c r="AL52" i="48"/>
  <c r="AL53" i="48"/>
  <c r="AL60" i="48"/>
  <c r="AL61" i="48"/>
  <c r="L147" i="48"/>
  <c r="I201" i="48"/>
  <c r="Z73" i="49"/>
  <c r="AD42" i="49"/>
  <c r="AT19" i="48"/>
  <c r="AU19" i="48" s="1"/>
  <c r="C59" i="39"/>
  <c r="C60" i="39" s="1"/>
  <c r="C61" i="39" s="1"/>
  <c r="C62" i="39" s="1"/>
  <c r="C63" i="39" s="1"/>
  <c r="C64" i="39" s="1"/>
  <c r="C65" i="39" s="1"/>
  <c r="C66" i="39" s="1"/>
  <c r="C67" i="39" s="1"/>
  <c r="J33" i="48" l="1"/>
  <c r="H83" i="47"/>
  <c r="H77" i="47"/>
  <c r="AL33" i="48"/>
  <c r="L91" i="47"/>
  <c r="C80" i="39"/>
  <c r="L91" i="48" l="1"/>
  <c r="H77" i="48"/>
  <c r="H81" i="47"/>
  <c r="H81" i="48" s="1"/>
  <c r="L92" i="47"/>
  <c r="L93" i="47" s="1"/>
  <c r="AX75" i="47"/>
  <c r="AX69" i="47"/>
  <c r="C11" i="51"/>
  <c r="M20" i="49"/>
  <c r="M30" i="49" s="1"/>
  <c r="M74" i="49" s="1"/>
  <c r="H3" i="50"/>
  <c r="H83" i="48"/>
  <c r="O101" i="47"/>
  <c r="E22" i="43"/>
  <c r="M24" i="44" s="1"/>
  <c r="C22" i="43"/>
  <c r="G24" i="44" s="1"/>
  <c r="F12" i="43"/>
  <c r="H10" i="44" s="1"/>
  <c r="X46" i="44"/>
  <c r="R42" i="44"/>
  <c r="R41" i="44"/>
  <c r="P41" i="44"/>
  <c r="M41" i="44"/>
  <c r="J41" i="44"/>
  <c r="F41" i="44"/>
  <c r="U40" i="44"/>
  <c r="AB40" i="44" s="1"/>
  <c r="J45" i="44" s="1"/>
  <c r="R40" i="44"/>
  <c r="P40" i="44"/>
  <c r="M40" i="44"/>
  <c r="J40" i="44"/>
  <c r="F40" i="44"/>
  <c r="D40" i="44"/>
  <c r="S36" i="44"/>
  <c r="AC25" i="44"/>
  <c r="Z25" i="44"/>
  <c r="M25" i="44"/>
  <c r="AF47" i="44" s="1"/>
  <c r="Z24" i="44"/>
  <c r="W24" i="44"/>
  <c r="W25" i="44" s="1"/>
  <c r="Z23" i="44"/>
  <c r="W23" i="44"/>
  <c r="P23" i="44"/>
  <c r="M23" i="44"/>
  <c r="J23" i="44"/>
  <c r="T23" i="44" s="1"/>
  <c r="AE23" i="44" s="1"/>
  <c r="G23" i="44"/>
  <c r="J21" i="44"/>
  <c r="AB20" i="44"/>
  <c r="S20" i="44"/>
  <c r="J20" i="44"/>
  <c r="J19" i="44"/>
  <c r="S18" i="44"/>
  <c r="J18" i="44"/>
  <c r="S17" i="44"/>
  <c r="J17" i="44"/>
  <c r="V15" i="44"/>
  <c r="V14" i="44"/>
  <c r="AE11" i="44"/>
  <c r="H11" i="44"/>
  <c r="U10" i="44"/>
  <c r="U9" i="44"/>
  <c r="H9" i="44"/>
  <c r="AE8" i="44"/>
  <c r="U8" i="44"/>
  <c r="H8" i="44"/>
  <c r="AE7" i="44"/>
  <c r="AT82" i="47" l="1"/>
  <c r="O101" i="48"/>
  <c r="O102" i="47"/>
  <c r="O102" i="48" s="1"/>
  <c r="O111" i="48"/>
  <c r="AT82" i="48"/>
  <c r="AT84" i="48"/>
  <c r="AT84" i="47"/>
  <c r="X34" i="47"/>
  <c r="AE34" i="47"/>
  <c r="J34" i="47"/>
  <c r="Q34" i="47"/>
  <c r="G15" i="51"/>
  <c r="D15" i="51" s="1"/>
  <c r="G16" i="51"/>
  <c r="D16" i="51" s="1"/>
  <c r="H6" i="50"/>
  <c r="H7" i="50"/>
  <c r="H8" i="50"/>
  <c r="H4" i="50"/>
  <c r="H5" i="50"/>
  <c r="O111" i="47"/>
  <c r="O112" i="47" s="1"/>
  <c r="P129" i="47" s="1"/>
  <c r="AV91" i="47" s="1"/>
  <c r="AX69" i="48"/>
  <c r="L92" i="48"/>
  <c r="L93" i="48" s="1"/>
  <c r="L131" i="48" s="1"/>
  <c r="AK91" i="48" s="1"/>
  <c r="AX75" i="48"/>
  <c r="D22" i="43"/>
  <c r="J25" i="44" s="1"/>
  <c r="F14" i="44"/>
  <c r="F15" i="44"/>
  <c r="F22" i="43"/>
  <c r="P24" i="44" s="1"/>
  <c r="T25" i="44"/>
  <c r="AE25" i="44" s="1"/>
  <c r="R45" i="44"/>
  <c r="AB45" i="44" s="1"/>
  <c r="AK92" i="48" l="1"/>
  <c r="AU92" i="48"/>
  <c r="AT92" i="48"/>
  <c r="AV92" i="48" s="1"/>
  <c r="AX92" i="48" s="1"/>
  <c r="L131" i="47"/>
  <c r="AK91" i="47" s="1"/>
  <c r="AL34" i="47"/>
  <c r="AE34" i="48"/>
  <c r="J34" i="48"/>
  <c r="Q34" i="48"/>
  <c r="X34" i="48"/>
  <c r="J24" i="44"/>
  <c r="T24" i="44" s="1"/>
  <c r="AE24" i="44" s="1"/>
  <c r="O659" i="41"/>
  <c r="R659" i="41" s="1"/>
  <c r="O658" i="41"/>
  <c r="R658" i="41" s="1"/>
  <c r="O657" i="41"/>
  <c r="R657" i="41" s="1"/>
  <c r="O656" i="41"/>
  <c r="R656" i="41" s="1"/>
  <c r="O655" i="41"/>
  <c r="R655" i="41" s="1"/>
  <c r="R654" i="41"/>
  <c r="AK92" i="47" l="1"/>
  <c r="AT92" i="47"/>
  <c r="AV92" i="47" s="1"/>
  <c r="AX92" i="47" s="1"/>
  <c r="AU92" i="47"/>
  <c r="AL34" i="48"/>
  <c r="AG101" i="48"/>
  <c r="AK101" i="48" s="1"/>
  <c r="AK138" i="48" s="1"/>
  <c r="AT140" i="48" s="1"/>
  <c r="M41" i="39"/>
  <c r="L41" i="39"/>
  <c r="L27" i="39"/>
  <c r="M27" i="39"/>
  <c r="H24" i="39"/>
  <c r="H17" i="39"/>
  <c r="N79" i="39"/>
  <c r="N78" i="39" s="1"/>
  <c r="N77" i="39" s="1"/>
  <c r="N76" i="39" s="1"/>
  <c r="N75" i="39" s="1"/>
  <c r="N74" i="39" s="1"/>
  <c r="N73" i="39" s="1"/>
  <c r="N72" i="39" s="1"/>
  <c r="N71" i="39" s="1"/>
  <c r="N70" i="39" s="1"/>
  <c r="N69" i="39" s="1"/>
  <c r="N68" i="39" s="1"/>
  <c r="N67" i="39" s="1"/>
  <c r="N66" i="39" s="1"/>
  <c r="N65" i="39" s="1"/>
  <c r="N64" i="39" s="1"/>
  <c r="N63" i="39" s="1"/>
  <c r="N62" i="39" s="1"/>
  <c r="N61" i="39" s="1"/>
  <c r="N60" i="39" s="1"/>
  <c r="N59" i="39" s="1"/>
  <c r="N58" i="39" s="1"/>
  <c r="N57" i="39" s="1"/>
  <c r="N56" i="39" s="1"/>
  <c r="N55" i="39" s="1"/>
  <c r="N54" i="39" s="1"/>
  <c r="N53" i="39" s="1"/>
  <c r="N52" i="39" s="1"/>
  <c r="N51" i="39" s="1"/>
  <c r="N50" i="39" s="1"/>
  <c r="N49" i="39" s="1"/>
  <c r="N48" i="39" s="1"/>
  <c r="N47" i="39" s="1"/>
  <c r="N46" i="39" s="1"/>
  <c r="N45" i="39" s="1"/>
  <c r="N44" i="39" s="1"/>
  <c r="P84" i="39"/>
  <c r="O84" i="39"/>
  <c r="M84" i="39"/>
  <c r="P80" i="39"/>
  <c r="O80" i="39"/>
  <c r="Q79" i="39"/>
  <c r="Q78" i="39"/>
  <c r="Q77" i="39"/>
  <c r="Q76" i="39"/>
  <c r="Q75" i="39"/>
  <c r="Q74" i="39"/>
  <c r="Q73" i="39"/>
  <c r="Q72" i="39"/>
  <c r="Q71" i="39"/>
  <c r="Q70" i="39"/>
  <c r="Q69" i="39"/>
  <c r="Q68" i="39"/>
  <c r="Q67" i="39"/>
  <c r="Q66" i="39"/>
  <c r="Q65" i="39"/>
  <c r="Q64" i="39"/>
  <c r="Q63" i="39"/>
  <c r="Q62" i="39"/>
  <c r="Q61" i="39"/>
  <c r="Q60" i="39"/>
  <c r="Q59" i="39"/>
  <c r="Q58" i="39"/>
  <c r="Q57" i="39"/>
  <c r="Q56" i="39"/>
  <c r="Q55" i="39"/>
  <c r="Q54" i="39"/>
  <c r="Q53" i="39"/>
  <c r="Q52" i="39"/>
  <c r="Q51" i="39"/>
  <c r="Q50" i="39"/>
  <c r="Q49" i="39"/>
  <c r="Q48" i="39"/>
  <c r="Q47" i="39"/>
  <c r="Q46" i="39"/>
  <c r="Q45" i="39"/>
  <c r="M45" i="39"/>
  <c r="M46" i="39" s="1"/>
  <c r="M47" i="39" s="1"/>
  <c r="M48" i="39" s="1"/>
  <c r="M49" i="39" s="1"/>
  <c r="M50" i="39" s="1"/>
  <c r="M51" i="39" s="1"/>
  <c r="M52" i="39" s="1"/>
  <c r="M53" i="39" s="1"/>
  <c r="M54" i="39" s="1"/>
  <c r="M55" i="39" s="1"/>
  <c r="M56" i="39" s="1"/>
  <c r="M57" i="39" s="1"/>
  <c r="M58" i="39" s="1"/>
  <c r="M59" i="39" s="1"/>
  <c r="M60" i="39" s="1"/>
  <c r="M61" i="39" s="1"/>
  <c r="M62" i="39" s="1"/>
  <c r="M63" i="39" s="1"/>
  <c r="M64" i="39" s="1"/>
  <c r="M65" i="39" s="1"/>
  <c r="M66" i="39" s="1"/>
  <c r="M67" i="39" s="1"/>
  <c r="M68" i="39" s="1"/>
  <c r="M69" i="39" s="1"/>
  <c r="M70" i="39" s="1"/>
  <c r="M71" i="39" s="1"/>
  <c r="M72" i="39" s="1"/>
  <c r="M73" i="39" s="1"/>
  <c r="M74" i="39" s="1"/>
  <c r="M75" i="39" s="1"/>
  <c r="M76" i="39" s="1"/>
  <c r="M77" i="39" s="1"/>
  <c r="M78" i="39" s="1"/>
  <c r="M79" i="39" s="1"/>
  <c r="Q44" i="39"/>
  <c r="H79" i="39"/>
  <c r="H78" i="39" s="1"/>
  <c r="H77" i="39" s="1"/>
  <c r="H76" i="39" s="1"/>
  <c r="H75" i="39" s="1"/>
  <c r="H74" i="39" s="1"/>
  <c r="H73" i="39" s="1"/>
  <c r="H72" i="39" s="1"/>
  <c r="H71" i="39" s="1"/>
  <c r="H70" i="39" s="1"/>
  <c r="H69" i="39" s="1"/>
  <c r="H68" i="39" s="1"/>
  <c r="H67" i="39" s="1"/>
  <c r="H66" i="39" s="1"/>
  <c r="H65" i="39" s="1"/>
  <c r="H64" i="39" s="1"/>
  <c r="H63" i="39" s="1"/>
  <c r="H62" i="39" s="1"/>
  <c r="H61" i="39" s="1"/>
  <c r="H60" i="39" s="1"/>
  <c r="H59" i="39" s="1"/>
  <c r="H58" i="39" s="1"/>
  <c r="H57" i="39" s="1"/>
  <c r="H56" i="39" s="1"/>
  <c r="H55" i="39" s="1"/>
  <c r="H54" i="39" s="1"/>
  <c r="H53" i="39" s="1"/>
  <c r="H52" i="39" s="1"/>
  <c r="H51" i="39" s="1"/>
  <c r="H50" i="39" s="1"/>
  <c r="H49" i="39" s="1"/>
  <c r="H48" i="39" s="1"/>
  <c r="H47" i="39" s="1"/>
  <c r="H46" i="39" s="1"/>
  <c r="H45" i="39" s="1"/>
  <c r="H44" i="39" s="1"/>
  <c r="J84" i="39"/>
  <c r="I84" i="39"/>
  <c r="G84" i="39"/>
  <c r="J80" i="39"/>
  <c r="I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G45" i="39"/>
  <c r="G46" i="39" s="1"/>
  <c r="G47" i="39" s="1"/>
  <c r="G48" i="39" s="1"/>
  <c r="G49" i="39" s="1"/>
  <c r="G50" i="39" s="1"/>
  <c r="G51" i="39" s="1"/>
  <c r="G52" i="39" s="1"/>
  <c r="G53" i="39" s="1"/>
  <c r="G54" i="39" s="1"/>
  <c r="G55" i="39" s="1"/>
  <c r="G56" i="39" s="1"/>
  <c r="G57" i="39" s="1"/>
  <c r="G58" i="39" s="1"/>
  <c r="G59" i="39" s="1"/>
  <c r="G60" i="39" s="1"/>
  <c r="G61" i="39" s="1"/>
  <c r="G62" i="39" s="1"/>
  <c r="G63" i="39" s="1"/>
  <c r="G64" i="39" s="1"/>
  <c r="G65" i="39" s="1"/>
  <c r="G66" i="39" s="1"/>
  <c r="G67" i="39" s="1"/>
  <c r="G68" i="39" s="1"/>
  <c r="G69" i="39" s="1"/>
  <c r="G70" i="39" s="1"/>
  <c r="G71" i="39" s="1"/>
  <c r="G72" i="39" s="1"/>
  <c r="G73" i="39" s="1"/>
  <c r="G74" i="39" s="1"/>
  <c r="G75" i="39" s="1"/>
  <c r="G76" i="39" s="1"/>
  <c r="G77" i="39" s="1"/>
  <c r="G78" i="39" s="1"/>
  <c r="G79" i="39" s="1"/>
  <c r="K44" i="39"/>
  <c r="E44" i="39"/>
  <c r="E45" i="39"/>
  <c r="E46" i="39"/>
  <c r="E47" i="39"/>
  <c r="E48" i="39"/>
  <c r="E49" i="39"/>
  <c r="E50" i="39"/>
  <c r="E51" i="39"/>
  <c r="E52" i="39"/>
  <c r="E53" i="39"/>
  <c r="C3" i="39"/>
  <c r="L32" i="39"/>
  <c r="A32" i="39"/>
  <c r="K31" i="39"/>
  <c r="D84" i="39"/>
  <c r="C84" i="39"/>
  <c r="A84" i="39"/>
  <c r="D80" i="39"/>
  <c r="E79" i="39"/>
  <c r="B79" i="39"/>
  <c r="B78" i="39" s="1"/>
  <c r="B77" i="39" s="1"/>
  <c r="B76" i="39" s="1"/>
  <c r="B75" i="39" s="1"/>
  <c r="B74" i="39" s="1"/>
  <c r="B73" i="39" s="1"/>
  <c r="B72" i="39" s="1"/>
  <c r="B71" i="39" s="1"/>
  <c r="B70" i="39" s="1"/>
  <c r="B69" i="39" s="1"/>
  <c r="B68" i="39" s="1"/>
  <c r="B67" i="39" s="1"/>
  <c r="B66" i="39" s="1"/>
  <c r="B65" i="39" s="1"/>
  <c r="B64" i="39" s="1"/>
  <c r="B63" i="39" s="1"/>
  <c r="B62" i="39" s="1"/>
  <c r="B61" i="39" s="1"/>
  <c r="B60" i="39" s="1"/>
  <c r="B59" i="39" s="1"/>
  <c r="B58" i="39" s="1"/>
  <c r="B57" i="39" s="1"/>
  <c r="B56" i="39" s="1"/>
  <c r="B55" i="39" s="1"/>
  <c r="B54" i="39" s="1"/>
  <c r="B53" i="39" s="1"/>
  <c r="B52" i="39" s="1"/>
  <c r="B51" i="39" s="1"/>
  <c r="B50" i="39" s="1"/>
  <c r="B49" i="39" s="1"/>
  <c r="B48" i="39" s="1"/>
  <c r="B47" i="39" s="1"/>
  <c r="B46" i="39" s="1"/>
  <c r="B45" i="39" s="1"/>
  <c r="B44" i="39" s="1"/>
  <c r="F78" i="39"/>
  <c r="F77" i="39" s="1"/>
  <c r="F76" i="39" s="1"/>
  <c r="F75" i="39" s="1"/>
  <c r="F74" i="39" s="1"/>
  <c r="F73" i="39" s="1"/>
  <c r="F72" i="39" s="1"/>
  <c r="F71" i="39" s="1"/>
  <c r="F70" i="39" s="1"/>
  <c r="F69" i="39" s="1"/>
  <c r="F68" i="39" s="1"/>
  <c r="E78" i="39"/>
  <c r="E77" i="39"/>
  <c r="E76" i="39"/>
  <c r="E75" i="39"/>
  <c r="E74" i="39"/>
  <c r="E73" i="39"/>
  <c r="E72" i="39"/>
  <c r="E71" i="39"/>
  <c r="E70" i="39"/>
  <c r="E69" i="39"/>
  <c r="E68" i="39"/>
  <c r="E67" i="39"/>
  <c r="E66" i="39"/>
  <c r="E65" i="39"/>
  <c r="E64" i="39"/>
  <c r="E63" i="39"/>
  <c r="E62" i="39"/>
  <c r="E61" i="39"/>
  <c r="E60" i="39"/>
  <c r="E59" i="39"/>
  <c r="E58" i="39"/>
  <c r="E57" i="39"/>
  <c r="E56" i="39"/>
  <c r="E55" i="39"/>
  <c r="E54" i="39"/>
  <c r="A45" i="39"/>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75" i="39" s="1"/>
  <c r="A76" i="39" s="1"/>
  <c r="A77" i="39" s="1"/>
  <c r="A78" i="39" s="1"/>
  <c r="A79" i="39" s="1"/>
  <c r="K37" i="39"/>
  <c r="D19" i="39"/>
  <c r="A19" i="39"/>
  <c r="A26" i="39" s="1"/>
  <c r="A38" i="39" s="1"/>
  <c r="L17" i="39"/>
  <c r="L24" i="39" s="1"/>
  <c r="E5" i="39"/>
  <c r="C5" i="39"/>
  <c r="B5" i="39"/>
  <c r="K19" i="17"/>
  <c r="K19" i="38"/>
  <c r="K14" i="17"/>
  <c r="AK140" i="48" l="1"/>
  <c r="AT139" i="48"/>
  <c r="AT133" i="48"/>
  <c r="Q69" i="48"/>
  <c r="AK142" i="48"/>
  <c r="C4" i="51"/>
  <c r="AG101" i="47"/>
  <c r="AK101" i="47" s="1"/>
  <c r="AK138" i="47" s="1"/>
  <c r="AT140" i="47" s="1"/>
  <c r="C26" i="39"/>
  <c r="C19" i="39"/>
  <c r="C32" i="39"/>
  <c r="C38" i="39"/>
  <c r="P81" i="39"/>
  <c r="P82" i="39" s="1"/>
  <c r="I32" i="39" s="1"/>
  <c r="G81" i="39"/>
  <c r="A80" i="39"/>
  <c r="L39" i="39" s="1"/>
  <c r="E80" i="39"/>
  <c r="Q84" i="39"/>
  <c r="O81" i="39"/>
  <c r="O82" i="39" s="1"/>
  <c r="H32" i="39" s="1"/>
  <c r="K80" i="39"/>
  <c r="K84" i="39"/>
  <c r="M81" i="39"/>
  <c r="Q80" i="39"/>
  <c r="H6" i="39"/>
  <c r="F32" i="39"/>
  <c r="G32" i="39"/>
  <c r="E84" i="39"/>
  <c r="I6" i="39"/>
  <c r="J5" i="39"/>
  <c r="D26" i="39"/>
  <c r="G5" i="39"/>
  <c r="L5" i="39"/>
  <c r="E19" i="39"/>
  <c r="L19" i="39" s="1"/>
  <c r="N5" i="39"/>
  <c r="F5" i="39"/>
  <c r="K18" i="39"/>
  <c r="K24" i="39"/>
  <c r="K25" i="39" s="1"/>
  <c r="D5" i="38"/>
  <c r="D15" i="38" s="1"/>
  <c r="V35" i="38"/>
  <c r="U36" i="38"/>
  <c r="W36" i="38" s="1"/>
  <c r="V36" i="38"/>
  <c r="U37" i="38"/>
  <c r="V37" i="38"/>
  <c r="W37" i="38" s="1"/>
  <c r="U38" i="38"/>
  <c r="W38" i="38" s="1"/>
  <c r="V38" i="38"/>
  <c r="U39" i="38"/>
  <c r="V39" i="38"/>
  <c r="W39" i="38" s="1"/>
  <c r="U40" i="38"/>
  <c r="W40" i="38" s="1"/>
  <c r="V40" i="38"/>
  <c r="U41" i="38"/>
  <c r="V41" i="38"/>
  <c r="U42" i="38"/>
  <c r="W42" i="38" s="1"/>
  <c r="V42" i="38"/>
  <c r="U43" i="38"/>
  <c r="V43" i="38"/>
  <c r="W43" i="38" s="1"/>
  <c r="U44" i="38"/>
  <c r="W44" i="38" s="1"/>
  <c r="V44" i="38"/>
  <c r="U45" i="38"/>
  <c r="V45" i="38"/>
  <c r="W45" i="38" s="1"/>
  <c r="V34" i="38"/>
  <c r="U34" i="38"/>
  <c r="O35" i="38"/>
  <c r="P35" i="38"/>
  <c r="O36" i="38"/>
  <c r="P36" i="38"/>
  <c r="P37" i="38"/>
  <c r="O38" i="38"/>
  <c r="P38" i="38"/>
  <c r="P39" i="38"/>
  <c r="O40" i="38"/>
  <c r="P40" i="38"/>
  <c r="P41" i="38"/>
  <c r="O42" i="38"/>
  <c r="P42" i="38"/>
  <c r="P43" i="38"/>
  <c r="O44" i="38"/>
  <c r="Q44" i="38" s="1"/>
  <c r="P44" i="38"/>
  <c r="P45" i="38"/>
  <c r="O46" i="38"/>
  <c r="Q46" i="38" s="1"/>
  <c r="P46" i="38"/>
  <c r="P47" i="38"/>
  <c r="O48" i="38"/>
  <c r="Q48" i="38" s="1"/>
  <c r="P48" i="38"/>
  <c r="P49" i="38"/>
  <c r="O50" i="38"/>
  <c r="P50" i="38"/>
  <c r="O51" i="38"/>
  <c r="P51" i="38"/>
  <c r="O52" i="38"/>
  <c r="Q52" i="38" s="1"/>
  <c r="P52" i="38"/>
  <c r="P53" i="38"/>
  <c r="O54" i="38"/>
  <c r="Q54" i="38" s="1"/>
  <c r="P54" i="38"/>
  <c r="P55" i="38"/>
  <c r="O56" i="38"/>
  <c r="Q56" i="38" s="1"/>
  <c r="P56" i="38"/>
  <c r="P57" i="38"/>
  <c r="O58" i="38"/>
  <c r="P58" i="38"/>
  <c r="P59" i="38"/>
  <c r="O60" i="38"/>
  <c r="Q60" i="38" s="1"/>
  <c r="P60" i="38"/>
  <c r="P61" i="38"/>
  <c r="O62" i="38"/>
  <c r="Q62" i="38" s="1"/>
  <c r="P62" i="38"/>
  <c r="P63" i="38"/>
  <c r="O64" i="38"/>
  <c r="Q64" i="38" s="1"/>
  <c r="P64" i="38"/>
  <c r="P65" i="38"/>
  <c r="O66" i="38"/>
  <c r="Q66" i="38" s="1"/>
  <c r="P66" i="38"/>
  <c r="P67" i="38"/>
  <c r="O68" i="38"/>
  <c r="Q68" i="38" s="1"/>
  <c r="P68" i="38"/>
  <c r="P69" i="38"/>
  <c r="P34" i="38"/>
  <c r="O34" i="38"/>
  <c r="E1" i="38"/>
  <c r="C1" i="38"/>
  <c r="C5" i="38" s="1"/>
  <c r="C15" i="38" s="1"/>
  <c r="C21" i="38" s="1"/>
  <c r="C28" i="38" s="1"/>
  <c r="U38" i="17"/>
  <c r="U36" i="17"/>
  <c r="U35" i="17"/>
  <c r="U35" i="38" s="1"/>
  <c r="E15" i="17"/>
  <c r="O69" i="17"/>
  <c r="O69" i="38" s="1"/>
  <c r="Q69" i="38" s="1"/>
  <c r="O68" i="17"/>
  <c r="Q68" i="17" s="1"/>
  <c r="O67" i="17"/>
  <c r="O67" i="38" s="1"/>
  <c r="O66" i="17"/>
  <c r="O65" i="17"/>
  <c r="O65" i="38" s="1"/>
  <c r="O64" i="17"/>
  <c r="O63" i="17"/>
  <c r="O63" i="38" s="1"/>
  <c r="Q63" i="38" s="1"/>
  <c r="O62" i="17"/>
  <c r="O61" i="17"/>
  <c r="O61" i="38" s="1"/>
  <c r="O60" i="17"/>
  <c r="O59" i="17"/>
  <c r="O59" i="38" s="1"/>
  <c r="Q59" i="38" s="1"/>
  <c r="O58" i="17"/>
  <c r="O57" i="17"/>
  <c r="O57" i="38" s="1"/>
  <c r="O56" i="17"/>
  <c r="O55" i="17"/>
  <c r="O55" i="38" s="1"/>
  <c r="Q55" i="38" s="1"/>
  <c r="O54" i="17"/>
  <c r="O53" i="17"/>
  <c r="O53" i="38" s="1"/>
  <c r="O50" i="17"/>
  <c r="O49" i="17"/>
  <c r="O49" i="38" s="1"/>
  <c r="O48" i="17"/>
  <c r="O47" i="17"/>
  <c r="O47" i="38" s="1"/>
  <c r="Q47" i="38" s="1"/>
  <c r="O46" i="17"/>
  <c r="O45" i="17"/>
  <c r="O45" i="38" s="1"/>
  <c r="Q45" i="38" s="1"/>
  <c r="O44" i="17"/>
  <c r="O43" i="17"/>
  <c r="O43" i="38" s="1"/>
  <c r="O42" i="17"/>
  <c r="O41" i="17"/>
  <c r="O41" i="38" s="1"/>
  <c r="O40" i="17"/>
  <c r="O39" i="17"/>
  <c r="O39" i="38" s="1"/>
  <c r="O38" i="17"/>
  <c r="O37" i="17"/>
  <c r="O37" i="38" s="1"/>
  <c r="O36" i="17"/>
  <c r="X148" i="38"/>
  <c r="P148" i="38"/>
  <c r="H148" i="38"/>
  <c r="X147" i="38"/>
  <c r="P147" i="38"/>
  <c r="H147" i="38"/>
  <c r="Z143" i="38"/>
  <c r="P143" i="38"/>
  <c r="P80" i="38"/>
  <c r="N69" i="38"/>
  <c r="N68" i="38" s="1"/>
  <c r="N67" i="38" s="1"/>
  <c r="N66" i="38" s="1"/>
  <c r="N65" i="38" s="1"/>
  <c r="N64" i="38" s="1"/>
  <c r="N63" i="38" s="1"/>
  <c r="N62" i="38" s="1"/>
  <c r="N61" i="38" s="1"/>
  <c r="N60" i="38" s="1"/>
  <c r="N59" i="38" s="1"/>
  <c r="N58" i="38" s="1"/>
  <c r="N57" i="38" s="1"/>
  <c r="N56" i="38" s="1"/>
  <c r="N55" i="38" s="1"/>
  <c r="N54" i="38" s="1"/>
  <c r="N53" i="38" s="1"/>
  <c r="N52" i="38" s="1"/>
  <c r="N51" i="38" s="1"/>
  <c r="N50" i="38" s="1"/>
  <c r="N49" i="38" s="1"/>
  <c r="N48" i="38" s="1"/>
  <c r="N47" i="38" s="1"/>
  <c r="N46" i="38" s="1"/>
  <c r="N45" i="38" s="1"/>
  <c r="N44" i="38" s="1"/>
  <c r="N43" i="38" s="1"/>
  <c r="N42" i="38" s="1"/>
  <c r="N41" i="38" s="1"/>
  <c r="N40" i="38" s="1"/>
  <c r="N39" i="38" s="1"/>
  <c r="N38" i="38" s="1"/>
  <c r="N37" i="38" s="1"/>
  <c r="N36" i="38" s="1"/>
  <c r="N35" i="38" s="1"/>
  <c r="N34" i="38" s="1"/>
  <c r="R68" i="38"/>
  <c r="R67" i="38" s="1"/>
  <c r="R66" i="38" s="1"/>
  <c r="R65" i="38" s="1"/>
  <c r="R64" i="38" s="1"/>
  <c r="R63" i="38" s="1"/>
  <c r="R62" i="38" s="1"/>
  <c r="R61" i="38" s="1"/>
  <c r="R60" i="38" s="1"/>
  <c r="R59" i="38" s="1"/>
  <c r="R58" i="38" s="1"/>
  <c r="Q58" i="38"/>
  <c r="Q51" i="38"/>
  <c r="Q50" i="38"/>
  <c r="W41" i="38"/>
  <c r="S35" i="38"/>
  <c r="S36" i="38" s="1"/>
  <c r="S37" i="38" s="1"/>
  <c r="S38" i="38" s="1"/>
  <c r="S39" i="38" s="1"/>
  <c r="S40" i="38" s="1"/>
  <c r="S41" i="38" s="1"/>
  <c r="S42" i="38" s="1"/>
  <c r="S43" i="38" s="1"/>
  <c r="S44" i="38" s="1"/>
  <c r="S45" i="38" s="1"/>
  <c r="M35" i="38"/>
  <c r="M36" i="38" s="1"/>
  <c r="M37" i="38" s="1"/>
  <c r="M38" i="38" s="1"/>
  <c r="M39" i="38" s="1"/>
  <c r="M40" i="38" s="1"/>
  <c r="M41" i="38" s="1"/>
  <c r="M42" i="38" s="1"/>
  <c r="M43" i="38" s="1"/>
  <c r="M44" i="38" s="1"/>
  <c r="M45" i="38" s="1"/>
  <c r="M46" i="38" s="1"/>
  <c r="M47" i="38" s="1"/>
  <c r="M48" i="38" s="1"/>
  <c r="M49" i="38" s="1"/>
  <c r="M50" i="38" s="1"/>
  <c r="M51" i="38" s="1"/>
  <c r="M52" i="38" s="1"/>
  <c r="M53" i="38" s="1"/>
  <c r="M54" i="38" s="1"/>
  <c r="M55" i="38" s="1"/>
  <c r="M56" i="38" s="1"/>
  <c r="M57" i="38" s="1"/>
  <c r="M58" i="38" s="1"/>
  <c r="M59" i="38" s="1"/>
  <c r="M60" i="38" s="1"/>
  <c r="M61" i="38" s="1"/>
  <c r="M62" i="38" s="1"/>
  <c r="M63" i="38" s="1"/>
  <c r="M64" i="38" s="1"/>
  <c r="M65" i="38" s="1"/>
  <c r="M66" i="38" s="1"/>
  <c r="M67" i="38" s="1"/>
  <c r="M68" i="38" s="1"/>
  <c r="M69" i="38" s="1"/>
  <c r="D28" i="38"/>
  <c r="K27" i="38"/>
  <c r="AC21" i="38"/>
  <c r="AB21" i="38"/>
  <c r="K20" i="38"/>
  <c r="H19" i="38"/>
  <c r="E15" i="38"/>
  <c r="A15" i="38"/>
  <c r="A21" i="38" s="1"/>
  <c r="A28" i="38" s="1"/>
  <c r="K14" i="38"/>
  <c r="L13" i="38"/>
  <c r="L19" i="38" s="1"/>
  <c r="E5" i="38"/>
  <c r="B5" i="38"/>
  <c r="P80" i="17"/>
  <c r="AC21" i="17"/>
  <c r="AB21" i="17"/>
  <c r="D15" i="17"/>
  <c r="D21" i="17" s="1"/>
  <c r="D28" i="17"/>
  <c r="P70" i="17"/>
  <c r="R30" i="4"/>
  <c r="R32" i="4" s="1"/>
  <c r="L15" i="17"/>
  <c r="E26" i="4"/>
  <c r="D26" i="4"/>
  <c r="J22" i="1"/>
  <c r="I26" i="4" s="1"/>
  <c r="W17" i="1"/>
  <c r="V17" i="1"/>
  <c r="U17" i="1"/>
  <c r="I22" i="1" s="1"/>
  <c r="H26" i="4" s="1"/>
  <c r="V15" i="1"/>
  <c r="X10" i="1"/>
  <c r="X8" i="1"/>
  <c r="X9" i="1"/>
  <c r="X11" i="1"/>
  <c r="X12" i="1"/>
  <c r="X13" i="1"/>
  <c r="X14" i="1"/>
  <c r="X15" i="1"/>
  <c r="X16" i="1"/>
  <c r="X7" i="1"/>
  <c r="X6" i="1"/>
  <c r="X5" i="1"/>
  <c r="T17" i="1"/>
  <c r="R7" i="1"/>
  <c r="R8" i="1"/>
  <c r="R9" i="1" s="1"/>
  <c r="R10" i="1" s="1"/>
  <c r="R11" i="1" s="1"/>
  <c r="R12" i="1" s="1"/>
  <c r="R13" i="1" s="1"/>
  <c r="R14" i="1" s="1"/>
  <c r="R15" i="1" s="1"/>
  <c r="R16" i="1" s="1"/>
  <c r="R6" i="1"/>
  <c r="D18" i="37"/>
  <c r="C18" i="37"/>
  <c r="B12" i="37"/>
  <c r="B18" i="37" s="1"/>
  <c r="B25" i="37" s="1"/>
  <c r="B11" i="37"/>
  <c r="B17" i="37" s="1"/>
  <c r="B32" i="37" s="1"/>
  <c r="A12" i="37"/>
  <c r="A18" i="37" s="1"/>
  <c r="A25" i="37" s="1"/>
  <c r="A11" i="37"/>
  <c r="A17" i="37" s="1"/>
  <c r="A32" i="37" s="1"/>
  <c r="K33" i="37"/>
  <c r="K32" i="37"/>
  <c r="C26" i="37"/>
  <c r="I25" i="37"/>
  <c r="D25" i="37"/>
  <c r="I24" i="37"/>
  <c r="D24" i="37"/>
  <c r="G18" i="37"/>
  <c r="G17" i="37"/>
  <c r="B16" i="37"/>
  <c r="B30" i="37" s="1"/>
  <c r="A16" i="37"/>
  <c r="A22" i="37" s="1"/>
  <c r="X150" i="28"/>
  <c r="P150" i="28"/>
  <c r="H150" i="28"/>
  <c r="X149" i="28"/>
  <c r="P149" i="28"/>
  <c r="H149" i="28"/>
  <c r="Z145" i="28"/>
  <c r="P145" i="28"/>
  <c r="X148" i="17"/>
  <c r="P148" i="17"/>
  <c r="H148" i="17"/>
  <c r="X147" i="17"/>
  <c r="P147" i="17"/>
  <c r="H147" i="17"/>
  <c r="Z143" i="17"/>
  <c r="P143" i="17"/>
  <c r="Q59" i="17"/>
  <c r="Q60" i="17"/>
  <c r="Q61" i="17"/>
  <c r="Q62" i="17"/>
  <c r="Q63" i="17"/>
  <c r="Q64" i="17"/>
  <c r="Q65" i="17"/>
  <c r="Q66" i="17"/>
  <c r="R68" i="17"/>
  <c r="R67" i="17" s="1"/>
  <c r="R66" i="17" s="1"/>
  <c r="R65" i="17" s="1"/>
  <c r="R64" i="17" s="1"/>
  <c r="R63" i="17" s="1"/>
  <c r="R62" i="17" s="1"/>
  <c r="R61" i="17" s="1"/>
  <c r="R60" i="17" s="1"/>
  <c r="R59" i="17" s="1"/>
  <c r="N69" i="17"/>
  <c r="N68" i="17" s="1"/>
  <c r="N67" i="17" s="1"/>
  <c r="N66" i="17" s="1"/>
  <c r="N65" i="17" s="1"/>
  <c r="N64" i="17" s="1"/>
  <c r="N63" i="17" s="1"/>
  <c r="N62" i="17" s="1"/>
  <c r="N61" i="17" s="1"/>
  <c r="N60" i="17" s="1"/>
  <c r="N59" i="17" s="1"/>
  <c r="Q69" i="17"/>
  <c r="P74" i="17"/>
  <c r="I5" i="17" s="1"/>
  <c r="AT67" i="48" l="1"/>
  <c r="X69" i="48"/>
  <c r="Q75" i="48"/>
  <c r="G8" i="51"/>
  <c r="G7" i="51"/>
  <c r="AK140" i="47"/>
  <c r="J81" i="39"/>
  <c r="J82" i="39" s="1"/>
  <c r="I26" i="39" s="1"/>
  <c r="I81" i="39"/>
  <c r="I82" i="39" s="1"/>
  <c r="H26" i="39" s="1"/>
  <c r="D81" i="39"/>
  <c r="D82" i="39" s="1"/>
  <c r="I38" i="39" s="1"/>
  <c r="C81" i="39"/>
  <c r="C82" i="39" s="1"/>
  <c r="A81" i="39"/>
  <c r="J32" i="39"/>
  <c r="K32" i="39" s="1"/>
  <c r="M32" i="39" s="1"/>
  <c r="I19" i="39"/>
  <c r="Q81" i="39"/>
  <c r="Q82" i="39" s="1"/>
  <c r="E38" i="39"/>
  <c r="G19" i="39"/>
  <c r="F19" i="39"/>
  <c r="G26" i="39"/>
  <c r="L26" i="39"/>
  <c r="F26" i="39"/>
  <c r="O5" i="39"/>
  <c r="J6" i="39"/>
  <c r="K5" i="39"/>
  <c r="M74" i="17"/>
  <c r="D26" i="37"/>
  <c r="Q67" i="38"/>
  <c r="Q65" i="38"/>
  <c r="Q61" i="38"/>
  <c r="Q57" i="38"/>
  <c r="Q53" i="38"/>
  <c r="Q49" i="38"/>
  <c r="M70" i="38"/>
  <c r="M71" i="38" s="1"/>
  <c r="P81" i="38"/>
  <c r="V46" i="38"/>
  <c r="I21" i="38" s="1"/>
  <c r="W35" i="38"/>
  <c r="O74" i="38"/>
  <c r="M74" i="38"/>
  <c r="P74" i="38"/>
  <c r="I5" i="38" s="1"/>
  <c r="I6" i="38" s="1"/>
  <c r="N5" i="38"/>
  <c r="L15" i="38"/>
  <c r="W34" i="38"/>
  <c r="U46" i="38"/>
  <c r="H21" i="38" s="1"/>
  <c r="J21" i="38" s="1"/>
  <c r="Q74" i="38"/>
  <c r="H5" i="38"/>
  <c r="H6" i="38" s="1"/>
  <c r="P82" i="38"/>
  <c r="I15" i="38"/>
  <c r="P70" i="38"/>
  <c r="P76" i="38" s="1"/>
  <c r="O70" i="38"/>
  <c r="G5" i="38"/>
  <c r="F5" i="38"/>
  <c r="O74" i="17"/>
  <c r="Q74" i="17" s="1"/>
  <c r="P81" i="17"/>
  <c r="P82" i="17" s="1"/>
  <c r="Q67" i="17"/>
  <c r="O70" i="17"/>
  <c r="Q70" i="17" s="1"/>
  <c r="M70" i="17"/>
  <c r="E28" i="38"/>
  <c r="G28" i="38" s="1"/>
  <c r="F15" i="38"/>
  <c r="D21" i="38"/>
  <c r="L5" i="38"/>
  <c r="G15" i="38"/>
  <c r="E28" i="17"/>
  <c r="L28" i="17" s="1"/>
  <c r="E18" i="37"/>
  <c r="B33" i="37"/>
  <c r="A33" i="37"/>
  <c r="A30" i="37"/>
  <c r="A24" i="37"/>
  <c r="B22" i="37"/>
  <c r="E24" i="37"/>
  <c r="E25" i="37"/>
  <c r="B24" i="37"/>
  <c r="AY75" i="48" l="1"/>
  <c r="BB75" i="48" s="1"/>
  <c r="AY69" i="48"/>
  <c r="Q69" i="47"/>
  <c r="AK142" i="47"/>
  <c r="AU67" i="48"/>
  <c r="X75" i="48"/>
  <c r="AL75" i="48" s="1"/>
  <c r="AL69" i="48"/>
  <c r="K81" i="39"/>
  <c r="K82" i="39" s="1"/>
  <c r="J26" i="39"/>
  <c r="J27" i="39" s="1"/>
  <c r="E81" i="39"/>
  <c r="E82" i="39" s="1"/>
  <c r="F82" i="39" s="1"/>
  <c r="H38" i="39"/>
  <c r="J38" i="39" s="1"/>
  <c r="K38" i="39" s="1"/>
  <c r="H19" i="39"/>
  <c r="J19" i="39" s="1"/>
  <c r="K19" i="39" s="1"/>
  <c r="M19" i="39" s="1"/>
  <c r="Q5" i="39"/>
  <c r="Q4" i="39"/>
  <c r="M5" i="39"/>
  <c r="M6" i="39" s="1"/>
  <c r="F81" i="39"/>
  <c r="F38" i="39"/>
  <c r="L38" i="39"/>
  <c r="L40" i="39" s="1"/>
  <c r="G38" i="39"/>
  <c r="F28" i="38"/>
  <c r="O5" i="38"/>
  <c r="L28" i="38"/>
  <c r="H15" i="38"/>
  <c r="W46" i="38"/>
  <c r="J5" i="38"/>
  <c r="J6" i="38" s="1"/>
  <c r="K21" i="38"/>
  <c r="J22" i="38"/>
  <c r="P71" i="38"/>
  <c r="P72" i="38" s="1"/>
  <c r="I28" i="38" s="1"/>
  <c r="Q70" i="38"/>
  <c r="Q76" i="38" s="1"/>
  <c r="O71" i="38"/>
  <c r="O72" i="38" s="1"/>
  <c r="O76" i="38"/>
  <c r="H5" i="17"/>
  <c r="O71" i="17"/>
  <c r="O72" i="17" s="1"/>
  <c r="H15" i="17" s="1"/>
  <c r="P71" i="17"/>
  <c r="P72" i="17" s="1"/>
  <c r="I15" i="17" s="1"/>
  <c r="L21" i="38"/>
  <c r="L29" i="38" s="1"/>
  <c r="G21" i="38"/>
  <c r="F21" i="38"/>
  <c r="F25" i="37"/>
  <c r="G25" i="37" s="1"/>
  <c r="K25" i="37" s="1"/>
  <c r="E26" i="37"/>
  <c r="F24" i="37"/>
  <c r="Q75" i="47" l="1"/>
  <c r="X69" i="47"/>
  <c r="AT67" i="47"/>
  <c r="BE75" i="48"/>
  <c r="BD75" i="48"/>
  <c r="BC75" i="48"/>
  <c r="BJ73" i="48" s="1"/>
  <c r="K26" i="39"/>
  <c r="M26" i="39" s="1"/>
  <c r="M8" i="39"/>
  <c r="M9" i="39" s="1"/>
  <c r="M38" i="39"/>
  <c r="Q7" i="39"/>
  <c r="R7" i="39" s="1"/>
  <c r="N19" i="39"/>
  <c r="F26" i="37"/>
  <c r="G24" i="37"/>
  <c r="K5" i="38"/>
  <c r="M5" i="38" s="1"/>
  <c r="M6" i="38" s="1"/>
  <c r="Q71" i="38"/>
  <c r="R71" i="38" s="1"/>
  <c r="M21" i="38"/>
  <c r="H28" i="17"/>
  <c r="Q71" i="17"/>
  <c r="R71" i="17" s="1"/>
  <c r="J15" i="38"/>
  <c r="K15" i="38" s="1"/>
  <c r="H28" i="38"/>
  <c r="J28" i="38" s="1"/>
  <c r="K28" i="38" s="1"/>
  <c r="M28" i="38" s="1"/>
  <c r="G26" i="37"/>
  <c r="K24" i="37"/>
  <c r="K26" i="37" s="1"/>
  <c r="Q76" i="17"/>
  <c r="P76" i="17"/>
  <c r="O76" i="17"/>
  <c r="M74" i="28"/>
  <c r="X75" i="47" l="1"/>
  <c r="AL75" i="47" s="1"/>
  <c r="AU67" i="47"/>
  <c r="AL69" i="47"/>
  <c r="AY75" i="47"/>
  <c r="BB75" i="47" s="1"/>
  <c r="AY69" i="47"/>
  <c r="R20" i="49"/>
  <c r="R30" i="49" s="1"/>
  <c r="N35" i="39"/>
  <c r="N26" i="39"/>
  <c r="AE12" i="44"/>
  <c r="Q5" i="38"/>
  <c r="Q4" i="38"/>
  <c r="M16" i="38"/>
  <c r="M15" i="38" s="1"/>
  <c r="M8" i="38" s="1"/>
  <c r="M9" i="38" s="1"/>
  <c r="Q72" i="38"/>
  <c r="R72" i="38" s="1"/>
  <c r="Q72" i="17"/>
  <c r="R72" i="17" s="1"/>
  <c r="M80" i="49" l="1"/>
  <c r="Z80" i="49" s="1"/>
  <c r="R74" i="49"/>
  <c r="AD30" i="49"/>
  <c r="AD74" i="49" s="1"/>
  <c r="AD80" i="49" s="1"/>
  <c r="BE75" i="47"/>
  <c r="BD75" i="47"/>
  <c r="BC75" i="47"/>
  <c r="BJ73" i="47" s="1"/>
  <c r="Q38" i="39"/>
  <c r="N38" i="39"/>
  <c r="P38" i="39" s="1"/>
  <c r="N28" i="38"/>
  <c r="P28" i="38" s="1"/>
  <c r="N15" i="38"/>
  <c r="Q7" i="38"/>
  <c r="R7" i="38" s="1"/>
  <c r="P31" i="38"/>
  <c r="Q28" i="38"/>
  <c r="P25" i="38" s="1"/>
  <c r="K13" i="28"/>
  <c r="S12" i="28"/>
  <c r="R16" i="28"/>
  <c r="U15" i="28" s="1"/>
  <c r="V15" i="28" s="1"/>
  <c r="S16" i="28"/>
  <c r="T15" i="28"/>
  <c r="T14" i="28"/>
  <c r="AH30" i="49" l="1"/>
  <c r="AH74" i="49" s="1"/>
  <c r="AH80" i="49"/>
  <c r="AL80" i="49" s="1"/>
  <c r="P39" i="39"/>
  <c r="P663" i="41"/>
  <c r="P35" i="39"/>
  <c r="R37" i="39"/>
  <c r="S19" i="44"/>
  <c r="M22" i="1"/>
  <c r="L26" i="4"/>
  <c r="T16" i="28"/>
  <c r="U14" i="28"/>
  <c r="U16" i="28" s="1"/>
  <c r="W15" i="28"/>
  <c r="X15" i="28"/>
  <c r="R663" i="41" l="1"/>
  <c r="P670" i="41" s="1"/>
  <c r="P671" i="41" s="1"/>
  <c r="P40" i="39"/>
  <c r="P41" i="39" s="1"/>
  <c r="O671" i="41"/>
  <c r="S37" i="39"/>
  <c r="AB19" i="44"/>
  <c r="S21" i="44"/>
  <c r="AB21" i="44" s="1"/>
  <c r="S27" i="44" s="1"/>
  <c r="S28" i="44" s="1"/>
  <c r="S29" i="44" s="1"/>
  <c r="S30" i="44" s="1"/>
  <c r="S31" i="44" s="1"/>
  <c r="S33" i="44" s="1"/>
  <c r="S34" i="44" s="1"/>
  <c r="S37" i="44" s="1"/>
  <c r="J44" i="44" s="1"/>
  <c r="V14" i="28"/>
  <c r="R671" i="41" l="1"/>
  <c r="J46" i="44"/>
  <c r="R46" i="44" s="1"/>
  <c r="AB46" i="44" s="1"/>
  <c r="Q39" i="39"/>
  <c r="R44" i="44"/>
  <c r="X14" i="28"/>
  <c r="Y14" i="28" s="1"/>
  <c r="W14" i="28"/>
  <c r="W16" i="28" s="1"/>
  <c r="R39" i="39" l="1"/>
  <c r="AB44" i="44"/>
  <c r="Q40" i="39"/>
  <c r="R40" i="39" s="1"/>
  <c r="P74" i="28"/>
  <c r="I15" i="28" s="1"/>
  <c r="O74" i="28"/>
  <c r="P70" i="28"/>
  <c r="O70" i="28"/>
  <c r="M70" i="28"/>
  <c r="Q69" i="28"/>
  <c r="N69" i="28"/>
  <c r="N68" i="28" s="1"/>
  <c r="N67" i="28" s="1"/>
  <c r="N66" i="28" s="1"/>
  <c r="N65" i="28" s="1"/>
  <c r="N64" i="28" s="1"/>
  <c r="N63" i="28" s="1"/>
  <c r="N62" i="28" s="1"/>
  <c r="N61" i="28" s="1"/>
  <c r="N60" i="28" s="1"/>
  <c r="N59" i="28" s="1"/>
  <c r="N58" i="28" s="1"/>
  <c r="N57" i="28" s="1"/>
  <c r="N56" i="28" s="1"/>
  <c r="N55" i="28" s="1"/>
  <c r="N54" i="28" s="1"/>
  <c r="N53" i="28" s="1"/>
  <c r="N52" i="28" s="1"/>
  <c r="N51" i="28" s="1"/>
  <c r="N50" i="28" s="1"/>
  <c r="N49" i="28" s="1"/>
  <c r="N48" i="28" s="1"/>
  <c r="N47" i="28" s="1"/>
  <c r="N46" i="28" s="1"/>
  <c r="N45" i="28" s="1"/>
  <c r="N44" i="28" s="1"/>
  <c r="N43" i="28" s="1"/>
  <c r="N42" i="28" s="1"/>
  <c r="N41" i="28" s="1"/>
  <c r="N40" i="28" s="1"/>
  <c r="N39" i="28" s="1"/>
  <c r="N38" i="28" s="1"/>
  <c r="N37" i="28" s="1"/>
  <c r="N36" i="28" s="1"/>
  <c r="N35" i="28" s="1"/>
  <c r="N34" i="28" s="1"/>
  <c r="R68" i="28"/>
  <c r="R67" i="28" s="1"/>
  <c r="R66" i="28" s="1"/>
  <c r="R65" i="28" s="1"/>
  <c r="R64" i="28" s="1"/>
  <c r="R63" i="28" s="1"/>
  <c r="R62" i="28" s="1"/>
  <c r="R61" i="28" s="1"/>
  <c r="R60" i="28" s="1"/>
  <c r="R59" i="28" s="1"/>
  <c r="R58" i="28" s="1"/>
  <c r="Q68" i="28"/>
  <c r="Q67" i="28"/>
  <c r="Q66" i="28"/>
  <c r="Q65" i="28"/>
  <c r="Q64" i="28"/>
  <c r="Q63" i="28"/>
  <c r="Q62" i="28"/>
  <c r="Q61" i="28"/>
  <c r="Q60" i="28"/>
  <c r="Q59" i="28"/>
  <c r="Q58" i="28"/>
  <c r="Q57" i="28"/>
  <c r="Q56" i="28"/>
  <c r="Q55" i="28"/>
  <c r="Q54" i="28"/>
  <c r="Q53" i="28"/>
  <c r="Q52" i="28"/>
  <c r="Q51" i="28"/>
  <c r="Q50" i="28"/>
  <c r="Q49" i="28"/>
  <c r="Q48" i="28"/>
  <c r="Q47" i="28"/>
  <c r="V46" i="28"/>
  <c r="I22" i="28" s="1"/>
  <c r="U46" i="28"/>
  <c r="H22" i="28" s="1"/>
  <c r="Q46" i="28"/>
  <c r="W45" i="28"/>
  <c r="Q45" i="28"/>
  <c r="W44" i="28"/>
  <c r="Q44" i="28"/>
  <c r="W43" i="28"/>
  <c r="W42" i="28"/>
  <c r="W41" i="28"/>
  <c r="W40" i="28"/>
  <c r="W39" i="28"/>
  <c r="W38" i="28"/>
  <c r="W37" i="28"/>
  <c r="W36" i="28"/>
  <c r="W35" i="28"/>
  <c r="S35" i="28"/>
  <c r="S36" i="28" s="1"/>
  <c r="S37" i="28" s="1"/>
  <c r="S38" i="28" s="1"/>
  <c r="S39" i="28" s="1"/>
  <c r="S40" i="28" s="1"/>
  <c r="S41" i="28" s="1"/>
  <c r="S42" i="28" s="1"/>
  <c r="S43" i="28" s="1"/>
  <c r="S44" i="28" s="1"/>
  <c r="S45" i="28" s="1"/>
  <c r="M35" i="28"/>
  <c r="M36" i="28" s="1"/>
  <c r="M37" i="28" s="1"/>
  <c r="M38" i="28" s="1"/>
  <c r="M39" i="28" s="1"/>
  <c r="M40" i="28" s="1"/>
  <c r="M41" i="28" s="1"/>
  <c r="M42" i="28" s="1"/>
  <c r="M43" i="28" s="1"/>
  <c r="M44" i="28" s="1"/>
  <c r="M45" i="28" s="1"/>
  <c r="M46" i="28" s="1"/>
  <c r="M47" i="28" s="1"/>
  <c r="M48" i="28" s="1"/>
  <c r="M49" i="28" s="1"/>
  <c r="M50" i="28" s="1"/>
  <c r="M51" i="28" s="1"/>
  <c r="M52" i="28" s="1"/>
  <c r="M53" i="28" s="1"/>
  <c r="M54" i="28" s="1"/>
  <c r="M55" i="28" s="1"/>
  <c r="M56" i="28" s="1"/>
  <c r="M57" i="28" s="1"/>
  <c r="M58" i="28" s="1"/>
  <c r="M59" i="28" s="1"/>
  <c r="M60" i="28" s="1"/>
  <c r="M61" i="28" s="1"/>
  <c r="M62" i="28" s="1"/>
  <c r="M63" i="28" s="1"/>
  <c r="M64" i="28" s="1"/>
  <c r="M65" i="28" s="1"/>
  <c r="M66" i="28" s="1"/>
  <c r="M67" i="28" s="1"/>
  <c r="M68" i="28" s="1"/>
  <c r="M69" i="28" s="1"/>
  <c r="W34" i="28"/>
  <c r="K27" i="28"/>
  <c r="K20" i="28"/>
  <c r="K21" i="28" s="1"/>
  <c r="H20" i="28"/>
  <c r="D15" i="28"/>
  <c r="A15" i="28"/>
  <c r="A22" i="28" s="1"/>
  <c r="A28" i="28" s="1"/>
  <c r="K14" i="28"/>
  <c r="L13" i="28"/>
  <c r="L20" i="28" s="1"/>
  <c r="E5" i="28"/>
  <c r="L5" i="28" s="1"/>
  <c r="C5" i="28"/>
  <c r="C15" i="28" s="1"/>
  <c r="C22" i="28" s="1"/>
  <c r="C28" i="28" s="1"/>
  <c r="B5" i="28"/>
  <c r="M35" i="17"/>
  <c r="M36" i="17" s="1"/>
  <c r="M37" i="17" s="1"/>
  <c r="M38" i="17" s="1"/>
  <c r="M39" i="17" s="1"/>
  <c r="M40" i="17" s="1"/>
  <c r="M41" i="17" s="1"/>
  <c r="M42" i="17" s="1"/>
  <c r="M43" i="17" s="1"/>
  <c r="M44" i="17" s="1"/>
  <c r="M45" i="17" s="1"/>
  <c r="M46" i="17" s="1"/>
  <c r="M47" i="17" s="1"/>
  <c r="M48" i="17" s="1"/>
  <c r="M49" i="17" s="1"/>
  <c r="M50" i="17" s="1"/>
  <c r="M51" i="17" s="1"/>
  <c r="M52" i="17" s="1"/>
  <c r="M53" i="17" s="1"/>
  <c r="M54" i="17" s="1"/>
  <c r="M55" i="17" s="1"/>
  <c r="M56" i="17" s="1"/>
  <c r="M57" i="17" s="1"/>
  <c r="M58" i="17" s="1"/>
  <c r="M59" i="17" s="1"/>
  <c r="M60" i="17" s="1"/>
  <c r="M61" i="17" s="1"/>
  <c r="M62" i="17" s="1"/>
  <c r="M63" i="17" s="1"/>
  <c r="M64" i="17" s="1"/>
  <c r="M65" i="17" s="1"/>
  <c r="M66" i="17" s="1"/>
  <c r="M67" i="17" s="1"/>
  <c r="M68" i="17" s="1"/>
  <c r="M69" i="17" s="1"/>
  <c r="M71" i="17" s="1"/>
  <c r="V46" i="17"/>
  <c r="U46" i="17"/>
  <c r="H21" i="17" s="1"/>
  <c r="W45" i="17"/>
  <c r="W44" i="17"/>
  <c r="W43" i="17"/>
  <c r="W42" i="17"/>
  <c r="W41" i="17"/>
  <c r="W40" i="17"/>
  <c r="W39" i="17"/>
  <c r="W38" i="17"/>
  <c r="W37" i="17"/>
  <c r="W36" i="17"/>
  <c r="W35" i="17"/>
  <c r="S35" i="17"/>
  <c r="S36" i="17" s="1"/>
  <c r="S37" i="17" s="1"/>
  <c r="S38" i="17" s="1"/>
  <c r="S39" i="17" s="1"/>
  <c r="S40" i="17" s="1"/>
  <c r="S41" i="17" s="1"/>
  <c r="S42" i="17" s="1"/>
  <c r="S43" i="17" s="1"/>
  <c r="S44" i="17" s="1"/>
  <c r="S45" i="17" s="1"/>
  <c r="W34" i="17"/>
  <c r="N58" i="17"/>
  <c r="N57" i="17" s="1"/>
  <c r="N56" i="17" s="1"/>
  <c r="N55" i="17" s="1"/>
  <c r="N54" i="17" s="1"/>
  <c r="N53" i="17" s="1"/>
  <c r="N52" i="17" s="1"/>
  <c r="N51" i="17" s="1"/>
  <c r="N50" i="17" s="1"/>
  <c r="N49" i="17" s="1"/>
  <c r="N48" i="17" s="1"/>
  <c r="N47" i="17" s="1"/>
  <c r="N46" i="17" s="1"/>
  <c r="N45" i="17" s="1"/>
  <c r="N44" i="17" s="1"/>
  <c r="N43" i="17" s="1"/>
  <c r="N42" i="17" s="1"/>
  <c r="N41" i="17" s="1"/>
  <c r="N40" i="17" s="1"/>
  <c r="N39" i="17" s="1"/>
  <c r="N38" i="17" s="1"/>
  <c r="N37" i="17" s="1"/>
  <c r="N36" i="17" s="1"/>
  <c r="N35" i="17" s="1"/>
  <c r="N34" i="17" s="1"/>
  <c r="A15" i="17"/>
  <c r="A21" i="17" s="1"/>
  <c r="A28" i="17" s="1"/>
  <c r="B5" i="17"/>
  <c r="C5" i="17"/>
  <c r="E5" i="17"/>
  <c r="L5" i="17" s="1"/>
  <c r="Y4" i="23"/>
  <c r="X4" i="23"/>
  <c r="O4" i="23"/>
  <c r="P4" i="23" s="1"/>
  <c r="R4" i="23" s="1"/>
  <c r="Q41" i="39" l="1"/>
  <c r="R41" i="39" s="1"/>
  <c r="T41" i="39" s="1"/>
  <c r="S39" i="39"/>
  <c r="M71" i="28"/>
  <c r="G5" i="28"/>
  <c r="I5" i="28"/>
  <c r="F5" i="28"/>
  <c r="H5" i="28"/>
  <c r="H6" i="28" s="1"/>
  <c r="Q74" i="28"/>
  <c r="N5" i="28"/>
  <c r="I6" i="28"/>
  <c r="H6" i="17"/>
  <c r="P71" i="28"/>
  <c r="P72" i="28" s="1"/>
  <c r="I28" i="28" s="1"/>
  <c r="I28" i="17"/>
  <c r="H15" i="28"/>
  <c r="Q70" i="28"/>
  <c r="J22" i="28"/>
  <c r="K22" i="28" s="1"/>
  <c r="W46" i="28"/>
  <c r="E15" i="28"/>
  <c r="L15" i="28" s="1"/>
  <c r="D22" i="28"/>
  <c r="L22" i="28" s="1"/>
  <c r="O71" i="28"/>
  <c r="W46" i="17"/>
  <c r="S4" i="23"/>
  <c r="U4" i="23" s="1"/>
  <c r="Q4" i="23"/>
  <c r="E4" i="23"/>
  <c r="N4" i="23"/>
  <c r="F4" i="23"/>
  <c r="J21" i="17"/>
  <c r="I6" i="17"/>
  <c r="R58" i="17"/>
  <c r="Q45" i="17"/>
  <c r="Q46" i="17"/>
  <c r="Q47" i="17"/>
  <c r="Q48" i="17"/>
  <c r="Q49" i="17"/>
  <c r="Q50" i="17"/>
  <c r="Q51" i="17"/>
  <c r="Q52" i="17"/>
  <c r="Q53" i="17"/>
  <c r="Q54" i="17"/>
  <c r="Q55" i="17"/>
  <c r="Q56" i="17"/>
  <c r="Q57" i="17"/>
  <c r="Q58" i="17"/>
  <c r="Q44" i="17"/>
  <c r="L13" i="17"/>
  <c r="L19" i="17" s="1"/>
  <c r="H19" i="17"/>
  <c r="K20" i="17"/>
  <c r="K27" i="17"/>
  <c r="C15" i="17"/>
  <c r="C21" i="17" s="1"/>
  <c r="C28" i="17" s="1"/>
  <c r="N5" i="17"/>
  <c r="G5" i="17"/>
  <c r="F5" i="17"/>
  <c r="R43" i="39" l="1"/>
  <c r="T39" i="39"/>
  <c r="T42" i="39" s="1"/>
  <c r="C33" i="37"/>
  <c r="C32" i="37"/>
  <c r="J15" i="17"/>
  <c r="K15" i="17" s="1"/>
  <c r="M16" i="17" s="1"/>
  <c r="M15" i="17" s="1"/>
  <c r="J28" i="17"/>
  <c r="K28" i="17" s="1"/>
  <c r="M28" i="17" s="1"/>
  <c r="J5" i="28"/>
  <c r="J6" i="28" s="1"/>
  <c r="O5" i="28"/>
  <c r="F21" i="17"/>
  <c r="L21" i="17"/>
  <c r="L29" i="17" s="1"/>
  <c r="J15" i="28"/>
  <c r="K15" i="28" s="1"/>
  <c r="J23" i="28"/>
  <c r="J22" i="17"/>
  <c r="G22" i="28"/>
  <c r="F22" i="28"/>
  <c r="E28" i="28"/>
  <c r="L28" i="28" s="1"/>
  <c r="G15" i="28"/>
  <c r="F15" i="28"/>
  <c r="Q71" i="28"/>
  <c r="O72" i="28"/>
  <c r="M22" i="28"/>
  <c r="V4" i="23"/>
  <c r="Z4" i="23" s="1"/>
  <c r="T4" i="23"/>
  <c r="G15" i="17"/>
  <c r="J5" i="17"/>
  <c r="J6" i="17" s="1"/>
  <c r="F15" i="17"/>
  <c r="G21" i="17"/>
  <c r="K21" i="17"/>
  <c r="O5" i="17"/>
  <c r="F26" i="4"/>
  <c r="G22" i="1"/>
  <c r="F10" i="4"/>
  <c r="F19" i="4"/>
  <c r="F20" i="4"/>
  <c r="F9" i="4"/>
  <c r="M21" i="17" l="1"/>
  <c r="N28" i="17" s="1"/>
  <c r="P28" i="17" s="1"/>
  <c r="K5" i="28"/>
  <c r="Q4" i="28" s="1"/>
  <c r="C34" i="37"/>
  <c r="G28" i="17"/>
  <c r="M15" i="28"/>
  <c r="C12" i="37" s="1"/>
  <c r="M5" i="28"/>
  <c r="M6" i="28" s="1"/>
  <c r="Q5" i="28"/>
  <c r="Q7" i="28" s="1"/>
  <c r="Q72" i="28"/>
  <c r="R72" i="28" s="1"/>
  <c r="R71" i="28"/>
  <c r="L29" i="28"/>
  <c r="F28" i="28"/>
  <c r="G28" i="28"/>
  <c r="H28" i="28"/>
  <c r="J28" i="28" s="1"/>
  <c r="K28" i="28" s="1"/>
  <c r="M28" i="28" s="1"/>
  <c r="K5" i="17"/>
  <c r="W4" i="23"/>
  <c r="AB4" i="23" s="1"/>
  <c r="F28" i="17"/>
  <c r="L58" i="5"/>
  <c r="M58" i="5" s="1"/>
  <c r="M59" i="5" s="1"/>
  <c r="N19" i="4"/>
  <c r="G19" i="4"/>
  <c r="O19" i="4"/>
  <c r="E17" i="4"/>
  <c r="X17" i="4" s="1"/>
  <c r="X16" i="4"/>
  <c r="E16" i="4"/>
  <c r="O10" i="4"/>
  <c r="P10" i="4" s="1"/>
  <c r="R10" i="4" s="1"/>
  <c r="E11" i="4"/>
  <c r="X11" i="4" s="1"/>
  <c r="E12" i="4"/>
  <c r="F12" i="4" s="1"/>
  <c r="E13" i="4"/>
  <c r="F13" i="4" s="1"/>
  <c r="E14" i="4"/>
  <c r="E15" i="4"/>
  <c r="F15" i="4" s="1"/>
  <c r="E18" i="4"/>
  <c r="F18" i="4" s="1"/>
  <c r="E21" i="4"/>
  <c r="F21" i="4" s="1"/>
  <c r="F10" i="5"/>
  <c r="F11" i="5"/>
  <c r="F15" i="5"/>
  <c r="F24" i="5"/>
  <c r="F25" i="5"/>
  <c r="F26" i="5"/>
  <c r="F31" i="5"/>
  <c r="F50" i="5"/>
  <c r="O35" i="4"/>
  <c r="N26" i="4"/>
  <c r="E58" i="5"/>
  <c r="F58" i="5" s="1"/>
  <c r="F9" i="1"/>
  <c r="Y13" i="4"/>
  <c r="Z13" i="4" s="1"/>
  <c r="N11" i="5"/>
  <c r="N15" i="5"/>
  <c r="N23" i="5"/>
  <c r="N24" i="5"/>
  <c r="N25" i="5"/>
  <c r="N26" i="5"/>
  <c r="N27" i="5"/>
  <c r="N31" i="5"/>
  <c r="N47" i="5"/>
  <c r="N15" i="4"/>
  <c r="N10" i="4"/>
  <c r="N9" i="4"/>
  <c r="O10" i="1"/>
  <c r="I57" i="1"/>
  <c r="I68" i="1"/>
  <c r="I67" i="1"/>
  <c r="I66" i="1"/>
  <c r="I65" i="1"/>
  <c r="I64" i="1"/>
  <c r="I63" i="1"/>
  <c r="I62" i="1"/>
  <c r="I61" i="1"/>
  <c r="I60" i="1"/>
  <c r="J69" i="1"/>
  <c r="L68" i="1"/>
  <c r="L67" i="1"/>
  <c r="H66" i="1"/>
  <c r="G65" i="1"/>
  <c r="L64" i="1"/>
  <c r="L63" i="1"/>
  <c r="H63" i="1"/>
  <c r="H62" i="1"/>
  <c r="H61" i="1"/>
  <c r="G61" i="1"/>
  <c r="H60" i="1"/>
  <c r="G60" i="1"/>
  <c r="L60" i="1"/>
  <c r="H6" i="1"/>
  <c r="H53" i="5"/>
  <c r="H52" i="5"/>
  <c r="H36" i="5"/>
  <c r="H35" i="5"/>
  <c r="H33" i="5"/>
  <c r="H32" i="5"/>
  <c r="H30" i="5"/>
  <c r="H29" i="5"/>
  <c r="H28" i="5"/>
  <c r="H27" i="5"/>
  <c r="H23" i="5"/>
  <c r="H22" i="5"/>
  <c r="H21" i="5"/>
  <c r="H20" i="5"/>
  <c r="H19" i="5"/>
  <c r="H18" i="5"/>
  <c r="H17" i="5"/>
  <c r="H16" i="5"/>
  <c r="H14" i="5"/>
  <c r="H13" i="5"/>
  <c r="H12" i="5"/>
  <c r="H10" i="5"/>
  <c r="H9" i="5"/>
  <c r="A12" i="5"/>
  <c r="A13" i="5" s="1"/>
  <c r="A14" i="5" s="1"/>
  <c r="A16" i="5" s="1"/>
  <c r="A17" i="5" s="1"/>
  <c r="A18" i="5" s="1"/>
  <c r="A19" i="5" s="1"/>
  <c r="A20" i="5" s="1"/>
  <c r="A21" i="5" s="1"/>
  <c r="A22" i="5" s="1"/>
  <c r="A23" i="5" s="1"/>
  <c r="A27" i="5" s="1"/>
  <c r="A28" i="5" s="1"/>
  <c r="A29" i="5" s="1"/>
  <c r="A30"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H58" i="5"/>
  <c r="H59" i="5" s="1"/>
  <c r="E47" i="5"/>
  <c r="K47" i="5" s="1"/>
  <c r="E46" i="5"/>
  <c r="G46" i="5" s="1"/>
  <c r="E45" i="5"/>
  <c r="F45" i="5" s="1"/>
  <c r="E44" i="5"/>
  <c r="K44" i="5" s="1"/>
  <c r="E43" i="5"/>
  <c r="K43" i="5" s="1"/>
  <c r="E42" i="5"/>
  <c r="G42" i="5" s="1"/>
  <c r="E50" i="5"/>
  <c r="K50" i="5" s="1"/>
  <c r="E49" i="5"/>
  <c r="G49" i="5" s="1"/>
  <c r="E48" i="5"/>
  <c r="N48" i="5" s="1"/>
  <c r="E53" i="5"/>
  <c r="G53" i="5" s="1"/>
  <c r="E52" i="5"/>
  <c r="G52" i="5" s="1"/>
  <c r="E51" i="5"/>
  <c r="F51" i="5" s="1"/>
  <c r="G41" i="5"/>
  <c r="E41" i="5"/>
  <c r="K41" i="5" s="1"/>
  <c r="E40" i="5"/>
  <c r="G40" i="5" s="1"/>
  <c r="E39" i="5"/>
  <c r="G39" i="5" s="1"/>
  <c r="E38" i="5"/>
  <c r="G38" i="5" s="1"/>
  <c r="E37" i="5"/>
  <c r="K37" i="5" s="1"/>
  <c r="E36" i="5"/>
  <c r="G36" i="5" s="1"/>
  <c r="E35" i="5"/>
  <c r="G35" i="5" s="1"/>
  <c r="E34" i="5"/>
  <c r="N34" i="5" s="1"/>
  <c r="E33" i="5"/>
  <c r="K33" i="5" s="1"/>
  <c r="E32" i="5"/>
  <c r="K32" i="5" s="1"/>
  <c r="G31" i="5"/>
  <c r="E30" i="5"/>
  <c r="G30" i="5" s="1"/>
  <c r="E29" i="5"/>
  <c r="K29" i="5" s="1"/>
  <c r="E28" i="5"/>
  <c r="G28" i="5" s="1"/>
  <c r="E27" i="5"/>
  <c r="G27" i="5" s="1"/>
  <c r="G26" i="5"/>
  <c r="G25" i="5"/>
  <c r="G24" i="5"/>
  <c r="E23" i="5"/>
  <c r="K23" i="5" s="1"/>
  <c r="E22" i="5"/>
  <c r="K22" i="5" s="1"/>
  <c r="E21" i="5"/>
  <c r="G21" i="5" s="1"/>
  <c r="E20" i="5"/>
  <c r="G20" i="5" s="1"/>
  <c r="E19" i="5"/>
  <c r="K19" i="5" s="1"/>
  <c r="E18" i="5"/>
  <c r="G18" i="5" s="1"/>
  <c r="M75" i="5"/>
  <c r="M71" i="5"/>
  <c r="I59" i="5"/>
  <c r="J58" i="5"/>
  <c r="K58" i="5" s="1"/>
  <c r="P58" i="5" s="1"/>
  <c r="I54" i="5"/>
  <c r="E17" i="5"/>
  <c r="F17" i="5" s="1"/>
  <c r="E16" i="5"/>
  <c r="K16" i="5" s="1"/>
  <c r="K15" i="5"/>
  <c r="E14" i="5"/>
  <c r="G14" i="5" s="1"/>
  <c r="E13" i="5"/>
  <c r="F13" i="5" s="1"/>
  <c r="E12" i="5"/>
  <c r="K12" i="5" s="1"/>
  <c r="K11" i="5"/>
  <c r="G11" i="5"/>
  <c r="E10" i="5"/>
  <c r="G10" i="5" s="1"/>
  <c r="G9" i="5"/>
  <c r="E9" i="5"/>
  <c r="N9" i="5" s="1"/>
  <c r="L6" i="5"/>
  <c r="O11" i="4"/>
  <c r="P11" i="4" s="1"/>
  <c r="R11" i="4" s="1"/>
  <c r="X13" i="4"/>
  <c r="M71" i="4"/>
  <c r="M39" i="4"/>
  <c r="I27" i="4"/>
  <c r="H27" i="4"/>
  <c r="J26" i="4"/>
  <c r="K26" i="4" s="1"/>
  <c r="G26" i="4"/>
  <c r="I22" i="4"/>
  <c r="H22" i="4"/>
  <c r="Y18" i="4"/>
  <c r="Z18" i="4" s="1"/>
  <c r="G10" i="4"/>
  <c r="F10" i="1"/>
  <c r="G10" i="1" s="1"/>
  <c r="N12" i="4" l="1"/>
  <c r="X12" i="4"/>
  <c r="G12" i="4"/>
  <c r="Y12" i="4"/>
  <c r="Z12" i="4" s="1"/>
  <c r="G14" i="4"/>
  <c r="F14" i="4"/>
  <c r="G19" i="5"/>
  <c r="N43" i="5"/>
  <c r="N19" i="5"/>
  <c r="O16" i="4"/>
  <c r="F16" i="4"/>
  <c r="Y16" i="4"/>
  <c r="Z16" i="4" s="1"/>
  <c r="P57" i="5"/>
  <c r="G43" i="5"/>
  <c r="F38" i="5"/>
  <c r="O13" i="4"/>
  <c r="P13" i="4" s="1"/>
  <c r="R13" i="4" s="1"/>
  <c r="S13" i="4" s="1"/>
  <c r="U13" i="4" s="1"/>
  <c r="N13" i="4"/>
  <c r="N35" i="5"/>
  <c r="L9" i="1"/>
  <c r="G9" i="1"/>
  <c r="F9" i="5"/>
  <c r="F34" i="5"/>
  <c r="F14" i="5"/>
  <c r="G16" i="4"/>
  <c r="F46" i="5"/>
  <c r="F30" i="5"/>
  <c r="F22" i="5"/>
  <c r="N11" i="4"/>
  <c r="F11" i="4"/>
  <c r="N16" i="4"/>
  <c r="Y17" i="4"/>
  <c r="Z17" i="4" s="1"/>
  <c r="F17" i="4"/>
  <c r="Q4" i="17"/>
  <c r="M5" i="17"/>
  <c r="M6" i="17" s="1"/>
  <c r="N15" i="17" s="1"/>
  <c r="M8" i="17"/>
  <c r="Q28" i="17"/>
  <c r="C11" i="37"/>
  <c r="C13" i="37" s="1"/>
  <c r="Q25" i="4"/>
  <c r="Q26" i="4"/>
  <c r="M26" i="4"/>
  <c r="M27" i="4" s="1"/>
  <c r="N28" i="28"/>
  <c r="P28" i="28" s="1"/>
  <c r="M8" i="28"/>
  <c r="M9" i="28" s="1"/>
  <c r="N15" i="28"/>
  <c r="R7" i="28"/>
  <c r="Q5" i="17"/>
  <c r="J4" i="23"/>
  <c r="F42" i="5"/>
  <c r="N53" i="5"/>
  <c r="N49" i="5"/>
  <c r="N45" i="5"/>
  <c r="N41" i="5"/>
  <c r="N37" i="5"/>
  <c r="N33" i="5"/>
  <c r="N29" i="5"/>
  <c r="N21" i="5"/>
  <c r="N17" i="5"/>
  <c r="N13" i="5"/>
  <c r="F52" i="5"/>
  <c r="F48" i="5"/>
  <c r="F44" i="5"/>
  <c r="F40" i="5"/>
  <c r="F36" i="5"/>
  <c r="F32" i="5"/>
  <c r="F28" i="5"/>
  <c r="F20" i="5"/>
  <c r="F16" i="5"/>
  <c r="F12" i="5"/>
  <c r="N51" i="5"/>
  <c r="N39" i="5"/>
  <c r="G16" i="5"/>
  <c r="G37" i="5"/>
  <c r="G51" i="5"/>
  <c r="G48" i="5"/>
  <c r="N50" i="5"/>
  <c r="N46" i="5"/>
  <c r="N42" i="5"/>
  <c r="N38" i="5"/>
  <c r="N30" i="5"/>
  <c r="N22" i="5"/>
  <c r="N18" i="5"/>
  <c r="N14" i="5"/>
  <c r="N10" i="5"/>
  <c r="F53" i="5"/>
  <c r="F49" i="5"/>
  <c r="F41" i="5"/>
  <c r="F37" i="5"/>
  <c r="F33" i="5"/>
  <c r="F29" i="5"/>
  <c r="F21" i="5"/>
  <c r="F18" i="5"/>
  <c r="N52" i="5"/>
  <c r="N44" i="5"/>
  <c r="N40" i="5"/>
  <c r="N36" i="5"/>
  <c r="N32" i="5"/>
  <c r="N28" i="5"/>
  <c r="N20" i="5"/>
  <c r="N16" i="5"/>
  <c r="N12" i="5"/>
  <c r="F47" i="5"/>
  <c r="F43" i="5"/>
  <c r="F39" i="5"/>
  <c r="F35" i="5"/>
  <c r="F27" i="5"/>
  <c r="F23" i="5"/>
  <c r="F19" i="5"/>
  <c r="O26" i="4"/>
  <c r="P19" i="4"/>
  <c r="R19" i="4" s="1"/>
  <c r="O20" i="4"/>
  <c r="N20" i="4"/>
  <c r="G20" i="4"/>
  <c r="P16" i="4"/>
  <c r="R16" i="4" s="1"/>
  <c r="O17" i="4"/>
  <c r="N17" i="4"/>
  <c r="G17" i="4"/>
  <c r="O14" i="4"/>
  <c r="P14" i="4" s="1"/>
  <c r="R14" i="4" s="1"/>
  <c r="S14" i="4" s="1"/>
  <c r="U14" i="4" s="1"/>
  <c r="N14" i="4"/>
  <c r="G11" i="4"/>
  <c r="G15" i="4"/>
  <c r="X14" i="4"/>
  <c r="Y11" i="4"/>
  <c r="Z11" i="4" s="1"/>
  <c r="O15" i="4"/>
  <c r="P15" i="4" s="1"/>
  <c r="R15" i="4" s="1"/>
  <c r="X18" i="4"/>
  <c r="Y14" i="4"/>
  <c r="Z14" i="4" s="1"/>
  <c r="G18" i="4"/>
  <c r="O18" i="4"/>
  <c r="P18" i="4" s="1"/>
  <c r="R18" i="4" s="1"/>
  <c r="S18" i="4" s="1"/>
  <c r="U18" i="4" s="1"/>
  <c r="O12" i="4"/>
  <c r="P12" i="4" s="1"/>
  <c r="R12" i="4" s="1"/>
  <c r="S12" i="4" s="1"/>
  <c r="U12" i="4" s="1"/>
  <c r="N18" i="4"/>
  <c r="O21" i="4"/>
  <c r="P21" i="4" s="1"/>
  <c r="R21" i="4" s="1"/>
  <c r="S21" i="4" s="1"/>
  <c r="U21" i="4" s="1"/>
  <c r="N21" i="4"/>
  <c r="O9" i="1"/>
  <c r="I69" i="1"/>
  <c r="H68" i="1"/>
  <c r="H64" i="1"/>
  <c r="G67" i="1"/>
  <c r="H65" i="1"/>
  <c r="G63" i="1"/>
  <c r="G64" i="1"/>
  <c r="G68" i="1"/>
  <c r="L62" i="1"/>
  <c r="L61" i="1"/>
  <c r="G62" i="1"/>
  <c r="L65" i="1"/>
  <c r="G66" i="1"/>
  <c r="H67" i="1"/>
  <c r="L66" i="1"/>
  <c r="G12" i="5"/>
  <c r="G44" i="5"/>
  <c r="G47" i="5"/>
  <c r="G23" i="5"/>
  <c r="H54" i="5"/>
  <c r="J47" i="5"/>
  <c r="L47" i="5"/>
  <c r="L44" i="5"/>
  <c r="J44" i="5"/>
  <c r="J43" i="5"/>
  <c r="L43" i="5"/>
  <c r="M43" i="5" s="1"/>
  <c r="K45" i="5"/>
  <c r="K42" i="5"/>
  <c r="K46" i="5"/>
  <c r="G45" i="5"/>
  <c r="G34" i="5"/>
  <c r="J50" i="5"/>
  <c r="L50" i="5"/>
  <c r="K49" i="5"/>
  <c r="K48" i="5"/>
  <c r="G50" i="5"/>
  <c r="G29" i="5"/>
  <c r="G33" i="5"/>
  <c r="J59" i="5"/>
  <c r="J32" i="5"/>
  <c r="L32" i="5"/>
  <c r="L29" i="5"/>
  <c r="J29" i="5"/>
  <c r="L33" i="5"/>
  <c r="J33" i="5"/>
  <c r="J37" i="5"/>
  <c r="L37" i="5"/>
  <c r="J41" i="5"/>
  <c r="L41" i="5"/>
  <c r="M41" i="5" s="1"/>
  <c r="K31" i="5"/>
  <c r="K39" i="5"/>
  <c r="K28" i="5"/>
  <c r="K36" i="5"/>
  <c r="K40" i="5"/>
  <c r="K53" i="5"/>
  <c r="K30" i="5"/>
  <c r="G32" i="5"/>
  <c r="K34" i="5"/>
  <c r="K38" i="5"/>
  <c r="K51" i="5"/>
  <c r="K27" i="5"/>
  <c r="K35" i="5"/>
  <c r="K52" i="5"/>
  <c r="J22" i="5"/>
  <c r="L22" i="5"/>
  <c r="L19" i="5"/>
  <c r="M19" i="5" s="1"/>
  <c r="J19" i="5"/>
  <c r="L23" i="5"/>
  <c r="M23" i="5" s="1"/>
  <c r="J23" i="5"/>
  <c r="K25" i="5"/>
  <c r="K18" i="5"/>
  <c r="K26" i="5"/>
  <c r="K20" i="5"/>
  <c r="G22" i="5"/>
  <c r="K24" i="5"/>
  <c r="K21" i="5"/>
  <c r="G58" i="5"/>
  <c r="G13" i="5"/>
  <c r="G17" i="5"/>
  <c r="L16" i="5"/>
  <c r="M16" i="5" s="1"/>
  <c r="K9" i="5"/>
  <c r="J12" i="5"/>
  <c r="K13" i="5"/>
  <c r="J13" i="5" s="1"/>
  <c r="G15" i="5"/>
  <c r="J16" i="5"/>
  <c r="K17" i="5"/>
  <c r="L17" i="5" s="1"/>
  <c r="K10" i="5"/>
  <c r="J10" i="5" s="1"/>
  <c r="L11" i="5"/>
  <c r="M11" i="5" s="1"/>
  <c r="K14" i="5"/>
  <c r="J14" i="5" s="1"/>
  <c r="L15" i="5"/>
  <c r="L12" i="5"/>
  <c r="J11" i="5"/>
  <c r="J15" i="5"/>
  <c r="S15" i="4"/>
  <c r="U15" i="4" s="1"/>
  <c r="S10" i="4"/>
  <c r="U10" i="4" s="1"/>
  <c r="S11" i="4"/>
  <c r="U11" i="4" s="1"/>
  <c r="Q11" i="4"/>
  <c r="Q12" i="4"/>
  <c r="Q10" i="4"/>
  <c r="G9" i="4"/>
  <c r="G13" i="4"/>
  <c r="G21" i="4"/>
  <c r="J27" i="4"/>
  <c r="Q14" i="4" l="1"/>
  <c r="Q13" i="4"/>
  <c r="M37" i="5"/>
  <c r="Q7" i="17"/>
  <c r="R7" i="17" s="1"/>
  <c r="M9" i="17"/>
  <c r="E11" i="37"/>
  <c r="E12" i="37"/>
  <c r="Q28" i="4"/>
  <c r="D11" i="37"/>
  <c r="Q28" i="28"/>
  <c r="K4" i="23"/>
  <c r="M4" i="23" s="1"/>
  <c r="I4" i="23"/>
  <c r="P20" i="4"/>
  <c r="R20" i="4" s="1"/>
  <c r="S19" i="4"/>
  <c r="U19" i="4" s="1"/>
  <c r="Q19" i="4"/>
  <c r="S16" i="4"/>
  <c r="U16" i="4" s="1"/>
  <c r="Q16" i="4"/>
  <c r="P17" i="4"/>
  <c r="R17" i="4" s="1"/>
  <c r="Q15" i="4"/>
  <c r="Q18" i="4"/>
  <c r="Q21" i="4"/>
  <c r="M12" i="5"/>
  <c r="T10" i="4"/>
  <c r="L69" i="1"/>
  <c r="M44" i="5"/>
  <c r="M47" i="5"/>
  <c r="T11" i="4"/>
  <c r="T12" i="4"/>
  <c r="T14" i="4"/>
  <c r="J46" i="5"/>
  <c r="L46" i="5"/>
  <c r="M46" i="5" s="1"/>
  <c r="L45" i="5"/>
  <c r="M45" i="5" s="1"/>
  <c r="J45" i="5"/>
  <c r="M33" i="5"/>
  <c r="J42" i="5"/>
  <c r="L42" i="5"/>
  <c r="M42" i="5" s="1"/>
  <c r="M32" i="5"/>
  <c r="L48" i="5"/>
  <c r="M48" i="5" s="1"/>
  <c r="J48" i="5"/>
  <c r="M29" i="5"/>
  <c r="M50" i="5"/>
  <c r="J49" i="5"/>
  <c r="L49" i="5"/>
  <c r="M49" i="5" s="1"/>
  <c r="M22" i="5"/>
  <c r="M15" i="5"/>
  <c r="L51" i="5"/>
  <c r="M51" i="5" s="1"/>
  <c r="J51" i="5"/>
  <c r="L34" i="5"/>
  <c r="M34" i="5" s="1"/>
  <c r="J34" i="5"/>
  <c r="J28" i="5"/>
  <c r="L28" i="5"/>
  <c r="M28" i="5" s="1"/>
  <c r="J36" i="5"/>
  <c r="L36" i="5"/>
  <c r="M36" i="5" s="1"/>
  <c r="L27" i="5"/>
  <c r="M27" i="5" s="1"/>
  <c r="J27" i="5"/>
  <c r="L38" i="5"/>
  <c r="M38" i="5" s="1"/>
  <c r="J38" i="5"/>
  <c r="J40" i="5"/>
  <c r="L40" i="5"/>
  <c r="M40" i="5" s="1"/>
  <c r="J31" i="5"/>
  <c r="L31" i="5"/>
  <c r="M31" i="5" s="1"/>
  <c r="M17" i="5"/>
  <c r="L52" i="5"/>
  <c r="M52" i="5" s="1"/>
  <c r="J52" i="5"/>
  <c r="L30" i="5"/>
  <c r="M30" i="5" s="1"/>
  <c r="J30" i="5"/>
  <c r="L35" i="5"/>
  <c r="M35" i="5" s="1"/>
  <c r="J35" i="5"/>
  <c r="J53" i="5"/>
  <c r="L53" i="5"/>
  <c r="M53" i="5" s="1"/>
  <c r="L39" i="5"/>
  <c r="M39" i="5" s="1"/>
  <c r="J39" i="5"/>
  <c r="L24" i="5"/>
  <c r="M24" i="5" s="1"/>
  <c r="J24" i="5"/>
  <c r="J21" i="5"/>
  <c r="L21" i="5"/>
  <c r="M21" i="5" s="1"/>
  <c r="L25" i="5"/>
  <c r="M25" i="5" s="1"/>
  <c r="J25" i="5"/>
  <c r="J26" i="5"/>
  <c r="L26" i="5"/>
  <c r="M26" i="5" s="1"/>
  <c r="L20" i="5"/>
  <c r="M20" i="5" s="1"/>
  <c r="J20" i="5"/>
  <c r="J18" i="5"/>
  <c r="L18" i="5"/>
  <c r="M18" i="5" s="1"/>
  <c r="J17" i="5"/>
  <c r="L10" i="5"/>
  <c r="M10" i="5" s="1"/>
  <c r="L13" i="5"/>
  <c r="M13" i="5" s="1"/>
  <c r="L14" i="5"/>
  <c r="M14" i="5" s="1"/>
  <c r="K54" i="5"/>
  <c r="J54" i="5" s="1"/>
  <c r="P60" i="5"/>
  <c r="J9" i="5"/>
  <c r="L9" i="5"/>
  <c r="M9" i="5" s="1"/>
  <c r="V21" i="4"/>
  <c r="V10" i="4"/>
  <c r="V11" i="4"/>
  <c r="W11" i="4" s="1"/>
  <c r="AB11" i="4" s="1"/>
  <c r="V15" i="4"/>
  <c r="T13" i="4"/>
  <c r="T21" i="4"/>
  <c r="T18" i="4"/>
  <c r="V13" i="4"/>
  <c r="W13" i="4" s="1"/>
  <c r="V14" i="4"/>
  <c r="W14" i="4" s="1"/>
  <c r="AB14" i="4" s="1"/>
  <c r="V18" i="4"/>
  <c r="W18" i="4" s="1"/>
  <c r="V12" i="4"/>
  <c r="W12" i="4" s="1"/>
  <c r="T15" i="4"/>
  <c r="AB13" i="4" l="1"/>
  <c r="F11" i="37"/>
  <c r="E13" i="37"/>
  <c r="Q31" i="28"/>
  <c r="D12" i="37"/>
  <c r="D33" i="37"/>
  <c r="E33" i="37" s="1"/>
  <c r="P25" i="17"/>
  <c r="P25" i="28"/>
  <c r="M7" i="23"/>
  <c r="M54" i="5"/>
  <c r="Q20" i="4"/>
  <c r="S20" i="4"/>
  <c r="U20" i="4" s="1"/>
  <c r="V19" i="4"/>
  <c r="X19" i="4" s="1"/>
  <c r="Y19" i="4" s="1"/>
  <c r="Z19" i="4" s="1"/>
  <c r="T19" i="4"/>
  <c r="S17" i="4"/>
  <c r="U17" i="4" s="1"/>
  <c r="V16" i="4"/>
  <c r="W16" i="4" s="1"/>
  <c r="T16" i="4"/>
  <c r="Q17" i="4"/>
  <c r="K14" i="4"/>
  <c r="L14" i="4" s="1"/>
  <c r="M14" i="4" s="1"/>
  <c r="K11" i="4"/>
  <c r="L11" i="4" s="1"/>
  <c r="M11" i="4" s="1"/>
  <c r="K12" i="4"/>
  <c r="L12" i="4" s="1"/>
  <c r="M12" i="4" s="1"/>
  <c r="K13" i="4"/>
  <c r="AC13" i="4" s="1"/>
  <c r="AB18" i="4"/>
  <c r="W15" i="4"/>
  <c r="X15" i="4"/>
  <c r="Y15" i="4" s="1"/>
  <c r="Z15" i="4" s="1"/>
  <c r="W21" i="4"/>
  <c r="X21" i="4"/>
  <c r="Y21" i="4" s="1"/>
  <c r="Z21" i="4" s="1"/>
  <c r="W10" i="4"/>
  <c r="X10" i="4"/>
  <c r="Y10" i="4" s="1"/>
  <c r="Z10" i="4" s="1"/>
  <c r="N69" i="1"/>
  <c r="K18" i="4"/>
  <c r="J13" i="4"/>
  <c r="L13" i="4"/>
  <c r="M13" i="4" s="1"/>
  <c r="AB12" i="4"/>
  <c r="M62" i="5"/>
  <c r="M63" i="5" s="1"/>
  <c r="AC11" i="4" l="1"/>
  <c r="J11" i="4"/>
  <c r="AB16" i="4"/>
  <c r="D32" i="37"/>
  <c r="D13" i="37"/>
  <c r="F12" i="37"/>
  <c r="W19" i="4"/>
  <c r="AB19" i="4" s="1"/>
  <c r="V20" i="4"/>
  <c r="T20" i="4"/>
  <c r="K16" i="4"/>
  <c r="V17" i="4"/>
  <c r="W17" i="4" s="1"/>
  <c r="T17" i="4"/>
  <c r="AC14" i="4"/>
  <c r="J14" i="4"/>
  <c r="AC18" i="4"/>
  <c r="J12" i="4"/>
  <c r="AC12" i="4"/>
  <c r="AB21" i="4"/>
  <c r="K15" i="4"/>
  <c r="L15" i="4" s="1"/>
  <c r="M15" i="4" s="1"/>
  <c r="AB15" i="4"/>
  <c r="K21" i="4"/>
  <c r="J21" i="4" s="1"/>
  <c r="AB10" i="4"/>
  <c r="K10" i="4"/>
  <c r="J10" i="4" s="1"/>
  <c r="L18" i="4"/>
  <c r="M18" i="4" s="1"/>
  <c r="J18" i="4"/>
  <c r="AC16" i="4" l="1"/>
  <c r="F13" i="37"/>
  <c r="I18" i="37"/>
  <c r="D34" i="37"/>
  <c r="E32" i="37"/>
  <c r="E34" i="37" s="1"/>
  <c r="AC10" i="4"/>
  <c r="K19" i="4"/>
  <c r="AC19" i="4" s="1"/>
  <c r="W20" i="4"/>
  <c r="X20" i="4"/>
  <c r="Y20" i="4" s="1"/>
  <c r="Z20" i="4" s="1"/>
  <c r="AB20" i="4" s="1"/>
  <c r="AB17" i="4"/>
  <c r="K17" i="4"/>
  <c r="L16" i="4"/>
  <c r="M16" i="4" s="1"/>
  <c r="J16" i="4"/>
  <c r="J15" i="4"/>
  <c r="AC15" i="4"/>
  <c r="L21" i="4"/>
  <c r="M21" i="4" s="1"/>
  <c r="AC21" i="4"/>
  <c r="L10" i="4"/>
  <c r="M10" i="4" s="1"/>
  <c r="K9" i="4"/>
  <c r="K20" i="4" l="1"/>
  <c r="J9" i="4"/>
  <c r="AC4" i="23"/>
  <c r="J19" i="4"/>
  <c r="L19" i="4"/>
  <c r="M19" i="4" s="1"/>
  <c r="AC20" i="4"/>
  <c r="J20" i="4"/>
  <c r="L20" i="4"/>
  <c r="M20" i="4" s="1"/>
  <c r="AC17" i="4"/>
  <c r="J17" i="4"/>
  <c r="L17" i="4"/>
  <c r="M17" i="4" s="1"/>
  <c r="L9" i="4"/>
  <c r="M9" i="4" s="1"/>
  <c r="K22" i="4"/>
  <c r="J22" i="4" s="1"/>
  <c r="M22" i="4" l="1"/>
  <c r="M30" i="4" s="1"/>
  <c r="J23" i="1"/>
  <c r="I23" i="1"/>
  <c r="K22" i="1"/>
  <c r="L22" i="1" s="1"/>
  <c r="N22" i="1" s="1"/>
  <c r="N23" i="1" s="1"/>
  <c r="L10" i="1"/>
  <c r="J18" i="1"/>
  <c r="I18" i="1"/>
  <c r="M6" i="1"/>
  <c r="F11" i="1"/>
  <c r="F12" i="1"/>
  <c r="F13" i="1"/>
  <c r="F14" i="1"/>
  <c r="F15" i="1"/>
  <c r="F16" i="1"/>
  <c r="F17" i="1"/>
  <c r="G14" i="1" l="1"/>
  <c r="O14" i="1"/>
  <c r="G17" i="1"/>
  <c r="O17" i="1"/>
  <c r="G13" i="1"/>
  <c r="O13" i="1"/>
  <c r="G16" i="1"/>
  <c r="O16" i="1"/>
  <c r="G12" i="1"/>
  <c r="O12" i="1"/>
  <c r="G15" i="1"/>
  <c r="O15" i="1"/>
  <c r="G11" i="1"/>
  <c r="O11" i="1"/>
  <c r="L14" i="1"/>
  <c r="M14" i="1" s="1"/>
  <c r="N24" i="1"/>
  <c r="N25" i="1"/>
  <c r="K23" i="1"/>
  <c r="Q22" i="1"/>
  <c r="Q21" i="1"/>
  <c r="M10" i="1"/>
  <c r="L15" i="1"/>
  <c r="K15" i="1" s="1"/>
  <c r="K67" i="1"/>
  <c r="M67" i="1" s="1"/>
  <c r="K9" i="1"/>
  <c r="K64" i="1"/>
  <c r="M64" i="1" s="1"/>
  <c r="K63" i="1"/>
  <c r="M63" i="1" s="1"/>
  <c r="K60" i="1"/>
  <c r="M60" i="1" s="1"/>
  <c r="M9" i="1"/>
  <c r="K68" i="1"/>
  <c r="M68" i="1" s="1"/>
  <c r="K61" i="1"/>
  <c r="M61" i="1" s="1"/>
  <c r="K62" i="1"/>
  <c r="M62" i="1" s="1"/>
  <c r="K65" i="1"/>
  <c r="M65" i="1" s="1"/>
  <c r="K66" i="1"/>
  <c r="M66" i="1" s="1"/>
  <c r="K69" i="1"/>
  <c r="K14" i="1"/>
  <c r="K10" i="1"/>
  <c r="L11" i="1"/>
  <c r="K11" i="1" s="1"/>
  <c r="H13" i="1"/>
  <c r="L16" i="1"/>
  <c r="L12" i="1"/>
  <c r="L17" i="1"/>
  <c r="M17" i="1" s="1"/>
  <c r="L13" i="1"/>
  <c r="M13" i="1" s="1"/>
  <c r="N13" i="1" s="1"/>
  <c r="H17" i="1"/>
  <c r="H22" i="1"/>
  <c r="H14" i="1"/>
  <c r="H10" i="1"/>
  <c r="H9" i="1"/>
  <c r="H15" i="1"/>
  <c r="H11" i="1"/>
  <c r="H16" i="1"/>
  <c r="H12" i="1"/>
  <c r="N39" i="1"/>
  <c r="N35" i="1"/>
  <c r="K17" i="1" l="1"/>
  <c r="M69" i="1"/>
  <c r="M11" i="1"/>
  <c r="N11" i="1" s="1"/>
  <c r="Q24" i="1"/>
  <c r="K16" i="1"/>
  <c r="M16" i="1"/>
  <c r="N16" i="1" s="1"/>
  <c r="K12" i="1"/>
  <c r="M12" i="1"/>
  <c r="N12" i="1" s="1"/>
  <c r="K13" i="1"/>
  <c r="M15" i="1"/>
  <c r="N14" i="1"/>
  <c r="N10" i="1"/>
  <c r="N9" i="1"/>
  <c r="N17" i="1"/>
  <c r="N15" i="1"/>
  <c r="L18" i="1"/>
  <c r="K18" i="1" s="1"/>
  <c r="N18" i="1" l="1"/>
  <c r="N26" i="1" s="1"/>
  <c r="C17" i="37" l="1"/>
  <c r="T30" i="17"/>
  <c r="M9" i="23"/>
  <c r="M8" i="23"/>
  <c r="Q31" i="17" l="1"/>
  <c r="D17" i="37"/>
  <c r="D19" i="37" s="1"/>
  <c r="R29" i="38"/>
  <c r="Q31" i="38"/>
  <c r="R31" i="38" s="1"/>
  <c r="T29" i="38"/>
  <c r="T29" i="17"/>
  <c r="T31" i="17" s="1"/>
  <c r="R30" i="38"/>
  <c r="T30" i="38"/>
  <c r="C19" i="37"/>
  <c r="M10" i="23"/>
  <c r="M12" i="23" s="1"/>
  <c r="E17" i="37" l="1"/>
  <c r="S30" i="38"/>
  <c r="T31" i="38"/>
  <c r="E19" i="37"/>
  <c r="I17" i="37"/>
  <c r="I19" i="37" s="1"/>
  <c r="P29" i="28" l="1"/>
  <c r="R29" i="28" s="1"/>
  <c r="F33" i="37"/>
  <c r="P30" i="28" l="1"/>
  <c r="G33" i="37"/>
  <c r="F32" i="37"/>
  <c r="F34" i="37" l="1"/>
  <c r="H33" i="37"/>
  <c r="R29" i="17"/>
  <c r="R30" i="17"/>
  <c r="R30" i="28"/>
  <c r="S30" i="28" s="1"/>
  <c r="P31" i="28"/>
  <c r="R31" i="28" s="1"/>
  <c r="S31" i="28" s="1"/>
  <c r="G32" i="37" l="1"/>
  <c r="S30" i="17"/>
  <c r="P31" i="17"/>
  <c r="R31" i="17" s="1"/>
  <c r="S17" i="28"/>
  <c r="H32" i="37" l="1"/>
  <c r="H34" i="37" s="1"/>
  <c r="G34"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3" authorId="0" shapeId="0" xr:uid="{00000000-0006-0000-0000-000001000000}">
      <text>
        <r>
          <rPr>
            <b/>
            <sz val="9"/>
            <color indexed="81"/>
            <rFont val="돋움"/>
            <family val="3"/>
            <charset val="129"/>
          </rPr>
          <t>또는</t>
        </r>
        <r>
          <rPr>
            <b/>
            <sz val="9"/>
            <color indexed="81"/>
            <rFont val="Tahoma"/>
            <family val="2"/>
          </rPr>
          <t xml:space="preserve"> </t>
        </r>
        <r>
          <rPr>
            <b/>
            <sz val="9"/>
            <color indexed="81"/>
            <rFont val="돋움"/>
            <family val="3"/>
            <charset val="129"/>
          </rPr>
          <t>중간정산일</t>
        </r>
        <r>
          <rPr>
            <b/>
            <sz val="9"/>
            <color indexed="81"/>
            <rFont val="Tahoma"/>
            <family val="2"/>
          </rPr>
          <t xml:space="preserve"> </t>
        </r>
        <r>
          <rPr>
            <b/>
            <sz val="9"/>
            <color indexed="81"/>
            <rFont val="돋움"/>
            <family val="3"/>
            <charset val="129"/>
          </rPr>
          <t>다음날</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내 문서</author>
    <author>Microsoft</author>
    <author>주황규</author>
  </authors>
  <commentList>
    <comment ref="AE5" authorId="0" shapeId="0" xr:uid="{F2F983DB-6FE0-4659-A8C6-85A385E62A87}">
      <text>
        <r>
          <rPr>
            <b/>
            <sz val="9"/>
            <color indexed="81"/>
            <rFont val="Tahoma"/>
            <family val="2"/>
          </rPr>
          <t xml:space="preserve"> 1. </t>
        </r>
        <r>
          <rPr>
            <b/>
            <sz val="9"/>
            <color indexed="81"/>
            <rFont val="돋움"/>
            <family val="3"/>
            <charset val="129"/>
          </rPr>
          <t>거주지국과</t>
        </r>
        <r>
          <rPr>
            <b/>
            <sz val="9"/>
            <color indexed="81"/>
            <rFont val="Tahoma"/>
            <family val="2"/>
          </rPr>
          <t xml:space="preserve"> </t>
        </r>
        <r>
          <rPr>
            <b/>
            <sz val="9"/>
            <color indexed="81"/>
            <rFont val="돋움"/>
            <family val="3"/>
            <charset val="129"/>
          </rPr>
          <t>거주지국코드는</t>
        </r>
        <r>
          <rPr>
            <b/>
            <sz val="9"/>
            <color indexed="81"/>
            <rFont val="Tahoma"/>
            <family val="2"/>
          </rPr>
          <t xml:space="preserve"> </t>
        </r>
        <r>
          <rPr>
            <b/>
            <sz val="9"/>
            <color indexed="81"/>
            <rFont val="돋움"/>
            <family val="3"/>
            <charset val="129"/>
          </rPr>
          <t>근로소득자가</t>
        </r>
        <r>
          <rPr>
            <b/>
            <sz val="9"/>
            <color indexed="81"/>
            <rFont val="Tahoma"/>
            <family val="2"/>
          </rPr>
          <t xml:space="preserve"> </t>
        </r>
        <r>
          <rPr>
            <b/>
            <sz val="9"/>
            <color indexed="81"/>
            <rFont val="돋움"/>
            <family val="3"/>
            <charset val="129"/>
          </rPr>
          <t>비거주자에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경우에만</t>
        </r>
        <r>
          <rPr>
            <b/>
            <sz val="9"/>
            <color indexed="81"/>
            <rFont val="Tahoma"/>
            <family val="2"/>
          </rPr>
          <t xml:space="preserve"> </t>
        </r>
        <r>
          <rPr>
            <b/>
            <sz val="9"/>
            <color indexed="81"/>
            <rFont val="돋움"/>
            <family val="3"/>
            <charset val="129"/>
          </rPr>
          <t>적으며</t>
        </r>
        <r>
          <rPr>
            <b/>
            <sz val="9"/>
            <color indexed="81"/>
            <rFont val="Tahoma"/>
            <family val="2"/>
          </rPr>
          <t xml:space="preserve">, </t>
        </r>
        <r>
          <rPr>
            <b/>
            <sz val="9"/>
            <color indexed="81"/>
            <rFont val="돋움"/>
            <family val="3"/>
            <charset val="129"/>
          </rPr>
          <t>국제표준화기구</t>
        </r>
        <r>
          <rPr>
            <b/>
            <sz val="9"/>
            <color indexed="81"/>
            <rFont val="Tahoma"/>
            <family val="2"/>
          </rPr>
          <t>(ISO)</t>
        </r>
        <r>
          <rPr>
            <b/>
            <sz val="9"/>
            <color indexed="81"/>
            <rFont val="돋움"/>
            <family val="3"/>
            <charset val="129"/>
          </rPr>
          <t>가</t>
        </r>
        <r>
          <rPr>
            <b/>
            <sz val="9"/>
            <color indexed="81"/>
            <rFont val="Tahoma"/>
            <family val="2"/>
          </rPr>
          <t xml:space="preserve"> </t>
        </r>
        <r>
          <rPr>
            <b/>
            <sz val="9"/>
            <color indexed="81"/>
            <rFont val="돋움"/>
            <family val="3"/>
            <charset val="129"/>
          </rPr>
          <t>정한</t>
        </r>
        <r>
          <rPr>
            <b/>
            <sz val="9"/>
            <color indexed="81"/>
            <rFont val="Tahoma"/>
            <family val="2"/>
          </rPr>
          <t xml:space="preserve"> ISO</t>
        </r>
        <r>
          <rPr>
            <b/>
            <sz val="9"/>
            <color indexed="81"/>
            <rFont val="돋움"/>
            <family val="3"/>
            <charset val="129"/>
          </rPr>
          <t>코드</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국명약어</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국가코드를</t>
        </r>
        <r>
          <rPr>
            <b/>
            <sz val="9"/>
            <color indexed="81"/>
            <rFont val="Tahoma"/>
            <family val="2"/>
          </rPr>
          <t xml:space="preserve"> </t>
        </r>
        <r>
          <rPr>
            <b/>
            <sz val="9"/>
            <color indexed="81"/>
            <rFont val="돋움"/>
            <family val="3"/>
            <charset val="129"/>
          </rPr>
          <t>적습니다</t>
        </r>
        <r>
          <rPr>
            <b/>
            <sz val="9"/>
            <color indexed="81"/>
            <rFont val="Tahoma"/>
            <family val="2"/>
          </rPr>
          <t>(</t>
        </r>
        <r>
          <rPr>
            <b/>
            <sz val="9"/>
            <color indexed="81"/>
            <rFont val="돋움"/>
            <family val="3"/>
            <charset val="129"/>
          </rPr>
          <t>※</t>
        </r>
        <r>
          <rPr>
            <b/>
            <sz val="9"/>
            <color indexed="81"/>
            <rFont val="Tahoma"/>
            <family val="2"/>
          </rPr>
          <t xml:space="preserve"> ISO</t>
        </r>
        <r>
          <rPr>
            <b/>
            <sz val="9"/>
            <color indexed="81"/>
            <rFont val="돋움"/>
            <family val="3"/>
            <charset val="129"/>
          </rPr>
          <t>국가코드</t>
        </r>
        <r>
          <rPr>
            <b/>
            <sz val="9"/>
            <color indexed="81"/>
            <rFont val="Tahoma"/>
            <family val="2"/>
          </rPr>
          <t xml:space="preserve">: </t>
        </r>
        <r>
          <rPr>
            <b/>
            <sz val="9"/>
            <color indexed="81"/>
            <rFont val="돋움"/>
            <family val="3"/>
            <charset val="129"/>
          </rPr>
          <t>국세청홈페이지→국세정보→국제조세정보→국세조세자료실에서</t>
        </r>
        <r>
          <rPr>
            <b/>
            <sz val="9"/>
            <color indexed="81"/>
            <rFont val="Tahoma"/>
            <family val="2"/>
          </rPr>
          <t xml:space="preserve"> </t>
        </r>
        <r>
          <rPr>
            <b/>
            <sz val="9"/>
            <color indexed="81"/>
            <rFont val="돋움"/>
            <family val="3"/>
            <charset val="129"/>
          </rPr>
          <t>조회할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있습니다</t>
        </r>
        <r>
          <rPr>
            <b/>
            <sz val="9"/>
            <color indexed="81"/>
            <rFont val="Tahoma"/>
            <family val="2"/>
          </rPr>
          <t xml:space="preserve">).
 </t>
        </r>
        <r>
          <rPr>
            <b/>
            <sz val="9"/>
            <color indexed="81"/>
            <rFont val="돋움"/>
            <family val="3"/>
            <charset val="129"/>
          </rPr>
          <t>예</t>
        </r>
        <r>
          <rPr>
            <b/>
            <sz val="9"/>
            <color indexed="81"/>
            <rFont val="Tahoma"/>
            <family val="2"/>
          </rPr>
          <t xml:space="preserve">) </t>
        </r>
        <r>
          <rPr>
            <b/>
            <sz val="9"/>
            <color indexed="81"/>
            <rFont val="돋움"/>
            <family val="3"/>
            <charset val="129"/>
          </rPr>
          <t>대한민국</t>
        </r>
        <r>
          <rPr>
            <b/>
            <sz val="9"/>
            <color indexed="81"/>
            <rFont val="Tahoma"/>
            <family val="2"/>
          </rPr>
          <t xml:space="preserve">:KR, </t>
        </r>
        <r>
          <rPr>
            <b/>
            <sz val="9"/>
            <color indexed="81"/>
            <rFont val="돋움"/>
            <family val="3"/>
            <charset val="129"/>
          </rPr>
          <t>미국</t>
        </r>
        <r>
          <rPr>
            <b/>
            <sz val="9"/>
            <color indexed="81"/>
            <rFont val="Tahoma"/>
            <family val="2"/>
          </rPr>
          <t xml:space="preserve">:US
</t>
        </r>
      </text>
    </comment>
    <comment ref="AE6" authorId="0" shapeId="0" xr:uid="{E291F315-5610-4E6D-AAF9-190829DBD823}">
      <text>
        <r>
          <rPr>
            <b/>
            <sz val="9"/>
            <color indexed="81"/>
            <rFont val="Tahoma"/>
            <family val="2"/>
          </rPr>
          <t xml:space="preserve"> 2. </t>
        </r>
        <r>
          <rPr>
            <b/>
            <sz val="9"/>
            <color indexed="81"/>
            <rFont val="돋움"/>
            <family val="3"/>
            <charset val="129"/>
          </rPr>
          <t>근로소득자가</t>
        </r>
        <r>
          <rPr>
            <b/>
            <sz val="9"/>
            <color indexed="81"/>
            <rFont val="Tahoma"/>
            <family val="2"/>
          </rPr>
          <t xml:space="preserve"> </t>
        </r>
        <r>
          <rPr>
            <b/>
            <sz val="9"/>
            <color indexed="81"/>
            <rFont val="돋움"/>
            <family val="3"/>
            <charset val="129"/>
          </rPr>
          <t>외국인에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내ㆍ외국인란에</t>
        </r>
        <r>
          <rPr>
            <b/>
            <sz val="9"/>
            <color indexed="81"/>
            <rFont val="Tahoma"/>
            <family val="2"/>
          </rPr>
          <t xml:space="preserve"> “</t>
        </r>
        <r>
          <rPr>
            <b/>
            <sz val="9"/>
            <color indexed="81"/>
            <rFont val="돋움"/>
            <family val="3"/>
            <charset val="129"/>
          </rPr>
          <t>외국인</t>
        </r>
        <r>
          <rPr>
            <b/>
            <sz val="9"/>
            <color indexed="81"/>
            <rFont val="Tahoma"/>
            <family val="2"/>
          </rPr>
          <t xml:space="preserve"> 9”</t>
        </r>
        <r>
          <rPr>
            <b/>
            <sz val="9"/>
            <color indexed="81"/>
            <rFont val="돋움"/>
            <family val="3"/>
            <charset val="129"/>
          </rPr>
          <t>를</t>
        </r>
        <r>
          <rPr>
            <b/>
            <sz val="9"/>
            <color indexed="81"/>
            <rFont val="Tahoma"/>
            <family val="2"/>
          </rPr>
          <t xml:space="preserve"> </t>
        </r>
        <r>
          <rPr>
            <b/>
            <sz val="9"/>
            <color indexed="81"/>
            <rFont val="돋움"/>
            <family val="3"/>
            <charset val="129"/>
          </rPr>
          <t>선택하고</t>
        </r>
        <r>
          <rPr>
            <b/>
            <sz val="9"/>
            <color indexed="81"/>
            <rFont val="Tahoma"/>
            <family val="2"/>
          </rPr>
          <t xml:space="preserve"> </t>
        </r>
        <r>
          <rPr>
            <b/>
            <sz val="9"/>
            <color indexed="81"/>
            <rFont val="돋움"/>
            <family val="3"/>
            <charset val="129"/>
          </rPr>
          <t>국적</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국적코드란에</t>
        </r>
        <r>
          <rPr>
            <b/>
            <sz val="9"/>
            <color indexed="81"/>
            <rFont val="Tahoma"/>
            <family val="2"/>
          </rPr>
          <t xml:space="preserve"> </t>
        </r>
        <r>
          <rPr>
            <b/>
            <sz val="9"/>
            <color indexed="81"/>
            <rFont val="돋움"/>
            <family val="3"/>
            <charset val="129"/>
          </rPr>
          <t>국제표준화기구</t>
        </r>
        <r>
          <rPr>
            <b/>
            <sz val="9"/>
            <color indexed="81"/>
            <rFont val="Tahoma"/>
            <family val="2"/>
          </rPr>
          <t>(ISO)</t>
        </r>
        <r>
          <rPr>
            <b/>
            <sz val="9"/>
            <color indexed="81"/>
            <rFont val="돋움"/>
            <family val="3"/>
            <charset val="129"/>
          </rPr>
          <t>가</t>
        </r>
        <r>
          <rPr>
            <b/>
            <sz val="9"/>
            <color indexed="81"/>
            <rFont val="Tahoma"/>
            <family val="2"/>
          </rPr>
          <t xml:space="preserve"> </t>
        </r>
        <r>
          <rPr>
            <b/>
            <sz val="9"/>
            <color indexed="81"/>
            <rFont val="돋움"/>
            <family val="3"/>
            <charset val="129"/>
          </rPr>
          <t>정한</t>
        </r>
        <r>
          <rPr>
            <b/>
            <sz val="9"/>
            <color indexed="81"/>
            <rFont val="Tahoma"/>
            <family val="2"/>
          </rPr>
          <t xml:space="preserve"> ISO</t>
        </r>
        <r>
          <rPr>
            <b/>
            <sz val="9"/>
            <color indexed="81"/>
            <rFont val="돋움"/>
            <family val="3"/>
            <charset val="129"/>
          </rPr>
          <t>코드</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국명약어</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국가코드를</t>
        </r>
        <r>
          <rPr>
            <b/>
            <sz val="9"/>
            <color indexed="81"/>
            <rFont val="Tahoma"/>
            <family val="2"/>
          </rPr>
          <t xml:space="preserve"> </t>
        </r>
        <r>
          <rPr>
            <b/>
            <sz val="9"/>
            <color indexed="81"/>
            <rFont val="돋움"/>
            <family val="3"/>
            <charset val="129"/>
          </rPr>
          <t>적습니다</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근로소득자가</t>
        </r>
        <r>
          <rPr>
            <b/>
            <sz val="9"/>
            <color indexed="81"/>
            <rFont val="Tahoma"/>
            <family val="2"/>
          </rPr>
          <t xml:space="preserve"> </t>
        </r>
        <r>
          <rPr>
            <b/>
            <sz val="9"/>
            <color indexed="81"/>
            <rFont val="돋움"/>
            <family val="3"/>
            <charset val="129"/>
          </rPr>
          <t>외국인근로자</t>
        </r>
        <r>
          <rPr>
            <b/>
            <sz val="9"/>
            <color indexed="81"/>
            <rFont val="Tahoma"/>
            <family val="2"/>
          </rPr>
          <t xml:space="preserve"> </t>
        </r>
        <r>
          <rPr>
            <b/>
            <sz val="9"/>
            <color indexed="81"/>
            <rFont val="돋움"/>
            <family val="3"/>
            <charset val="129"/>
          </rPr>
          <t>단일세율적용신청서를</t>
        </r>
        <r>
          <rPr>
            <b/>
            <sz val="9"/>
            <color indexed="81"/>
            <rFont val="Tahoma"/>
            <family val="2"/>
          </rPr>
          <t xml:space="preserve"> </t>
        </r>
        <r>
          <rPr>
            <b/>
            <sz val="9"/>
            <color indexed="81"/>
            <rFont val="돋움"/>
            <family val="3"/>
            <charset val="129"/>
          </rPr>
          <t>제출한</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외국인단일세율</t>
        </r>
        <r>
          <rPr>
            <b/>
            <sz val="9"/>
            <color indexed="81"/>
            <rFont val="Tahoma"/>
            <family val="2"/>
          </rPr>
          <t xml:space="preserve"> </t>
        </r>
        <r>
          <rPr>
            <b/>
            <sz val="9"/>
            <color indexed="81"/>
            <rFont val="돋움"/>
            <family val="3"/>
            <charset val="129"/>
          </rPr>
          <t>적용</t>
        </r>
        <r>
          <rPr>
            <b/>
            <sz val="9"/>
            <color indexed="81"/>
            <rFont val="Tahoma"/>
            <family val="2"/>
          </rPr>
          <t>’</t>
        </r>
        <r>
          <rPr>
            <b/>
            <sz val="9"/>
            <color indexed="81"/>
            <rFont val="돋움"/>
            <family val="3"/>
            <charset val="129"/>
          </rPr>
          <t>란에</t>
        </r>
        <r>
          <rPr>
            <b/>
            <sz val="9"/>
            <color indexed="81"/>
            <rFont val="Tahoma"/>
            <family val="2"/>
          </rPr>
          <t xml:space="preserve"> </t>
        </r>
        <r>
          <rPr>
            <b/>
            <sz val="9"/>
            <color indexed="81"/>
            <rFont val="돋움"/>
            <family val="3"/>
            <charset val="129"/>
          </rPr>
          <t>여</t>
        </r>
        <r>
          <rPr>
            <b/>
            <sz val="9"/>
            <color indexed="81"/>
            <rFont val="Tahoma"/>
            <family val="2"/>
          </rPr>
          <t>1</t>
        </r>
        <r>
          <rPr>
            <b/>
            <sz val="9"/>
            <color indexed="81"/>
            <rFont val="돋움"/>
            <family val="3"/>
            <charset val="129"/>
          </rPr>
          <t>를</t>
        </r>
        <r>
          <rPr>
            <b/>
            <sz val="9"/>
            <color indexed="81"/>
            <rFont val="Tahoma"/>
            <family val="2"/>
          </rPr>
          <t xml:space="preserve"> </t>
        </r>
        <r>
          <rPr>
            <b/>
            <sz val="9"/>
            <color indexed="81"/>
            <rFont val="돋움"/>
            <family val="3"/>
            <charset val="129"/>
          </rPr>
          <t>선택합니다</t>
        </r>
        <r>
          <rPr>
            <b/>
            <sz val="9"/>
            <color indexed="81"/>
            <rFont val="Tahoma"/>
            <family val="2"/>
          </rPr>
          <t xml:space="preserve">.
</t>
        </r>
      </text>
    </comment>
    <comment ref="A15" authorId="0" shapeId="0" xr:uid="{B33DAD1A-6F40-4E62-B6AE-323FF0C294C8}">
      <text>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149</t>
        </r>
        <r>
          <rPr>
            <b/>
            <sz val="9"/>
            <color indexed="81"/>
            <rFont val="돋움"/>
            <family val="3"/>
            <charset val="129"/>
          </rPr>
          <t>조제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납세조합이</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127</t>
        </r>
        <r>
          <rPr>
            <b/>
            <sz val="9"/>
            <color indexed="81"/>
            <rFont val="돋움"/>
            <family val="3"/>
            <charset val="129"/>
          </rPr>
          <t>조제</t>
        </r>
        <r>
          <rPr>
            <b/>
            <sz val="9"/>
            <color indexed="81"/>
            <rFont val="Tahoma"/>
            <family val="2"/>
          </rPr>
          <t>1</t>
        </r>
        <r>
          <rPr>
            <b/>
            <sz val="9"/>
            <color indexed="81"/>
            <rFont val="돋움"/>
            <family val="3"/>
            <charset val="129"/>
          </rPr>
          <t>항제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연말정산하는</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사용하며</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⑨</t>
        </r>
        <r>
          <rPr>
            <b/>
            <sz val="9"/>
            <color indexed="81"/>
            <rFont val="Tahoma"/>
            <family val="2"/>
          </rPr>
          <t xml:space="preserve"> </t>
        </r>
        <r>
          <rPr>
            <b/>
            <sz val="9"/>
            <color indexed="81"/>
            <rFont val="돋움"/>
            <family val="3"/>
            <charset val="129"/>
          </rPr>
          <t>근무처명</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⑩사업자등록번호에는</t>
        </r>
        <r>
          <rPr>
            <b/>
            <sz val="9"/>
            <color indexed="81"/>
            <rFont val="Tahoma"/>
            <family val="2"/>
          </rPr>
          <t xml:space="preserve"> </t>
        </r>
        <r>
          <rPr>
            <b/>
            <sz val="9"/>
            <color indexed="81"/>
            <rFont val="돋움"/>
            <family val="3"/>
            <charset val="129"/>
          </rPr>
          <t>실제</t>
        </r>
        <r>
          <rPr>
            <b/>
            <sz val="9"/>
            <color indexed="81"/>
            <rFont val="Tahoma"/>
            <family val="2"/>
          </rPr>
          <t xml:space="preserve"> </t>
        </r>
        <r>
          <rPr>
            <b/>
            <sz val="9"/>
            <color indexed="81"/>
            <rFont val="돋움"/>
            <family val="3"/>
            <charset val="129"/>
          </rPr>
          <t>근무처의</t>
        </r>
        <r>
          <rPr>
            <b/>
            <sz val="9"/>
            <color indexed="81"/>
            <rFont val="Tahoma"/>
            <family val="2"/>
          </rPr>
          <t xml:space="preserve"> </t>
        </r>
        <r>
          <rPr>
            <b/>
            <sz val="9"/>
            <color indexed="81"/>
            <rFont val="돋움"/>
            <family val="3"/>
            <charset val="129"/>
          </rPr>
          <t>상호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사업자번호를</t>
        </r>
        <r>
          <rPr>
            <b/>
            <sz val="9"/>
            <color indexed="81"/>
            <rFont val="Tahoma"/>
            <family val="2"/>
          </rPr>
          <t xml:space="preserve"> </t>
        </r>
        <r>
          <rPr>
            <b/>
            <sz val="9"/>
            <color indexed="81"/>
            <rFont val="돋움"/>
            <family val="3"/>
            <charset val="129"/>
          </rPr>
          <t>적습니다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근무처의</t>
        </r>
        <r>
          <rPr>
            <b/>
            <sz val="9"/>
            <color indexed="81"/>
            <rFont val="Tahoma"/>
            <family val="2"/>
          </rPr>
          <t xml:space="preserve"> </t>
        </r>
        <r>
          <rPr>
            <b/>
            <sz val="9"/>
            <color indexed="81"/>
            <rFont val="돋움"/>
            <family val="3"/>
            <charset val="129"/>
          </rPr>
          <t>사업자등록이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납세조합의</t>
        </r>
        <r>
          <rPr>
            <b/>
            <sz val="9"/>
            <color indexed="81"/>
            <rFont val="Tahoma"/>
            <family val="2"/>
          </rPr>
          <t xml:space="preserve"> </t>
        </r>
        <r>
          <rPr>
            <b/>
            <sz val="9"/>
            <color indexed="81"/>
            <rFont val="돋움"/>
            <family val="3"/>
            <charset val="129"/>
          </rPr>
          <t>사업자등록번호를</t>
        </r>
        <r>
          <rPr>
            <b/>
            <sz val="9"/>
            <color indexed="81"/>
            <rFont val="Tahoma"/>
            <family val="2"/>
          </rPr>
          <t xml:space="preserve"> </t>
        </r>
        <r>
          <rPr>
            <b/>
            <sz val="9"/>
            <color indexed="81"/>
            <rFont val="돋움"/>
            <family val="3"/>
            <charset val="129"/>
          </rPr>
          <t>적습니다</t>
        </r>
        <r>
          <rPr>
            <b/>
            <sz val="9"/>
            <color indexed="81"/>
            <rFont val="Tahoma"/>
            <family val="2"/>
          </rPr>
          <t xml:space="preserve">.
</t>
        </r>
      </text>
    </comment>
    <comment ref="B21" authorId="0" shapeId="0" xr:uid="{D68DAE1D-2F79-48E5-8FEE-14DBB571C11B}">
      <text>
        <r>
          <rPr>
            <b/>
            <sz val="9"/>
            <color indexed="81"/>
            <rFont val="Tahoma"/>
            <family val="2"/>
          </rPr>
          <t xml:space="preserve"> 4. </t>
        </r>
        <r>
          <rPr>
            <b/>
            <sz val="9"/>
            <color indexed="81"/>
            <rFont val="돋움"/>
            <family val="3"/>
            <charset val="129"/>
          </rPr>
          <t>Ⅰ</t>
        </r>
        <r>
          <rPr>
            <b/>
            <sz val="9"/>
            <color indexed="81"/>
            <rFont val="Tahoma"/>
            <family val="2"/>
          </rPr>
          <t>.</t>
        </r>
        <r>
          <rPr>
            <b/>
            <sz val="9"/>
            <color indexed="81"/>
            <rFont val="돋움"/>
            <family val="3"/>
            <charset val="129"/>
          </rPr>
          <t>근무처별소득명세란은</t>
        </r>
        <r>
          <rPr>
            <b/>
            <sz val="9"/>
            <color indexed="81"/>
            <rFont val="Tahoma"/>
            <family val="2"/>
          </rPr>
          <t xml:space="preserve"> </t>
        </r>
        <r>
          <rPr>
            <b/>
            <sz val="9"/>
            <color indexed="81"/>
            <rFont val="돋움"/>
            <family val="3"/>
            <charset val="129"/>
          </rPr>
          <t>비과세소득를</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항목별로</t>
        </r>
        <r>
          <rPr>
            <b/>
            <sz val="9"/>
            <color indexed="81"/>
            <rFont val="Tahoma"/>
            <family val="2"/>
          </rPr>
          <t xml:space="preserve"> </t>
        </r>
        <r>
          <rPr>
            <b/>
            <sz val="9"/>
            <color indexed="81"/>
            <rFont val="돋움"/>
            <family val="3"/>
            <charset val="129"/>
          </rPr>
          <t>적고</t>
        </r>
        <r>
          <rPr>
            <b/>
            <sz val="9"/>
            <color indexed="81"/>
            <rFont val="Tahoma"/>
            <family val="2"/>
          </rPr>
          <t xml:space="preserve">, </t>
        </r>
        <r>
          <rPr>
            <b/>
            <sz val="9"/>
            <color indexed="81"/>
            <rFont val="돋움"/>
            <family val="3"/>
            <charset val="129"/>
          </rPr>
          <t>Ⅱ</t>
        </r>
        <r>
          <rPr>
            <b/>
            <sz val="9"/>
            <color indexed="81"/>
            <rFont val="Tahoma"/>
            <family val="2"/>
          </rPr>
          <t>.</t>
        </r>
        <r>
          <rPr>
            <b/>
            <sz val="9"/>
            <color indexed="81"/>
            <rFont val="돋움"/>
            <family val="3"/>
            <charset val="129"/>
          </rPr>
          <t>비과세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감면소득</t>
        </r>
        <r>
          <rPr>
            <b/>
            <sz val="9"/>
            <color indexed="81"/>
            <rFont val="Tahoma"/>
            <family val="2"/>
          </rPr>
          <t xml:space="preserve"> </t>
        </r>
        <r>
          <rPr>
            <b/>
            <sz val="9"/>
            <color indexed="81"/>
            <rFont val="돋움"/>
            <family val="3"/>
            <charset val="129"/>
          </rPr>
          <t>명세서란에는</t>
        </r>
        <r>
          <rPr>
            <b/>
            <sz val="9"/>
            <color indexed="81"/>
            <rFont val="Tahoma"/>
            <family val="2"/>
          </rPr>
          <t xml:space="preserve"> </t>
        </r>
        <r>
          <rPr>
            <b/>
            <sz val="9"/>
            <color indexed="81"/>
            <rFont val="돋움"/>
            <family val="3"/>
            <charset val="129"/>
          </rPr>
          <t>지급명세서</t>
        </r>
        <r>
          <rPr>
            <b/>
            <sz val="9"/>
            <color indexed="81"/>
            <rFont val="Tahoma"/>
            <family val="2"/>
          </rPr>
          <t xml:space="preserve"> </t>
        </r>
        <r>
          <rPr>
            <b/>
            <sz val="9"/>
            <color indexed="81"/>
            <rFont val="돋움"/>
            <family val="3"/>
            <charset val="129"/>
          </rPr>
          <t>작성대상</t>
        </r>
        <r>
          <rPr>
            <b/>
            <sz val="9"/>
            <color indexed="81"/>
            <rFont val="Tahoma"/>
            <family val="2"/>
          </rPr>
          <t xml:space="preserve"> </t>
        </r>
        <r>
          <rPr>
            <b/>
            <sz val="9"/>
            <color indexed="81"/>
            <rFont val="돋움"/>
            <family val="3"/>
            <charset val="129"/>
          </rPr>
          <t>비과세소득</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감면대상을</t>
        </r>
        <r>
          <rPr>
            <b/>
            <sz val="9"/>
            <color indexed="81"/>
            <rFont val="Tahoma"/>
            <family val="2"/>
          </rPr>
          <t xml:space="preserve"> </t>
        </r>
        <r>
          <rPr>
            <b/>
            <sz val="9"/>
            <color indexed="81"/>
            <rFont val="돋움"/>
            <family val="3"/>
            <charset val="129"/>
          </rPr>
          <t>해당코드별로</t>
        </r>
        <r>
          <rPr>
            <b/>
            <sz val="9"/>
            <color indexed="81"/>
            <rFont val="Tahoma"/>
            <family val="2"/>
          </rPr>
          <t xml:space="preserve"> </t>
        </r>
        <r>
          <rPr>
            <b/>
            <sz val="9"/>
            <color indexed="81"/>
            <rFont val="돋움"/>
            <family val="3"/>
            <charset val="129"/>
          </rPr>
          <t>구분하여</t>
        </r>
        <r>
          <rPr>
            <b/>
            <sz val="9"/>
            <color indexed="81"/>
            <rFont val="Tahoma"/>
            <family val="2"/>
          </rPr>
          <t xml:space="preserve"> </t>
        </r>
        <r>
          <rPr>
            <b/>
            <sz val="9"/>
            <color indexed="81"/>
            <rFont val="돋움"/>
            <family val="3"/>
            <charset val="129"/>
          </rPr>
          <t>적습니다</t>
        </r>
        <r>
          <rPr>
            <b/>
            <sz val="9"/>
            <color indexed="81"/>
            <rFont val="Tahoma"/>
            <family val="2"/>
          </rPr>
          <t>. (</t>
        </r>
        <r>
          <rPr>
            <b/>
            <sz val="9"/>
            <color indexed="81"/>
            <rFont val="돋움"/>
            <family val="3"/>
            <charset val="129"/>
          </rPr>
          <t>기재할</t>
        </r>
        <r>
          <rPr>
            <b/>
            <sz val="9"/>
            <color indexed="81"/>
            <rFont val="Tahoma"/>
            <family val="2"/>
          </rPr>
          <t xml:space="preserve"> </t>
        </r>
        <r>
          <rPr>
            <b/>
            <sz val="9"/>
            <color indexed="81"/>
            <rFont val="돋움"/>
            <family val="3"/>
            <charset val="129"/>
          </rPr>
          <t>항목이</t>
        </r>
        <r>
          <rPr>
            <b/>
            <sz val="9"/>
            <color indexed="81"/>
            <rFont val="Tahoma"/>
            <family val="2"/>
          </rPr>
          <t xml:space="preserve"> </t>
        </r>
        <r>
          <rPr>
            <b/>
            <sz val="9"/>
            <color indexed="81"/>
            <rFont val="돋움"/>
            <family val="3"/>
            <charset val="129"/>
          </rPr>
          <t>많은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Ⅱ</t>
        </r>
        <r>
          <rPr>
            <b/>
            <sz val="9"/>
            <color indexed="81"/>
            <rFont val="Tahoma"/>
            <family val="2"/>
          </rPr>
          <t>.</t>
        </r>
        <r>
          <rPr>
            <b/>
            <sz val="9"/>
            <color indexed="81"/>
            <rFont val="돋움"/>
            <family val="3"/>
            <charset val="129"/>
          </rPr>
          <t>비과세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감면소득</t>
        </r>
        <r>
          <rPr>
            <b/>
            <sz val="9"/>
            <color indexed="81"/>
            <rFont val="Tahoma"/>
            <family val="2"/>
          </rPr>
          <t xml:space="preserve"> </t>
        </r>
        <r>
          <rPr>
            <b/>
            <sz val="9"/>
            <color indexed="81"/>
            <rFont val="돋움"/>
            <family val="3"/>
            <charset val="129"/>
          </rPr>
          <t>명세서란의</t>
        </r>
        <r>
          <rPr>
            <b/>
            <sz val="9"/>
            <color indexed="81"/>
            <rFont val="Tahoma"/>
            <family val="2"/>
          </rPr>
          <t xml:space="preserve">  </t>
        </r>
        <r>
          <rPr>
            <b/>
            <sz val="9"/>
            <color indexed="81"/>
            <rFont val="돋움"/>
            <family val="3"/>
            <charset val="129"/>
          </rPr>
          <t>비과세소득</t>
        </r>
        <r>
          <rPr>
            <b/>
            <sz val="9"/>
            <color indexed="81"/>
            <rFont val="Tahoma"/>
            <family val="2"/>
          </rPr>
          <t xml:space="preserve"> </t>
        </r>
        <r>
          <rPr>
            <b/>
            <sz val="9"/>
            <color indexed="81"/>
            <rFont val="돋움"/>
            <family val="3"/>
            <charset val="129"/>
          </rPr>
          <t>계란</t>
        </r>
        <r>
          <rPr>
            <b/>
            <sz val="9"/>
            <color indexed="81"/>
            <rFont val="Tahoma"/>
            <family val="2"/>
          </rPr>
          <t xml:space="preserve"> </t>
        </r>
        <r>
          <rPr>
            <b/>
            <sz val="9"/>
            <color indexed="81"/>
            <rFont val="돋움"/>
            <family val="3"/>
            <charset val="129"/>
          </rPr>
          <t>및</t>
        </r>
        <r>
          <rPr>
            <b/>
            <sz val="9"/>
            <color indexed="81"/>
            <rFont val="Tahoma"/>
            <family val="2"/>
          </rPr>
          <t xml:space="preserve"> -1 </t>
        </r>
        <r>
          <rPr>
            <b/>
            <sz val="9"/>
            <color indexed="81"/>
            <rFont val="돋움"/>
            <family val="3"/>
            <charset val="129"/>
          </rPr>
          <t>감면세액</t>
        </r>
        <r>
          <rPr>
            <b/>
            <sz val="9"/>
            <color indexed="81"/>
            <rFont val="Tahoma"/>
            <family val="2"/>
          </rPr>
          <t xml:space="preserve"> </t>
        </r>
        <r>
          <rPr>
            <b/>
            <sz val="9"/>
            <color indexed="81"/>
            <rFont val="돋움"/>
            <family val="3"/>
            <charset val="129"/>
          </rPr>
          <t>계에</t>
        </r>
        <r>
          <rPr>
            <b/>
            <sz val="9"/>
            <color indexed="81"/>
            <rFont val="Tahoma"/>
            <family val="2"/>
          </rPr>
          <t xml:space="preserve"> </t>
        </r>
        <r>
          <rPr>
            <b/>
            <sz val="9"/>
            <color indexed="81"/>
            <rFont val="돋움"/>
            <family val="3"/>
            <charset val="129"/>
          </rPr>
          <t>총액만</t>
        </r>
        <r>
          <rPr>
            <b/>
            <sz val="9"/>
            <color indexed="81"/>
            <rFont val="Tahoma"/>
            <family val="2"/>
          </rPr>
          <t xml:space="preserve"> </t>
        </r>
        <r>
          <rPr>
            <b/>
            <sz val="9"/>
            <color indexed="81"/>
            <rFont val="돋움"/>
            <family val="3"/>
            <charset val="129"/>
          </rPr>
          <t>적고</t>
        </r>
        <r>
          <rPr>
            <b/>
            <sz val="9"/>
            <color indexed="81"/>
            <rFont val="Tahoma"/>
            <family val="2"/>
          </rPr>
          <t xml:space="preserve">, </t>
        </r>
        <r>
          <rPr>
            <b/>
            <sz val="9"/>
            <color indexed="81"/>
            <rFont val="돋움"/>
            <family val="3"/>
            <charset val="129"/>
          </rPr>
          <t>Ⅱ</t>
        </r>
        <r>
          <rPr>
            <b/>
            <sz val="9"/>
            <color indexed="81"/>
            <rFont val="Tahoma"/>
            <family val="2"/>
          </rPr>
          <t>.</t>
        </r>
        <r>
          <rPr>
            <b/>
            <sz val="9"/>
            <color indexed="81"/>
            <rFont val="돋움"/>
            <family val="3"/>
            <charset val="129"/>
          </rPr>
          <t>비과세</t>
        </r>
        <r>
          <rPr>
            <b/>
            <sz val="9"/>
            <color indexed="81"/>
            <rFont val="Tahoma"/>
            <family val="2"/>
          </rPr>
          <t xml:space="preserve"> </t>
        </r>
        <r>
          <rPr>
            <b/>
            <sz val="9"/>
            <color indexed="81"/>
            <rFont val="돋움"/>
            <family val="3"/>
            <charset val="129"/>
          </rPr>
          <t>소득란을</t>
        </r>
        <r>
          <rPr>
            <b/>
            <sz val="9"/>
            <color indexed="81"/>
            <rFont val="Tahoma"/>
            <family val="2"/>
          </rPr>
          <t xml:space="preserve"> </t>
        </r>
        <r>
          <rPr>
            <b/>
            <sz val="9"/>
            <color indexed="81"/>
            <rFont val="돋움"/>
            <family val="3"/>
            <charset val="129"/>
          </rPr>
          <t>별지로</t>
        </r>
        <r>
          <rPr>
            <b/>
            <sz val="9"/>
            <color indexed="81"/>
            <rFont val="Tahoma"/>
            <family val="2"/>
          </rPr>
          <t xml:space="preserve"> </t>
        </r>
        <r>
          <rPr>
            <b/>
            <sz val="9"/>
            <color indexed="81"/>
            <rFont val="돋움"/>
            <family val="3"/>
            <charset val="129"/>
          </rPr>
          <t>작성</t>
        </r>
        <r>
          <rPr>
            <b/>
            <sz val="9"/>
            <color indexed="81"/>
            <rFont val="Tahoma"/>
            <family val="2"/>
          </rPr>
          <t xml:space="preserve"> </t>
        </r>
        <r>
          <rPr>
            <b/>
            <sz val="9"/>
            <color indexed="81"/>
            <rFont val="돋움"/>
            <family val="3"/>
            <charset val="129"/>
          </rPr>
          <t>가능합니다</t>
        </r>
        <r>
          <rPr>
            <b/>
            <sz val="9"/>
            <color indexed="81"/>
            <rFont val="Tahoma"/>
            <family val="2"/>
          </rPr>
          <t xml:space="preserve">.) 
</t>
        </r>
      </text>
    </comment>
    <comment ref="AE21" authorId="0" shapeId="0" xr:uid="{58FF11FF-A948-43A2-9B07-C8973E83DB34}">
      <text>
        <r>
          <rPr>
            <b/>
            <sz val="9"/>
            <color indexed="81"/>
            <rFont val="Tahoma"/>
            <family val="2"/>
          </rPr>
          <t xml:space="preserve"> 5.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127</t>
        </r>
        <r>
          <rPr>
            <b/>
            <sz val="9"/>
            <color indexed="81"/>
            <rFont val="돋움"/>
            <family val="3"/>
            <charset val="129"/>
          </rPr>
          <t>조제</t>
        </r>
        <r>
          <rPr>
            <b/>
            <sz val="9"/>
            <color indexed="81"/>
            <rFont val="Tahoma"/>
            <family val="2"/>
          </rPr>
          <t>1</t>
        </r>
        <r>
          <rPr>
            <b/>
            <sz val="9"/>
            <color indexed="81"/>
            <rFont val="돋움"/>
            <family val="3"/>
            <charset val="129"/>
          </rPr>
          <t>항제</t>
        </r>
        <r>
          <rPr>
            <b/>
            <sz val="9"/>
            <color indexed="81"/>
            <rFont val="Tahoma"/>
            <family val="2"/>
          </rPr>
          <t>4</t>
        </r>
        <r>
          <rPr>
            <b/>
            <sz val="9"/>
            <color indexed="81"/>
            <rFont val="돋움"/>
            <family val="3"/>
            <charset val="129"/>
          </rPr>
          <t>호의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근로소득과</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더하여</t>
        </r>
        <r>
          <rPr>
            <b/>
            <sz val="9"/>
            <color indexed="81"/>
            <rFont val="Tahoma"/>
            <family val="2"/>
          </rPr>
          <t xml:space="preserve"> </t>
        </r>
        <r>
          <rPr>
            <b/>
            <sz val="9"/>
            <color indexed="81"/>
            <rFont val="돋움"/>
            <family val="3"/>
            <charset val="129"/>
          </rPr>
          <t>연말정산하는</t>
        </r>
        <r>
          <rPr>
            <b/>
            <sz val="9"/>
            <color indexed="81"/>
            <rFont val="Tahoma"/>
            <family val="2"/>
          </rPr>
          <t xml:space="preserve"> </t>
        </r>
        <r>
          <rPr>
            <b/>
            <sz val="9"/>
            <color indexed="81"/>
            <rFont val="돋움"/>
            <family val="3"/>
            <charset val="129"/>
          </rPr>
          <t>때에는</t>
        </r>
        <r>
          <rPr>
            <b/>
            <sz val="9"/>
            <color indexed="81"/>
            <rFont val="Tahoma"/>
            <family val="2"/>
          </rPr>
          <t xml:space="preserve"> -1</t>
        </r>
        <r>
          <rPr>
            <b/>
            <sz val="9"/>
            <color indexed="81"/>
            <rFont val="돋움"/>
            <family val="3"/>
            <charset val="129"/>
          </rPr>
          <t>납세조합란에</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근로소득납세조합과</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127</t>
        </r>
        <r>
          <rPr>
            <b/>
            <sz val="9"/>
            <color indexed="81"/>
            <rFont val="돋움"/>
            <family val="3"/>
            <charset val="129"/>
          </rPr>
          <t>조제</t>
        </r>
        <r>
          <rPr>
            <b/>
            <sz val="9"/>
            <color indexed="81"/>
            <rFont val="Tahoma"/>
            <family val="2"/>
          </rPr>
          <t>1</t>
        </r>
        <r>
          <rPr>
            <b/>
            <sz val="9"/>
            <color indexed="81"/>
            <rFont val="돋움"/>
            <family val="3"/>
            <charset val="129"/>
          </rPr>
          <t>항제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적고</t>
        </r>
        <r>
          <rPr>
            <b/>
            <sz val="9"/>
            <color indexed="81"/>
            <rFont val="Tahoma"/>
            <family val="2"/>
          </rPr>
          <t>,</t>
        </r>
        <r>
          <rPr>
            <b/>
            <sz val="9"/>
            <color indexed="81"/>
            <rFont val="돋움"/>
            <family val="3"/>
            <charset val="129"/>
          </rPr>
          <t>「소득세법」제</t>
        </r>
        <r>
          <rPr>
            <b/>
            <sz val="9"/>
            <color indexed="81"/>
            <rFont val="Tahoma"/>
            <family val="2"/>
          </rPr>
          <t>150</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납세조합공제금액을</t>
        </r>
        <r>
          <rPr>
            <b/>
            <sz val="9"/>
            <color indexed="81"/>
            <rFont val="Tahoma"/>
            <family val="2"/>
          </rPr>
          <t xml:space="preserve"> </t>
        </r>
        <r>
          <rPr>
            <b/>
            <sz val="9"/>
            <color indexed="81"/>
            <rFont val="돋움"/>
            <family val="3"/>
            <charset val="129"/>
          </rPr>
          <t>납세조합공제란에</t>
        </r>
        <r>
          <rPr>
            <b/>
            <sz val="9"/>
            <color indexed="81"/>
            <rFont val="Tahoma"/>
            <family val="2"/>
          </rPr>
          <t xml:space="preserve"> </t>
        </r>
        <r>
          <rPr>
            <b/>
            <sz val="9"/>
            <color indexed="81"/>
            <rFont val="돋움"/>
            <family val="3"/>
            <charset val="129"/>
          </rPr>
          <t>적습니다</t>
        </r>
        <r>
          <rPr>
            <b/>
            <sz val="9"/>
            <color indexed="81"/>
            <rFont val="Tahoma"/>
            <family val="2"/>
          </rPr>
          <t xml:space="preserve">. </t>
        </r>
        <r>
          <rPr>
            <b/>
            <sz val="9"/>
            <color indexed="81"/>
            <rFont val="돋움"/>
            <family val="3"/>
            <charset val="129"/>
          </rPr>
          <t>합병</t>
        </r>
        <r>
          <rPr>
            <b/>
            <sz val="9"/>
            <color indexed="81"/>
            <rFont val="Tahoma"/>
            <family val="2"/>
          </rPr>
          <t xml:space="preserve">, </t>
        </r>
        <r>
          <rPr>
            <b/>
            <sz val="9"/>
            <color indexed="81"/>
            <rFont val="돋움"/>
            <family val="3"/>
            <charset val="129"/>
          </rPr>
          <t>기업형태</t>
        </r>
        <r>
          <rPr>
            <b/>
            <sz val="9"/>
            <color indexed="81"/>
            <rFont val="Tahoma"/>
            <family val="2"/>
          </rPr>
          <t xml:space="preserve"> </t>
        </r>
        <r>
          <rPr>
            <b/>
            <sz val="9"/>
            <color indexed="81"/>
            <rFont val="돋움"/>
            <family val="3"/>
            <charset val="129"/>
          </rPr>
          <t>변경</t>
        </r>
        <r>
          <rPr>
            <b/>
            <sz val="9"/>
            <color indexed="81"/>
            <rFont val="Tahoma"/>
            <family val="2"/>
          </rPr>
          <t xml:space="preserve"> </t>
        </r>
        <r>
          <rPr>
            <b/>
            <sz val="9"/>
            <color indexed="81"/>
            <rFont val="돋움"/>
            <family val="3"/>
            <charset val="129"/>
          </rPr>
          <t>등으로</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법인이</t>
        </r>
        <r>
          <rPr>
            <b/>
            <sz val="9"/>
            <color indexed="81"/>
            <rFont val="Tahoma"/>
            <family val="2"/>
          </rPr>
          <t xml:space="preserve"> </t>
        </r>
        <r>
          <rPr>
            <b/>
            <sz val="9"/>
            <color indexed="81"/>
            <rFont val="돋움"/>
            <family val="3"/>
            <charset val="129"/>
          </rPr>
          <t>연말정산을</t>
        </r>
        <r>
          <rPr>
            <b/>
            <sz val="9"/>
            <color indexed="81"/>
            <rFont val="Tahoma"/>
            <family val="2"/>
          </rPr>
          <t xml:space="preserve"> </t>
        </r>
        <r>
          <rPr>
            <b/>
            <sz val="9"/>
            <color indexed="81"/>
            <rFont val="돋움"/>
            <family val="3"/>
            <charset val="129"/>
          </rPr>
          <t>하는</t>
        </r>
        <r>
          <rPr>
            <b/>
            <sz val="9"/>
            <color indexed="81"/>
            <rFont val="Tahoma"/>
            <family val="2"/>
          </rPr>
          <t xml:space="preserve"> </t>
        </r>
        <r>
          <rPr>
            <b/>
            <sz val="9"/>
            <color indexed="81"/>
            <rFont val="돋움"/>
            <family val="3"/>
            <charset val="129"/>
          </rPr>
          <t>경우에</t>
        </r>
        <r>
          <rPr>
            <b/>
            <sz val="9"/>
            <color indexed="81"/>
            <rFont val="Tahoma"/>
            <family val="2"/>
          </rPr>
          <t xml:space="preserve"> </t>
        </r>
        <r>
          <rPr>
            <b/>
            <sz val="9"/>
            <color indexed="81"/>
            <rFont val="돋움"/>
            <family val="3"/>
            <charset val="129"/>
          </rPr>
          <t>피합병법인과</t>
        </r>
        <r>
          <rPr>
            <b/>
            <sz val="9"/>
            <color indexed="81"/>
            <rFont val="Tahoma"/>
            <family val="2"/>
          </rPr>
          <t xml:space="preserve"> </t>
        </r>
        <r>
          <rPr>
            <b/>
            <sz val="9"/>
            <color indexed="81"/>
            <rFont val="돋움"/>
            <family val="3"/>
            <charset val="129"/>
          </rPr>
          <t>기업형태변경전의</t>
        </r>
        <r>
          <rPr>
            <b/>
            <sz val="9"/>
            <color indexed="81"/>
            <rFont val="Tahoma"/>
            <family val="2"/>
          </rPr>
          <t xml:space="preserve"> </t>
        </r>
        <r>
          <rPr>
            <b/>
            <sz val="9"/>
            <color indexed="81"/>
            <rFont val="돋움"/>
            <family val="3"/>
            <charset val="129"/>
          </rPr>
          <t>소득은</t>
        </r>
        <r>
          <rPr>
            <b/>
            <sz val="9"/>
            <color indexed="81"/>
            <rFont val="Tahoma"/>
            <family val="2"/>
          </rPr>
          <t xml:space="preserve"> </t>
        </r>
        <r>
          <rPr>
            <b/>
            <sz val="9"/>
            <color indexed="81"/>
            <rFont val="돋움"/>
            <family val="3"/>
            <charset val="129"/>
          </rPr>
          <t>근무처별소득명세</t>
        </r>
        <r>
          <rPr>
            <b/>
            <sz val="9"/>
            <color indexed="81"/>
            <rFont val="Tahoma"/>
            <family val="2"/>
          </rPr>
          <t xml:space="preserve"> </t>
        </r>
        <r>
          <rPr>
            <b/>
            <sz val="9"/>
            <color indexed="81"/>
            <rFont val="돋움"/>
            <family val="3"/>
            <charset val="129"/>
          </rPr>
          <t>종</t>
        </r>
        <r>
          <rPr>
            <b/>
            <sz val="9"/>
            <color indexed="81"/>
            <rFont val="Tahoma"/>
            <family val="2"/>
          </rPr>
          <t>(</t>
        </r>
        <r>
          <rPr>
            <b/>
            <sz val="9"/>
            <color indexed="81"/>
            <rFont val="돋움"/>
            <family val="3"/>
            <charset val="129"/>
          </rPr>
          <t>전</t>
        </r>
        <r>
          <rPr>
            <b/>
            <sz val="9"/>
            <color indexed="81"/>
            <rFont val="Tahoma"/>
            <family val="2"/>
          </rPr>
          <t>)</t>
        </r>
        <r>
          <rPr>
            <b/>
            <sz val="9"/>
            <color indexed="81"/>
            <rFont val="돋움"/>
            <family val="3"/>
            <charset val="129"/>
          </rPr>
          <t>란에</t>
        </r>
        <r>
          <rPr>
            <b/>
            <sz val="9"/>
            <color indexed="81"/>
            <rFont val="Tahoma"/>
            <family val="2"/>
          </rPr>
          <t xml:space="preserve"> </t>
        </r>
        <r>
          <rPr>
            <b/>
            <sz val="9"/>
            <color indexed="81"/>
            <rFont val="돋움"/>
            <family val="3"/>
            <charset val="129"/>
          </rPr>
          <t>별도로</t>
        </r>
        <r>
          <rPr>
            <b/>
            <sz val="9"/>
            <color indexed="81"/>
            <rFont val="Tahoma"/>
            <family val="2"/>
          </rPr>
          <t xml:space="preserve"> </t>
        </r>
        <r>
          <rPr>
            <b/>
            <sz val="9"/>
            <color indexed="81"/>
            <rFont val="돋움"/>
            <family val="3"/>
            <charset val="129"/>
          </rPr>
          <t>적습니다</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동일회사</t>
        </r>
        <r>
          <rPr>
            <b/>
            <sz val="9"/>
            <color indexed="81"/>
            <rFont val="Tahoma"/>
            <family val="2"/>
          </rPr>
          <t xml:space="preserve"> </t>
        </r>
        <r>
          <rPr>
            <b/>
            <sz val="9"/>
            <color indexed="81"/>
            <rFont val="돋움"/>
            <family val="3"/>
            <charset val="129"/>
          </rPr>
          <t>내에서</t>
        </r>
        <r>
          <rPr>
            <b/>
            <sz val="9"/>
            <color indexed="81"/>
            <rFont val="Tahoma"/>
            <family val="2"/>
          </rPr>
          <t xml:space="preserve"> </t>
        </r>
        <r>
          <rPr>
            <b/>
            <sz val="9"/>
            <color indexed="81"/>
            <rFont val="돋움"/>
            <family val="3"/>
            <charset val="129"/>
          </rPr>
          <t>사업자등록번호가</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곳에서</t>
        </r>
        <r>
          <rPr>
            <b/>
            <sz val="9"/>
            <color indexed="81"/>
            <rFont val="Tahoma"/>
            <family val="2"/>
          </rPr>
          <t xml:space="preserve"> </t>
        </r>
        <r>
          <rPr>
            <b/>
            <sz val="9"/>
            <color indexed="81"/>
            <rFont val="돋움"/>
            <family val="3"/>
            <charset val="129"/>
          </rPr>
          <t>전입</t>
        </r>
        <r>
          <rPr>
            <b/>
            <sz val="9"/>
            <color indexed="81"/>
            <rFont val="Tahoma"/>
            <family val="2"/>
          </rPr>
          <t xml:space="preserve"> </t>
        </r>
        <r>
          <rPr>
            <b/>
            <sz val="9"/>
            <color indexed="81"/>
            <rFont val="돋움"/>
            <family val="3"/>
            <charset val="129"/>
          </rPr>
          <t>등을</t>
        </r>
        <r>
          <rPr>
            <b/>
            <sz val="9"/>
            <color indexed="81"/>
            <rFont val="Tahoma"/>
            <family val="2"/>
          </rPr>
          <t xml:space="preserve"> </t>
        </r>
        <r>
          <rPr>
            <b/>
            <sz val="9"/>
            <color indexed="81"/>
            <rFont val="돋움"/>
            <family val="3"/>
            <charset val="129"/>
          </rPr>
          <t>한</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법인이</t>
        </r>
        <r>
          <rPr>
            <b/>
            <sz val="9"/>
            <color indexed="81"/>
            <rFont val="Tahoma"/>
            <family val="2"/>
          </rPr>
          <t xml:space="preserve"> </t>
        </r>
        <r>
          <rPr>
            <b/>
            <sz val="9"/>
            <color indexed="81"/>
            <rFont val="돋움"/>
            <family val="3"/>
            <charset val="129"/>
          </rPr>
          <t>연말정산을</t>
        </r>
        <r>
          <rPr>
            <b/>
            <sz val="9"/>
            <color indexed="81"/>
            <rFont val="Tahoma"/>
            <family val="2"/>
          </rPr>
          <t xml:space="preserve"> </t>
        </r>
        <r>
          <rPr>
            <b/>
            <sz val="9"/>
            <color indexed="81"/>
            <rFont val="돋움"/>
            <family val="3"/>
            <charset val="129"/>
          </rPr>
          <t>하는</t>
        </r>
        <r>
          <rPr>
            <b/>
            <sz val="9"/>
            <color indexed="81"/>
            <rFont val="Tahoma"/>
            <family val="2"/>
          </rPr>
          <t xml:space="preserve"> </t>
        </r>
        <r>
          <rPr>
            <b/>
            <sz val="9"/>
            <color indexed="81"/>
            <rFont val="돋움"/>
            <family val="3"/>
            <charset val="129"/>
          </rPr>
          <t>경우에</t>
        </r>
        <r>
          <rPr>
            <b/>
            <sz val="9"/>
            <color indexed="81"/>
            <rFont val="Tahoma"/>
            <family val="2"/>
          </rPr>
          <t xml:space="preserve"> </t>
        </r>
        <r>
          <rPr>
            <b/>
            <sz val="9"/>
            <color indexed="81"/>
            <rFont val="돋움"/>
            <family val="3"/>
            <charset val="129"/>
          </rPr>
          <t>전입하기</t>
        </r>
        <r>
          <rPr>
            <b/>
            <sz val="9"/>
            <color indexed="81"/>
            <rFont val="Tahoma"/>
            <family val="2"/>
          </rPr>
          <t xml:space="preserve"> </t>
        </r>
        <r>
          <rPr>
            <b/>
            <sz val="9"/>
            <color indexed="81"/>
            <rFont val="돋움"/>
            <family val="3"/>
            <charset val="129"/>
          </rPr>
          <t>전</t>
        </r>
        <r>
          <rPr>
            <b/>
            <sz val="9"/>
            <color indexed="81"/>
            <rFont val="Tahoma"/>
            <family val="2"/>
          </rPr>
          <t xml:space="preserve"> </t>
        </r>
        <r>
          <rPr>
            <b/>
            <sz val="9"/>
            <color indexed="81"/>
            <rFont val="돋움"/>
            <family val="3"/>
            <charset val="129"/>
          </rPr>
          <t>지점</t>
        </r>
        <r>
          <rPr>
            <b/>
            <sz val="9"/>
            <color indexed="81"/>
            <rFont val="Tahoma"/>
            <family val="2"/>
          </rPr>
          <t xml:space="preserve"> </t>
        </r>
        <r>
          <rPr>
            <b/>
            <sz val="9"/>
            <color indexed="81"/>
            <rFont val="돋움"/>
            <family val="3"/>
            <charset val="129"/>
          </rPr>
          <t>등에서</t>
        </r>
        <r>
          <rPr>
            <b/>
            <sz val="9"/>
            <color indexed="81"/>
            <rFont val="Tahoma"/>
            <family val="2"/>
          </rPr>
          <t xml:space="preserve"> </t>
        </r>
        <r>
          <rPr>
            <b/>
            <sz val="9"/>
            <color indexed="81"/>
            <rFont val="돋움"/>
            <family val="3"/>
            <charset val="129"/>
          </rPr>
          <t>발생한</t>
        </r>
        <r>
          <rPr>
            <b/>
            <sz val="9"/>
            <color indexed="81"/>
            <rFont val="Tahoma"/>
            <family val="2"/>
          </rPr>
          <t xml:space="preserve"> </t>
        </r>
        <r>
          <rPr>
            <b/>
            <sz val="9"/>
            <color indexed="81"/>
            <rFont val="돋움"/>
            <family val="3"/>
            <charset val="129"/>
          </rPr>
          <t>소득은</t>
        </r>
        <r>
          <rPr>
            <b/>
            <sz val="9"/>
            <color indexed="81"/>
            <rFont val="Tahoma"/>
            <family val="2"/>
          </rPr>
          <t xml:space="preserve"> </t>
        </r>
        <r>
          <rPr>
            <b/>
            <sz val="9"/>
            <color indexed="81"/>
            <rFont val="돋움"/>
            <family val="3"/>
            <charset val="129"/>
          </rPr>
          <t>근무처별소득명세</t>
        </r>
        <r>
          <rPr>
            <b/>
            <sz val="9"/>
            <color indexed="81"/>
            <rFont val="Tahoma"/>
            <family val="2"/>
          </rPr>
          <t xml:space="preserve"> </t>
        </r>
        <r>
          <rPr>
            <b/>
            <sz val="9"/>
            <color indexed="81"/>
            <rFont val="돋움"/>
            <family val="3"/>
            <charset val="129"/>
          </rPr>
          <t>종</t>
        </r>
        <r>
          <rPr>
            <b/>
            <sz val="9"/>
            <color indexed="81"/>
            <rFont val="Tahoma"/>
            <family val="2"/>
          </rPr>
          <t>(</t>
        </r>
        <r>
          <rPr>
            <b/>
            <sz val="9"/>
            <color indexed="81"/>
            <rFont val="돋움"/>
            <family val="3"/>
            <charset val="129"/>
          </rPr>
          <t>전</t>
        </r>
        <r>
          <rPr>
            <b/>
            <sz val="9"/>
            <color indexed="81"/>
            <rFont val="Tahoma"/>
            <family val="2"/>
          </rPr>
          <t>)</t>
        </r>
        <r>
          <rPr>
            <b/>
            <sz val="9"/>
            <color indexed="81"/>
            <rFont val="돋움"/>
            <family val="3"/>
            <charset val="129"/>
          </rPr>
          <t>란에</t>
        </r>
        <r>
          <rPr>
            <b/>
            <sz val="9"/>
            <color indexed="81"/>
            <rFont val="Tahoma"/>
            <family val="2"/>
          </rPr>
          <t xml:space="preserve"> </t>
        </r>
        <r>
          <rPr>
            <b/>
            <sz val="9"/>
            <color indexed="81"/>
            <rFont val="돋움"/>
            <family val="3"/>
            <charset val="129"/>
          </rPr>
          <t>별도로</t>
        </r>
        <r>
          <rPr>
            <b/>
            <sz val="9"/>
            <color indexed="81"/>
            <rFont val="Tahoma"/>
            <family val="2"/>
          </rPr>
          <t xml:space="preserve"> </t>
        </r>
        <r>
          <rPr>
            <b/>
            <sz val="9"/>
            <color indexed="81"/>
            <rFont val="돋움"/>
            <family val="3"/>
            <charset val="129"/>
          </rPr>
          <t>적습니다</t>
        </r>
        <r>
          <rPr>
            <b/>
            <sz val="9"/>
            <color indexed="81"/>
            <rFont val="Tahoma"/>
            <family val="2"/>
          </rPr>
          <t xml:space="preserve">.
</t>
        </r>
      </text>
    </comment>
    <comment ref="D31" authorId="1" shapeId="0" xr:uid="{6062611D-A65B-4503-A7F2-3966609017BA}">
      <text>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22</t>
        </r>
        <r>
          <rPr>
            <b/>
            <sz val="9"/>
            <color indexed="81"/>
            <rFont val="돋움"/>
            <family val="3"/>
            <charset val="129"/>
          </rPr>
          <t>조
퇴직금은</t>
        </r>
        <r>
          <rPr>
            <b/>
            <sz val="9"/>
            <color indexed="81"/>
            <rFont val="Tahoma"/>
            <family val="2"/>
          </rPr>
          <t xml:space="preserve">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34</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호</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계산하는</t>
        </r>
        <r>
          <rPr>
            <b/>
            <sz val="9"/>
            <color indexed="81"/>
            <rFont val="Tahoma"/>
            <family val="2"/>
          </rPr>
          <t xml:space="preserve"> </t>
        </r>
        <r>
          <rPr>
            <b/>
            <sz val="9"/>
            <color indexed="81"/>
            <rFont val="돋움"/>
            <family val="3"/>
            <charset val="129"/>
          </rPr>
          <t>것이며</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때의</t>
        </r>
        <r>
          <rPr>
            <b/>
            <sz val="9"/>
            <color indexed="81"/>
            <rFont val="Tahoma"/>
            <family val="2"/>
          </rPr>
          <t xml:space="preserve"> </t>
        </r>
        <r>
          <rPr>
            <b/>
            <sz val="9"/>
            <color indexed="81"/>
            <rFont val="돋움"/>
            <family val="3"/>
            <charset val="129"/>
          </rPr>
          <t>총급여액은</t>
        </r>
        <r>
          <rPr>
            <b/>
            <sz val="9"/>
            <color indexed="81"/>
            <rFont val="Tahoma"/>
            <family val="2"/>
          </rPr>
          <t xml:space="preserve"> </t>
        </r>
        <r>
          <rPr>
            <b/>
            <sz val="9"/>
            <color indexed="81"/>
            <rFont val="돋움"/>
            <family val="3"/>
            <charset val="129"/>
          </rPr>
          <t>당해</t>
        </r>
        <r>
          <rPr>
            <b/>
            <sz val="9"/>
            <color indexed="81"/>
            <rFont val="Tahoma"/>
            <family val="2"/>
          </rPr>
          <t xml:space="preserve"> </t>
        </r>
        <r>
          <rPr>
            <b/>
            <sz val="9"/>
            <color indexed="81"/>
            <rFont val="돋움"/>
            <family val="3"/>
            <charset val="129"/>
          </rPr>
          <t>임원에게</t>
        </r>
        <r>
          <rPr>
            <b/>
            <sz val="9"/>
            <color indexed="81"/>
            <rFont val="Tahoma"/>
            <family val="2"/>
          </rPr>
          <t xml:space="preserve"> </t>
        </r>
        <r>
          <rPr>
            <b/>
            <sz val="9"/>
            <color indexed="81"/>
            <rFont val="돋움"/>
            <family val="3"/>
            <charset val="129"/>
          </rPr>
          <t>실제로</t>
        </r>
        <r>
          <rPr>
            <b/>
            <sz val="9"/>
            <color indexed="81"/>
            <rFont val="Tahoma"/>
            <family val="2"/>
          </rPr>
          <t xml:space="preserve"> </t>
        </r>
        <r>
          <rPr>
            <b/>
            <sz val="9"/>
            <color indexed="81"/>
            <rFont val="돋움"/>
            <family val="3"/>
            <charset val="129"/>
          </rPr>
          <t>지급한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말하는</t>
        </r>
        <r>
          <rPr>
            <b/>
            <sz val="9"/>
            <color indexed="81"/>
            <rFont val="Tahoma"/>
            <family val="2"/>
          </rPr>
          <t xml:space="preserve"> </t>
        </r>
        <r>
          <rPr>
            <b/>
            <sz val="9"/>
            <color indexed="81"/>
            <rFont val="돋움"/>
            <family val="3"/>
            <charset val="129"/>
          </rPr>
          <t>것이며</t>
        </r>
        <r>
          <rPr>
            <b/>
            <sz val="9"/>
            <color indexed="81"/>
            <rFont val="Tahoma"/>
            <family val="2"/>
          </rPr>
          <t xml:space="preserve"> </t>
        </r>
        <r>
          <rPr>
            <b/>
            <sz val="9"/>
            <color indexed="81"/>
            <rFont val="돋움"/>
            <family val="3"/>
            <charset val="129"/>
          </rPr>
          <t>임원에게</t>
        </r>
        <r>
          <rPr>
            <b/>
            <sz val="9"/>
            <color indexed="81"/>
            <rFont val="Tahoma"/>
            <family val="2"/>
          </rPr>
          <t xml:space="preserve"> </t>
        </r>
        <r>
          <rPr>
            <b/>
            <sz val="9"/>
            <color indexed="81"/>
            <rFont val="돋움"/>
            <family val="3"/>
            <charset val="129"/>
          </rPr>
          <t>지급한</t>
        </r>
        <r>
          <rPr>
            <b/>
            <sz val="9"/>
            <color indexed="81"/>
            <rFont val="Tahoma"/>
            <family val="2"/>
          </rPr>
          <t xml:space="preserve"> </t>
        </r>
        <r>
          <rPr>
            <b/>
            <sz val="9"/>
            <color indexed="81"/>
            <rFont val="돋움"/>
            <family val="3"/>
            <charset val="129"/>
          </rPr>
          <t>퇴직금</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한도를</t>
        </r>
        <r>
          <rPr>
            <b/>
            <sz val="9"/>
            <color indexed="81"/>
            <rFont val="Tahoma"/>
            <family val="2"/>
          </rPr>
          <t xml:space="preserve"> </t>
        </r>
        <r>
          <rPr>
            <b/>
            <sz val="9"/>
            <color indexed="81"/>
            <rFont val="돋움"/>
            <family val="3"/>
            <charset val="129"/>
          </rPr>
          <t>초과함으로써</t>
        </r>
        <r>
          <rPr>
            <b/>
            <sz val="9"/>
            <color indexed="81"/>
            <rFont val="Tahoma"/>
            <family val="2"/>
          </rPr>
          <t xml:space="preserve"> </t>
        </r>
        <r>
          <rPr>
            <b/>
            <sz val="9"/>
            <color indexed="81"/>
            <rFont val="돋움"/>
            <family val="3"/>
            <charset val="129"/>
          </rPr>
          <t>익금에</t>
        </r>
        <r>
          <rPr>
            <b/>
            <sz val="9"/>
            <color indexed="81"/>
            <rFont val="Tahoma"/>
            <family val="2"/>
          </rPr>
          <t xml:space="preserve"> </t>
        </r>
        <r>
          <rPr>
            <b/>
            <sz val="9"/>
            <color indexed="81"/>
            <rFont val="돋움"/>
            <family val="3"/>
            <charset val="129"/>
          </rPr>
          <t>산입한</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이를</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임원에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상여로</t>
        </r>
        <r>
          <rPr>
            <b/>
            <sz val="9"/>
            <color indexed="81"/>
            <rFont val="Tahoma"/>
            <family val="2"/>
          </rPr>
          <t xml:space="preserve"> </t>
        </r>
        <r>
          <rPr>
            <b/>
            <sz val="9"/>
            <color indexed="81"/>
            <rFont val="돋움"/>
            <family val="3"/>
            <charset val="129"/>
          </rPr>
          <t>처분하는</t>
        </r>
        <r>
          <rPr>
            <b/>
            <sz val="9"/>
            <color indexed="81"/>
            <rFont val="Tahoma"/>
            <family val="2"/>
          </rPr>
          <t xml:space="preserve"> </t>
        </r>
        <r>
          <rPr>
            <b/>
            <sz val="9"/>
            <color indexed="81"/>
            <rFont val="돋움"/>
            <family val="3"/>
            <charset val="129"/>
          </rPr>
          <t>것임</t>
        </r>
        <r>
          <rPr>
            <b/>
            <sz val="9"/>
            <color indexed="81"/>
            <rFont val="Tahoma"/>
            <family val="2"/>
          </rPr>
          <t xml:space="preserve">. </t>
        </r>
      </text>
    </comment>
    <comment ref="A35" authorId="1" shapeId="0" xr:uid="{CA103461-5325-4962-8AAC-9BB6AAD8DADD}">
      <text>
        <r>
          <rPr>
            <b/>
            <sz val="9"/>
            <color indexed="81"/>
            <rFont val="돋움"/>
            <family val="3"/>
            <charset val="129"/>
          </rPr>
          <t>4. 비과세 소득 
(1) 실비변상적 성질의 급여
근로소득자가 회사의 업무를 수행하는 과정에서 발생하는 실제경비를 회사가 변상해주는 성격이므로 과세하지 않는 것이다. 다음은 비과세되는 실비변상적 성질의 급여이다. 
①법령</t>
        </r>
        <r>
          <rPr>
            <b/>
            <sz val="9"/>
            <color indexed="81"/>
            <rFont val="MingLiU"/>
            <family val="3"/>
            <charset val="136"/>
          </rPr>
          <t>‧</t>
        </r>
        <r>
          <rPr>
            <b/>
            <sz val="9"/>
            <color indexed="81"/>
            <rFont val="돋움"/>
            <family val="3"/>
            <charset val="129"/>
          </rPr>
          <t>조례에 의한 위원회 등의 보수를 받지 아니하는 위원(학술원 및 예술원의 회원 포함)이 받는 수당
②선원법에 의하여 받는 식료
　※ 승선중인 선원이 선원법에 의하여 제공받는 식료품은 비과세 되지만, 식료품비 등 명목으로 일정액의 현금을 지급받는 경우에는 과세대상 근로소득에 해당하는 것임(서면1팀-1064, 2005.09.07) ③ 일직</t>
        </r>
        <r>
          <rPr>
            <b/>
            <sz val="9"/>
            <color indexed="81"/>
            <rFont val="MingLiU"/>
            <family val="3"/>
            <charset val="136"/>
          </rPr>
          <t>‧</t>
        </r>
        <r>
          <rPr>
            <b/>
            <sz val="9"/>
            <color indexed="81"/>
            <rFont val="돋움"/>
            <family val="3"/>
            <charset val="129"/>
          </rPr>
          <t xml:space="preserve">숙직료 또는 여비로서 실비변상정도의 금액
　※ 회사의 업무수행 중에 실제 소요되는 주차비, 교통비 등을 회사규정에 의한 지급기준으로 지급함에 있어, 근로자에게 증빙 없이 단순히 운행보조비를 지급하는 경우에는 실비변상적인 급여에 해당하지 않는 것임(서면1팀-1391, 2006.10.09)
　※ "해외출장비 지급기준"에 따라 지급 받는 출장비로 출장목적, 출장지, 출장기간 등을 감안하여 실지 소요되는 비용을 충당할 정도의 범위 내에서 지급하는 경우 실비변상적인 성질의 급여에 해당되어 비과세 함(원천세과-602, 2009.07.13.)
　※ 소득세법 기본통칙 12-12…3【해외근무에 따른 귀국휴가여비】
국외에 근무하는 내국인근로자 또는 국내에 근무하는 외국인근로자의 본국휴가에 따른 여비는 다음의 조건과 범위내에서 </t>
        </r>
        <r>
          <rPr>
            <b/>
            <sz val="9"/>
            <color indexed="81"/>
            <rFont val="MS Gothic"/>
            <family val="3"/>
            <charset val="128"/>
          </rPr>
          <t>｢</t>
        </r>
        <r>
          <rPr>
            <b/>
            <sz val="9"/>
            <color indexed="81"/>
            <rFont val="돋움"/>
            <family val="3"/>
            <charset val="129"/>
          </rPr>
          <t>소득세법시행령</t>
        </r>
        <r>
          <rPr>
            <b/>
            <sz val="9"/>
            <color indexed="81"/>
            <rFont val="MS Gothic"/>
            <family val="3"/>
            <charset val="128"/>
          </rPr>
          <t>｣</t>
        </r>
        <r>
          <rPr>
            <b/>
            <sz val="9"/>
            <color indexed="81"/>
            <rFont val="돋움"/>
            <family val="3"/>
            <charset val="129"/>
          </rPr>
          <t xml:space="preserve"> 제12조 제3호에서 규정하는 실비변상적 급여로 본다.
　1. 조 건 
　가. 회사의 사규 또는 고용계약서 등에 본국 이외의 지역에서 1년 이상(1년 이상 근무하기로 규정된 경우를 포함한다) 근무한 근로자에게 귀국여비를 회사가 부담하도록 되어 있을 것 
　나. 해외근무라고 하는 근무환경의 특수성에 따라 직무수행상 필수적이라고 인정되는 휴가일 것 
　2. 실비변상적 급여로 보는 범위 왕복교통비(항공기의 운행관계상 부득이한 사정으로 경유지에서 숙박한 경우 그 숙박료를 포함한다)로서 가장 합리적 또는 경제적이라고 인정되는 범위내의 금액에 한하며, 관광여행이라고 인정되는 부분의 금액은 제외된다.
④ 종업원 소유차량을 종업원이 직접 운전하여 사용자의 업무수행에 이용하고 시내출장 등에 소요된 실제여비를 지급받는 대신에 그 소요경비를 해당 사업체의 규칙 등에 의하여 정하여진 지급기준에 따라 지급받는 금액 중 월 20만원 이내의 금액 
　※ 단지 직원의 출ㆍ퇴근 편의를 위하여 지급하는 교통보조금은 자가운전보조금이 아님. 즉, 근로소득으로 과세대상임(서면1팀-293, 2008.03.06) 
　※ 타인(배우자등)명의로 등록된 차량에 대하여는 자가운전보조금 비과세 규정을 적용할 수 없는 것임(서일46011-10263, 2003.03.06) 
　※ 본인과 배우자 공동명의로 등록된 차량에 대하여는 자가운전보조금 규정을 적용할 수 있으나(재소득-591, 2006.9.20), 부모, 자녀 등 배우자 외의 자와 공동명의인 차량에 대하여는 동 규정을 적용할 수 없음(서면1팀-372, 2008.3.20, 서면1팀-327, 2008.03.13) 
　※ 자가운전보조금 비과세규정을 적용함에 있어 종업원의 범위에는 법인세법 시행령 제43조의 규정에 해당하는 임원도 포함하는 것임 (법인46013-1123, 1996.04.12) 
⑤ 법령</t>
        </r>
        <r>
          <rPr>
            <b/>
            <sz val="9"/>
            <color indexed="81"/>
            <rFont val="MingLiU"/>
            <family val="3"/>
            <charset val="136"/>
          </rPr>
          <t>‧</t>
        </r>
        <r>
          <rPr>
            <b/>
            <sz val="9"/>
            <color indexed="81"/>
            <rFont val="돋움"/>
            <family val="3"/>
            <charset val="129"/>
          </rPr>
          <t>조례에 의하여 제복을 착용하여야 하는 자가 받는 제복</t>
        </r>
        <r>
          <rPr>
            <b/>
            <sz val="9"/>
            <color indexed="81"/>
            <rFont val="MingLiU"/>
            <family val="3"/>
            <charset val="136"/>
          </rPr>
          <t>‧</t>
        </r>
        <r>
          <rPr>
            <b/>
            <sz val="9"/>
            <color indexed="81"/>
            <rFont val="돋움"/>
            <family val="3"/>
            <charset val="129"/>
          </rPr>
          <t>제모 및 제화 
⑥ 병원</t>
        </r>
        <r>
          <rPr>
            <b/>
            <sz val="9"/>
            <color indexed="81"/>
            <rFont val="MingLiU"/>
            <family val="3"/>
            <charset val="136"/>
          </rPr>
          <t>‧</t>
        </r>
        <r>
          <rPr>
            <b/>
            <sz val="9"/>
            <color indexed="81"/>
            <rFont val="돋움"/>
            <family val="3"/>
            <charset val="129"/>
          </rPr>
          <t>실험실</t>
        </r>
        <r>
          <rPr>
            <b/>
            <sz val="9"/>
            <color indexed="81"/>
            <rFont val="MingLiU"/>
            <family val="3"/>
            <charset val="136"/>
          </rPr>
          <t>‧</t>
        </r>
        <r>
          <rPr>
            <b/>
            <sz val="9"/>
            <color indexed="81"/>
            <rFont val="돋움"/>
            <family val="3"/>
            <charset val="129"/>
          </rPr>
          <t>금융기관</t>
        </r>
        <r>
          <rPr>
            <b/>
            <sz val="9"/>
            <color indexed="81"/>
            <rFont val="MingLiU"/>
            <family val="3"/>
            <charset val="136"/>
          </rPr>
          <t>‧</t>
        </r>
        <r>
          <rPr>
            <b/>
            <sz val="9"/>
            <color indexed="81"/>
            <rFont val="돋움"/>
            <family val="3"/>
            <charset val="129"/>
          </rPr>
          <t>공장</t>
        </r>
        <r>
          <rPr>
            <b/>
            <sz val="9"/>
            <color indexed="81"/>
            <rFont val="MingLiU"/>
            <family val="3"/>
            <charset val="136"/>
          </rPr>
          <t>‧</t>
        </r>
        <r>
          <rPr>
            <b/>
            <sz val="9"/>
            <color indexed="81"/>
            <rFont val="돋움"/>
            <family val="3"/>
            <charset val="129"/>
          </rPr>
          <t>광산에서 근무하는 자 또는 특수한 작업이나 역무에 종사하는 자가 받는 작업복이나 그 직장에서만 착용하는 피복 
⑦ 특수분야에 종사하는 군인이 받는 낙하산강하위험수당</t>
        </r>
        <r>
          <rPr>
            <b/>
            <sz val="9"/>
            <color indexed="81"/>
            <rFont val="MingLiU"/>
            <family val="3"/>
            <charset val="136"/>
          </rPr>
          <t>‧</t>
        </r>
        <r>
          <rPr>
            <b/>
            <sz val="9"/>
            <color indexed="81"/>
            <rFont val="돋움"/>
            <family val="3"/>
            <charset val="129"/>
          </rPr>
          <t>수중파괴작업위험수당</t>
        </r>
        <r>
          <rPr>
            <b/>
            <sz val="9"/>
            <color indexed="81"/>
            <rFont val="MingLiU"/>
            <family val="3"/>
            <charset val="136"/>
          </rPr>
          <t>‧</t>
        </r>
        <r>
          <rPr>
            <b/>
            <sz val="9"/>
            <color indexed="81"/>
            <rFont val="돋움"/>
            <family val="3"/>
            <charset val="129"/>
          </rPr>
          <t>잠수부위험수당</t>
        </r>
        <r>
          <rPr>
            <b/>
            <sz val="9"/>
            <color indexed="81"/>
            <rFont val="MingLiU"/>
            <family val="3"/>
            <charset val="136"/>
          </rPr>
          <t>‧</t>
        </r>
        <r>
          <rPr>
            <b/>
            <sz val="9"/>
            <color indexed="81"/>
            <rFont val="돋움"/>
            <family val="3"/>
            <charset val="129"/>
          </rPr>
          <t>고전압위험수당</t>
        </r>
        <r>
          <rPr>
            <b/>
            <sz val="9"/>
            <color indexed="81"/>
            <rFont val="MingLiU"/>
            <family val="3"/>
            <charset val="136"/>
          </rPr>
          <t>‧</t>
        </r>
        <r>
          <rPr>
            <b/>
            <sz val="9"/>
            <color indexed="81"/>
            <rFont val="돋움"/>
            <family val="3"/>
            <charset val="129"/>
          </rPr>
          <t>폭발물위험수당</t>
        </r>
        <r>
          <rPr>
            <b/>
            <sz val="9"/>
            <color indexed="81"/>
            <rFont val="MingLiU"/>
            <family val="3"/>
            <charset val="136"/>
          </rPr>
          <t>‧</t>
        </r>
        <r>
          <rPr>
            <b/>
            <sz val="9"/>
            <color indexed="81"/>
            <rFont val="돋움"/>
            <family val="3"/>
            <charset val="129"/>
          </rPr>
          <t>비행수당</t>
        </r>
        <r>
          <rPr>
            <b/>
            <sz val="9"/>
            <color indexed="81"/>
            <rFont val="MingLiU"/>
            <family val="3"/>
            <charset val="136"/>
          </rPr>
          <t>‧</t>
        </r>
        <r>
          <rPr>
            <b/>
            <sz val="9"/>
            <color indexed="81"/>
            <rFont val="돋움"/>
            <family val="3"/>
            <charset val="129"/>
          </rPr>
          <t>비무장지대근무수당</t>
        </r>
        <r>
          <rPr>
            <b/>
            <sz val="9"/>
            <color indexed="81"/>
            <rFont val="MingLiU"/>
            <family val="3"/>
            <charset val="136"/>
          </rPr>
          <t>‧</t>
        </r>
        <r>
          <rPr>
            <b/>
            <sz val="9"/>
            <color indexed="81"/>
            <rFont val="돋움"/>
            <family val="3"/>
            <charset val="129"/>
          </rPr>
          <t>전방초소근무수당</t>
        </r>
        <r>
          <rPr>
            <b/>
            <sz val="9"/>
            <color indexed="81"/>
            <rFont val="MingLiU"/>
            <family val="3"/>
            <charset val="136"/>
          </rPr>
          <t>‧</t>
        </r>
        <r>
          <rPr>
            <b/>
            <sz val="9"/>
            <color indexed="81"/>
            <rFont val="돋움"/>
            <family val="3"/>
            <charset val="129"/>
          </rPr>
          <t>함정근무수당 및 수륙양용궤도차량승무수당 
⑧선원법에 의한 선원(연 240만원 이내의 초과근로수당에 대한 비과세규정을 적용받는 자는 제외)이 받는 월 20만원 이내의 승선 수당. 경찰공무원이 받는 함정근무수당</t>
        </r>
        <r>
          <rPr>
            <b/>
            <sz val="9"/>
            <color indexed="81"/>
            <rFont val="MingLiU"/>
            <family val="3"/>
            <charset val="136"/>
          </rPr>
          <t>‧</t>
        </r>
        <r>
          <rPr>
            <b/>
            <sz val="9"/>
            <color indexed="81"/>
            <rFont val="돋움"/>
            <family val="3"/>
            <charset val="129"/>
          </rPr>
          <t>항공수당 및 소방공무원이 받는 함정근무수당․항공수당․화재진화수당 
⑨ 광산근로자가 지급받는 입갱수당 또는 발파수당 
⑩ 다음에 해당하는 학교의 교원이나 연구활동에 직접 종사하는 자 등이 받는 연구보조비 또는 연구활동비 중 월 20만원 이내의 금액 
　㉠ 유아교육법, 초ㆍ중등교육법 및 고등교육법에 따른 학교 및 이에 준하는 학교(특별법에 따른 교육기관을 포함)의 교원
　㉡ 특정연구기관육성법의 적용을 받는 연구기관, 정부출연연구기관, 지방자치단체출연연구원에서 연구활동에 직접 종사하는 자(대학교원에 준하는 자격을 가진 자에 한함) 및 기타 직접적으로 연구활동을 지원하는 자 
　㉢ 중소기업 또는 벤처기업의 연구개발전담부서와 기업부설연구소에서 연구활동에 직접 종사하는 자(연구전담요원) 
　※ 초․중등교육법에 따른 교육기관이 학생들로부터 받은 방과후학교 수업료를 교원에게 수업시간당 일정금액으로 지급하는 금액은 연구보조비 비과세 대상에 해당하지 아니하는 것임(재정경제부 소득세제과-484, 2007.08.31.)
⑪방송·뉴스통신·신문(일간신문·인터넷신문) 등의 기자가 취재활동과 관련하여 받는 취재수당 중 월 20만원 이내의 금액. 이 경우 취재수당을 급여에 포함하여 받는 경우에는 월 20만원에 상당하는 금액을 취재수당으로 본다.
⑫ 일정한 벽지에 근무함으로 인하여 받는 월 20만원 이내의 벽지수당
　※ 비과세되는 벽지수당은 내규로 정한 지급규정이 있어야 하며 동 수당이 본점(주된 사업소 소재지, 또는 기타 당해 벽지수당지급 대상지역이 아닌 곳)에서 근무하는 자의 동일 직급 일반급여에 추가하여 지급하는 것일 경우에 한하여 동법에 규정하는 벽지수당으로 보는 것임(서일46011-11610, 2003.11.12) 
　※ 영종도에 근무함으로 인하여 급여에 추가하여 지급받은 벽지수당은 비과세(서일46011-11759, 2002.12.27)되나, 종업원이 벽지수당 대신 지급받는 출퇴근보조비는 근로소득에 포함되는 것임(서이46013-10719, 2001.12.11.) 
　※ 벽지</t>
        </r>
        <r>
          <rPr>
            <b/>
            <sz val="9"/>
            <color indexed="81"/>
            <rFont val="MS Gothic"/>
            <family val="3"/>
            <charset val="128"/>
          </rPr>
          <t>｣</t>
        </r>
        <r>
          <rPr>
            <b/>
            <sz val="9"/>
            <color indexed="81"/>
            <rFont val="돋움"/>
            <family val="3"/>
            <charset val="129"/>
          </rPr>
          <t>의 범위(소득세법 시행규칙 제7조) 
　-</t>
        </r>
        <r>
          <rPr>
            <b/>
            <sz val="9"/>
            <color indexed="81"/>
            <rFont val="MS Gothic"/>
            <family val="3"/>
            <charset val="128"/>
          </rPr>
          <t>｢</t>
        </r>
        <r>
          <rPr>
            <b/>
            <sz val="9"/>
            <color indexed="81"/>
            <rFont val="돋움"/>
            <family val="3"/>
            <charset val="129"/>
          </rPr>
          <t>공무원 특수지근무수당 지급대상지역 및 기관과 그 등급별 구분에 관한 규칙</t>
        </r>
        <r>
          <rPr>
            <b/>
            <sz val="9"/>
            <color indexed="81"/>
            <rFont val="MS Gothic"/>
            <family val="3"/>
            <charset val="128"/>
          </rPr>
          <t>｣</t>
        </r>
        <r>
          <rPr>
            <b/>
            <sz val="9"/>
            <color indexed="81"/>
            <rFont val="돋움"/>
            <family val="3"/>
            <charset val="129"/>
          </rPr>
          <t xml:space="preserve"> 별표 1의 지역 
　-</t>
        </r>
        <r>
          <rPr>
            <b/>
            <sz val="9"/>
            <color indexed="81"/>
            <rFont val="MS Gothic"/>
            <family val="3"/>
            <charset val="128"/>
          </rPr>
          <t>｢</t>
        </r>
        <r>
          <rPr>
            <b/>
            <sz val="9"/>
            <color indexed="81"/>
            <rFont val="돋움"/>
            <family val="3"/>
            <charset val="129"/>
          </rPr>
          <t>지방공무원 특수지 근무수당 지급대상지역 및 기관과 그 등급별 구분에 관한 규칙</t>
        </r>
        <r>
          <rPr>
            <b/>
            <sz val="9"/>
            <color indexed="81"/>
            <rFont val="MS Gothic"/>
            <family val="3"/>
            <charset val="128"/>
          </rPr>
          <t>｣</t>
        </r>
        <r>
          <rPr>
            <b/>
            <sz val="9"/>
            <color indexed="81"/>
            <rFont val="돋움"/>
            <family val="3"/>
            <charset val="129"/>
          </rPr>
          <t xml:space="preserve"> 별표 1의 지역 
　-</t>
        </r>
        <r>
          <rPr>
            <b/>
            <sz val="9"/>
            <color indexed="81"/>
            <rFont val="MS Gothic"/>
            <family val="3"/>
            <charset val="128"/>
          </rPr>
          <t>｢</t>
        </r>
        <r>
          <rPr>
            <b/>
            <sz val="9"/>
            <color indexed="81"/>
            <rFont val="돋움"/>
            <family val="3"/>
            <charset val="129"/>
          </rPr>
          <t>도서․벽지 교육진흥법 시행규칙</t>
        </r>
        <r>
          <rPr>
            <b/>
            <sz val="9"/>
            <color indexed="81"/>
            <rFont val="MS Gothic"/>
            <family val="3"/>
            <charset val="128"/>
          </rPr>
          <t>｣</t>
        </r>
        <r>
          <rPr>
            <b/>
            <sz val="9"/>
            <color indexed="81"/>
            <rFont val="돋움"/>
            <family val="3"/>
            <charset val="129"/>
          </rPr>
          <t xml:space="preserve"> 별표의 지역 
　-</t>
        </r>
        <r>
          <rPr>
            <b/>
            <sz val="9"/>
            <color indexed="81"/>
            <rFont val="MS Gothic"/>
            <family val="3"/>
            <charset val="128"/>
          </rPr>
          <t>｢</t>
        </r>
        <r>
          <rPr>
            <b/>
            <sz val="9"/>
            <color indexed="81"/>
            <rFont val="돋움"/>
            <family val="3"/>
            <charset val="129"/>
          </rPr>
          <t>광업법</t>
        </r>
        <r>
          <rPr>
            <b/>
            <sz val="9"/>
            <color indexed="81"/>
            <rFont val="MS Gothic"/>
            <family val="3"/>
            <charset val="128"/>
          </rPr>
          <t>｣</t>
        </r>
        <r>
          <rPr>
            <b/>
            <sz val="9"/>
            <color indexed="81"/>
            <rFont val="돋움"/>
            <family val="3"/>
            <charset val="129"/>
          </rPr>
          <t>에 의하여 광업권을 지정받아 광구로 등록된 지역 
　-</t>
        </r>
        <r>
          <rPr>
            <b/>
            <sz val="9"/>
            <color indexed="81"/>
            <rFont val="MS Gothic"/>
            <family val="3"/>
            <charset val="128"/>
          </rPr>
          <t>｢</t>
        </r>
        <r>
          <rPr>
            <b/>
            <sz val="9"/>
            <color indexed="81"/>
            <rFont val="돋움"/>
            <family val="3"/>
            <charset val="129"/>
          </rPr>
          <t>소득세법 시행규칙</t>
        </r>
        <r>
          <rPr>
            <b/>
            <sz val="9"/>
            <color indexed="81"/>
            <rFont val="MS Gothic"/>
            <family val="3"/>
            <charset val="128"/>
          </rPr>
          <t>｣</t>
        </r>
        <r>
          <rPr>
            <b/>
            <sz val="9"/>
            <color indexed="81"/>
            <rFont val="돋움"/>
            <family val="3"/>
            <charset val="129"/>
          </rPr>
          <t xml:space="preserve"> 별표 1의 의료취약지역(의료법 제2조에 규정하는 의료인*의 경우로 한정) 
　＊의료인：보건복지부장관의 면허를 받은 의사․치과의사․한의사․조산사․간호사 
⑬ 천재지변이나 그 밖의 재해로 인하여 받는 급여 
⑭ </t>
        </r>
        <r>
          <rPr>
            <b/>
            <sz val="9"/>
            <color indexed="81"/>
            <rFont val="MS Gothic"/>
            <family val="3"/>
            <charset val="128"/>
          </rPr>
          <t>｢</t>
        </r>
        <r>
          <rPr>
            <b/>
            <sz val="9"/>
            <color indexed="81"/>
            <rFont val="돋움"/>
            <family val="3"/>
            <charset val="129"/>
          </rPr>
          <t>수도권정비계획법</t>
        </r>
        <r>
          <rPr>
            <b/>
            <sz val="9"/>
            <color indexed="81"/>
            <rFont val="MS Gothic"/>
            <family val="3"/>
            <charset val="128"/>
          </rPr>
          <t>｣</t>
        </r>
        <r>
          <rPr>
            <b/>
            <sz val="9"/>
            <color indexed="81"/>
            <rFont val="돋움"/>
            <family val="3"/>
            <charset val="129"/>
          </rPr>
          <t xml:space="preserve"> 제2조 제1호에 따른 수도권 외의 지역으로 이전하는 </t>
        </r>
        <r>
          <rPr>
            <b/>
            <sz val="9"/>
            <color indexed="81"/>
            <rFont val="MS Gothic"/>
            <family val="3"/>
            <charset val="128"/>
          </rPr>
          <t>｢</t>
        </r>
        <r>
          <rPr>
            <b/>
            <sz val="9"/>
            <color indexed="81"/>
            <rFont val="돋움"/>
            <family val="3"/>
            <charset val="129"/>
          </rPr>
          <t>국가균형발전 특별법</t>
        </r>
        <r>
          <rPr>
            <b/>
            <sz val="9"/>
            <color indexed="81"/>
            <rFont val="MS Gothic"/>
            <family val="3"/>
            <charset val="128"/>
          </rPr>
          <t>｣</t>
        </r>
        <r>
          <rPr>
            <b/>
            <sz val="9"/>
            <color indexed="81"/>
            <rFont val="돋움"/>
            <family val="3"/>
            <charset val="129"/>
          </rPr>
          <t xml:space="preserve"> 제2조 제10호에 따른 공공기관의 소속 공무원이나 직원에게 한시적으로 지급하는 월 20만원 이내의 이전지원금 </t>
        </r>
      </text>
    </comment>
    <comment ref="C35" authorId="1" shapeId="0" xr:uid="{666B2999-0C5B-415B-85C5-6360CBF6F4FF}">
      <text>
        <r>
          <rPr>
            <b/>
            <sz val="9"/>
            <color indexed="81"/>
            <rFont val="돋움"/>
            <family val="3"/>
            <charset val="129"/>
          </rPr>
          <t>국외에</t>
        </r>
        <r>
          <rPr>
            <b/>
            <sz val="9"/>
            <color indexed="81"/>
            <rFont val="Tahoma"/>
            <family val="2"/>
          </rPr>
          <t xml:space="preserve"> </t>
        </r>
        <r>
          <rPr>
            <b/>
            <sz val="9"/>
            <color indexed="81"/>
            <rFont val="돋움"/>
            <family val="3"/>
            <charset val="129"/>
          </rPr>
          <t>주재하며</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제공하고</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 xml:space="preserve">보수
</t>
        </r>
        <r>
          <rPr>
            <b/>
            <sz val="9"/>
            <color indexed="81"/>
            <rFont val="Tahoma"/>
            <family val="2"/>
          </rPr>
          <t>[</t>
        </r>
        <r>
          <rPr>
            <b/>
            <sz val="9"/>
            <color indexed="81"/>
            <rFont val="돋움"/>
            <family val="3"/>
            <charset val="129"/>
          </rPr>
          <t>한도：월</t>
        </r>
        <r>
          <rPr>
            <b/>
            <sz val="9"/>
            <color indexed="81"/>
            <rFont val="Tahoma"/>
            <family val="2"/>
          </rPr>
          <t xml:space="preserve"> 100</t>
        </r>
        <r>
          <rPr>
            <b/>
            <sz val="9"/>
            <color indexed="81"/>
            <rFont val="돋움"/>
            <family val="3"/>
            <charset val="129"/>
          </rPr>
          <t>만원</t>
        </r>
        <r>
          <rPr>
            <b/>
            <sz val="9"/>
            <color indexed="81"/>
            <rFont val="Tahoma"/>
            <family val="2"/>
          </rPr>
          <t>(</t>
        </r>
        <r>
          <rPr>
            <b/>
            <sz val="9"/>
            <color indexed="81"/>
            <rFont val="돋움"/>
            <family val="3"/>
            <charset val="129"/>
          </rPr>
          <t>외항</t>
        </r>
        <r>
          <rPr>
            <b/>
            <sz val="9"/>
            <color indexed="81"/>
            <rFont val="Tahoma"/>
            <family val="2"/>
          </rPr>
          <t xml:space="preserve"> </t>
        </r>
        <r>
          <rPr>
            <b/>
            <sz val="9"/>
            <color indexed="81"/>
            <rFont val="돋움"/>
            <family val="3"/>
            <charset val="129"/>
          </rPr>
          <t>선박ㆍ국외</t>
        </r>
        <r>
          <rPr>
            <b/>
            <sz val="9"/>
            <color indexed="81"/>
            <rFont val="Tahoma"/>
            <family val="2"/>
          </rPr>
          <t xml:space="preserve"> </t>
        </r>
        <r>
          <rPr>
            <b/>
            <sz val="9"/>
            <color indexed="81"/>
            <rFont val="돋움"/>
            <family val="3"/>
            <charset val="129"/>
          </rPr>
          <t>건설현장</t>
        </r>
        <r>
          <rPr>
            <b/>
            <sz val="9"/>
            <color indexed="81"/>
            <rFont val="Tahoma"/>
            <family val="2"/>
          </rPr>
          <t xml:space="preserve"> </t>
        </r>
        <r>
          <rPr>
            <b/>
            <sz val="9"/>
            <color indexed="81"/>
            <rFont val="돋움"/>
            <family val="3"/>
            <charset val="129"/>
          </rPr>
          <t>월</t>
        </r>
        <r>
          <rPr>
            <b/>
            <sz val="9"/>
            <color indexed="81"/>
            <rFont val="Tahoma"/>
            <family val="2"/>
          </rPr>
          <t xml:space="preserve"> 300</t>
        </r>
        <r>
          <rPr>
            <b/>
            <sz val="9"/>
            <color indexed="81"/>
            <rFont val="돋움"/>
            <family val="3"/>
            <charset val="129"/>
          </rPr>
          <t>만원</t>
        </r>
        <r>
          <rPr>
            <b/>
            <sz val="9"/>
            <color indexed="81"/>
            <rFont val="Tahoma"/>
            <family val="2"/>
          </rPr>
          <t xml:space="preserve">)] </t>
        </r>
      </text>
    </comment>
    <comment ref="I36" authorId="0" shapeId="0" xr:uid="{F57B3C3E-A36F-457B-B5E6-AB2BC74735A8}">
      <text>
        <r>
          <rPr>
            <b/>
            <sz val="9"/>
            <color indexed="81"/>
            <rFont val="Tahoma"/>
            <family val="2"/>
          </rPr>
          <t xml:space="preserve">M02 </t>
        </r>
        <r>
          <rPr>
            <b/>
            <sz val="9"/>
            <color indexed="81"/>
            <rFont val="돋움"/>
            <family val="3"/>
            <charset val="129"/>
          </rPr>
          <t>국외근로</t>
        </r>
        <r>
          <rPr>
            <b/>
            <sz val="9"/>
            <color indexed="81"/>
            <rFont val="Tahoma"/>
            <family val="2"/>
          </rPr>
          <t>(</t>
        </r>
        <r>
          <rPr>
            <b/>
            <sz val="9"/>
            <color indexed="81"/>
            <rFont val="돋움"/>
            <family val="3"/>
            <charset val="129"/>
          </rPr>
          <t>원양</t>
        </r>
        <r>
          <rPr>
            <b/>
            <sz val="9"/>
            <color indexed="81"/>
            <rFont val="Tahoma"/>
            <family val="2"/>
          </rPr>
          <t>,</t>
        </r>
        <r>
          <rPr>
            <b/>
            <sz val="9"/>
            <color indexed="81"/>
            <rFont val="돋움"/>
            <family val="3"/>
            <charset val="129"/>
          </rPr>
          <t>해외건설</t>
        </r>
        <r>
          <rPr>
            <b/>
            <sz val="9"/>
            <color indexed="81"/>
            <rFont val="Tahoma"/>
            <family val="2"/>
          </rPr>
          <t>) : 200</t>
        </r>
        <r>
          <rPr>
            <b/>
            <sz val="9"/>
            <color indexed="81"/>
            <rFont val="돋움"/>
            <family val="3"/>
            <charset val="129"/>
          </rPr>
          <t>만원</t>
        </r>
        <r>
          <rPr>
            <b/>
            <sz val="9"/>
            <color indexed="81"/>
            <rFont val="Tahoma"/>
            <family val="2"/>
          </rPr>
          <t xml:space="preserve"> -&gt;300</t>
        </r>
        <r>
          <rPr>
            <b/>
            <sz val="9"/>
            <color indexed="81"/>
            <rFont val="돋움"/>
            <family val="3"/>
            <charset val="129"/>
          </rPr>
          <t>만원으로</t>
        </r>
        <r>
          <rPr>
            <b/>
            <sz val="9"/>
            <color indexed="81"/>
            <rFont val="Tahoma"/>
            <family val="2"/>
          </rPr>
          <t xml:space="preserve"> </t>
        </r>
        <r>
          <rPr>
            <b/>
            <sz val="9"/>
            <color indexed="81"/>
            <rFont val="돋움"/>
            <family val="3"/>
            <charset val="129"/>
          </rPr>
          <t>개정됨</t>
        </r>
      </text>
    </comment>
    <comment ref="I37" authorId="0" shapeId="0" xr:uid="{93405E70-3528-4DD2-AA0C-D5CE1A458383}">
      <text>
        <r>
          <rPr>
            <b/>
            <sz val="9"/>
            <color indexed="81"/>
            <rFont val="돋움"/>
            <family val="3"/>
            <charset val="129"/>
          </rPr>
          <t>국외에</t>
        </r>
        <r>
          <rPr>
            <b/>
            <sz val="9"/>
            <color indexed="81"/>
            <rFont val="Tahoma"/>
            <family val="2"/>
          </rPr>
          <t xml:space="preserve"> </t>
        </r>
        <r>
          <rPr>
            <b/>
            <sz val="9"/>
            <color indexed="81"/>
            <rFont val="돋움"/>
            <family val="3"/>
            <charset val="129"/>
          </rPr>
          <t>주재하며</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제공하고</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 xml:space="preserve">보수
</t>
        </r>
        <r>
          <rPr>
            <b/>
            <sz val="9"/>
            <color indexed="81"/>
            <rFont val="Tahoma"/>
            <family val="2"/>
          </rPr>
          <t>[</t>
        </r>
        <r>
          <rPr>
            <b/>
            <sz val="9"/>
            <color indexed="81"/>
            <rFont val="돋움"/>
            <family val="3"/>
            <charset val="129"/>
          </rPr>
          <t>한도：월</t>
        </r>
        <r>
          <rPr>
            <b/>
            <sz val="9"/>
            <color indexed="81"/>
            <rFont val="Tahoma"/>
            <family val="2"/>
          </rPr>
          <t xml:space="preserve"> 100</t>
        </r>
        <r>
          <rPr>
            <b/>
            <sz val="9"/>
            <color indexed="81"/>
            <rFont val="돋움"/>
            <family val="3"/>
            <charset val="129"/>
          </rPr>
          <t>만원</t>
        </r>
        <r>
          <rPr>
            <b/>
            <sz val="9"/>
            <color indexed="81"/>
            <rFont val="Tahoma"/>
            <family val="2"/>
          </rPr>
          <t>(</t>
        </r>
        <r>
          <rPr>
            <b/>
            <sz val="9"/>
            <color indexed="81"/>
            <rFont val="돋움"/>
            <family val="3"/>
            <charset val="129"/>
          </rPr>
          <t>외항</t>
        </r>
        <r>
          <rPr>
            <b/>
            <sz val="9"/>
            <color indexed="81"/>
            <rFont val="Tahoma"/>
            <family val="2"/>
          </rPr>
          <t xml:space="preserve"> </t>
        </r>
        <r>
          <rPr>
            <b/>
            <sz val="9"/>
            <color indexed="81"/>
            <rFont val="돋움"/>
            <family val="3"/>
            <charset val="129"/>
          </rPr>
          <t>선박</t>
        </r>
        <r>
          <rPr>
            <b/>
            <sz val="9"/>
            <color indexed="81"/>
            <rFont val="Tahoma"/>
            <family val="2"/>
          </rPr>
          <t xml:space="preserve"> </t>
        </r>
        <r>
          <rPr>
            <b/>
            <sz val="9"/>
            <color indexed="81"/>
            <rFont val="돋움"/>
            <family val="3"/>
            <charset val="129"/>
          </rPr>
          <t>월</t>
        </r>
        <r>
          <rPr>
            <b/>
            <sz val="9"/>
            <color indexed="81"/>
            <rFont val="Tahoma"/>
            <family val="2"/>
          </rPr>
          <t xml:space="preserve"> 200</t>
        </r>
        <r>
          <rPr>
            <b/>
            <sz val="9"/>
            <color indexed="81"/>
            <rFont val="돋움"/>
            <family val="3"/>
            <charset val="129"/>
          </rPr>
          <t>만원</t>
        </r>
        <r>
          <rPr>
            <b/>
            <sz val="9"/>
            <color indexed="81"/>
            <rFont val="Tahoma"/>
            <family val="2"/>
          </rPr>
          <t xml:space="preserve">, </t>
        </r>
        <r>
          <rPr>
            <b/>
            <sz val="9"/>
            <color indexed="81"/>
            <rFont val="돋움"/>
            <family val="3"/>
            <charset val="129"/>
          </rPr>
          <t>국외</t>
        </r>
        <r>
          <rPr>
            <b/>
            <sz val="9"/>
            <color indexed="81"/>
            <rFont val="Tahoma"/>
            <family val="2"/>
          </rPr>
          <t xml:space="preserve"> </t>
        </r>
        <r>
          <rPr>
            <b/>
            <sz val="9"/>
            <color indexed="81"/>
            <rFont val="돋움"/>
            <family val="3"/>
            <charset val="129"/>
          </rPr>
          <t>건설현장</t>
        </r>
        <r>
          <rPr>
            <b/>
            <sz val="9"/>
            <color indexed="81"/>
            <rFont val="Tahoma"/>
            <family val="2"/>
          </rPr>
          <t xml:space="preserve"> </t>
        </r>
        <r>
          <rPr>
            <b/>
            <sz val="9"/>
            <color indexed="81"/>
            <rFont val="돋움"/>
            <family val="3"/>
            <charset val="129"/>
          </rPr>
          <t>월</t>
        </r>
        <r>
          <rPr>
            <b/>
            <sz val="9"/>
            <color indexed="81"/>
            <rFont val="Tahoma"/>
            <family val="2"/>
          </rPr>
          <t xml:space="preserve"> 300</t>
        </r>
        <r>
          <rPr>
            <b/>
            <sz val="9"/>
            <color indexed="81"/>
            <rFont val="돋움"/>
            <family val="3"/>
            <charset val="129"/>
          </rPr>
          <t>만원</t>
        </r>
        <r>
          <rPr>
            <b/>
            <sz val="9"/>
            <color indexed="81"/>
            <rFont val="Tahoma"/>
            <family val="2"/>
          </rPr>
          <t xml:space="preserve">)]
</t>
        </r>
      </text>
    </comment>
    <comment ref="C38" authorId="1" shapeId="0" xr:uid="{17A59398-0C26-42B5-BBE1-0E11A8B90B93}">
      <text>
        <r>
          <rPr>
            <b/>
            <sz val="9"/>
            <color indexed="81"/>
            <rFont val="돋움"/>
            <family val="3"/>
            <charset val="129"/>
          </rPr>
          <t>소법§</t>
        </r>
        <r>
          <rPr>
            <b/>
            <sz val="9"/>
            <color indexed="81"/>
            <rFont val="Tahoma"/>
            <family val="2"/>
          </rPr>
          <t xml:space="preserve"> 12 3 </t>
        </r>
        <r>
          <rPr>
            <b/>
            <sz val="9"/>
            <color indexed="81"/>
            <rFont val="돋움"/>
            <family val="3"/>
            <charset val="129"/>
          </rPr>
          <t>더
생산직</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종사하는</t>
        </r>
        <r>
          <rPr>
            <b/>
            <sz val="9"/>
            <color indexed="81"/>
            <rFont val="Tahoma"/>
            <family val="2"/>
          </rPr>
          <t xml:space="preserve"> </t>
        </r>
        <r>
          <rPr>
            <b/>
            <sz val="9"/>
            <color indexed="81"/>
            <rFont val="돋움"/>
            <family val="3"/>
            <charset val="129"/>
          </rPr>
          <t>근로자의</t>
        </r>
        <r>
          <rPr>
            <b/>
            <sz val="9"/>
            <color indexed="81"/>
            <rFont val="Tahoma"/>
            <family val="2"/>
          </rPr>
          <t xml:space="preserve"> </t>
        </r>
        <r>
          <rPr>
            <b/>
            <sz val="9"/>
            <color indexed="81"/>
            <rFont val="돋움"/>
            <family val="3"/>
            <charset val="129"/>
          </rPr>
          <t>야간수당</t>
        </r>
        <r>
          <rPr>
            <b/>
            <sz val="9"/>
            <color indexed="81"/>
            <rFont val="Tahoma"/>
            <family val="2"/>
          </rPr>
          <t xml:space="preserve"> </t>
        </r>
        <r>
          <rPr>
            <b/>
            <sz val="9"/>
            <color indexed="81"/>
            <rFont val="돋움"/>
            <family val="3"/>
            <charset val="129"/>
          </rPr>
          <t>등
생산직근로자</t>
        </r>
        <r>
          <rPr>
            <b/>
            <sz val="9"/>
            <color indexed="81"/>
            <rFont val="Tahoma"/>
            <family val="2"/>
          </rPr>
          <t xml:space="preserve"> </t>
        </r>
        <r>
          <rPr>
            <b/>
            <sz val="9"/>
            <color indexed="81"/>
            <rFont val="돋움"/>
            <family val="3"/>
            <charset val="129"/>
          </rPr>
          <t>야간근무수당
공장</t>
        </r>
        <r>
          <rPr>
            <b/>
            <sz val="9"/>
            <color indexed="81"/>
            <rFont val="Tahoma"/>
            <family val="2"/>
          </rPr>
          <t xml:space="preserve">, </t>
        </r>
        <r>
          <rPr>
            <b/>
            <sz val="9"/>
            <color indexed="81"/>
            <rFont val="돋움"/>
            <family val="3"/>
            <charset val="129"/>
          </rPr>
          <t>광산</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생산직에</t>
        </r>
        <r>
          <rPr>
            <b/>
            <sz val="9"/>
            <color indexed="81"/>
            <rFont val="Tahoma"/>
            <family val="2"/>
          </rPr>
          <t xml:space="preserve"> </t>
        </r>
        <r>
          <rPr>
            <b/>
            <sz val="9"/>
            <color indexed="81"/>
            <rFont val="돋움"/>
            <family val="3"/>
            <charset val="129"/>
          </rPr>
          <t>종사하며</t>
        </r>
        <r>
          <rPr>
            <b/>
            <sz val="9"/>
            <color indexed="81"/>
            <rFont val="Tahoma"/>
            <family val="2"/>
          </rPr>
          <t xml:space="preserve"> </t>
        </r>
        <r>
          <rPr>
            <b/>
            <sz val="9"/>
            <color indexed="81"/>
            <rFont val="돋움"/>
            <family val="3"/>
            <charset val="129"/>
          </rPr>
          <t>월정액급여</t>
        </r>
        <r>
          <rPr>
            <b/>
            <sz val="9"/>
            <color indexed="81"/>
            <rFont val="Tahoma"/>
            <family val="2"/>
          </rPr>
          <t xml:space="preserve"> 150</t>
        </r>
        <r>
          <rPr>
            <b/>
            <sz val="9"/>
            <color indexed="81"/>
            <rFont val="돋움"/>
            <family val="3"/>
            <charset val="129"/>
          </rPr>
          <t>만원</t>
        </r>
        <r>
          <rPr>
            <b/>
            <sz val="9"/>
            <color indexed="81"/>
            <rFont val="Tahoma"/>
            <family val="2"/>
          </rPr>
          <t xml:space="preserve"> </t>
        </r>
        <r>
          <rPr>
            <b/>
            <sz val="9"/>
            <color indexed="81"/>
            <rFont val="돋움"/>
            <family val="3"/>
            <charset val="129"/>
          </rPr>
          <t>이하로서</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과세기간</t>
        </r>
        <r>
          <rPr>
            <b/>
            <sz val="9"/>
            <color indexed="81"/>
            <rFont val="Tahoma"/>
            <family val="2"/>
          </rPr>
          <t xml:space="preserve"> </t>
        </r>
        <r>
          <rPr>
            <b/>
            <sz val="9"/>
            <color indexed="81"/>
            <rFont val="돋움"/>
            <family val="3"/>
            <charset val="129"/>
          </rPr>
          <t>총급여액이</t>
        </r>
        <r>
          <rPr>
            <b/>
            <sz val="9"/>
            <color indexed="81"/>
            <rFont val="Tahoma"/>
            <family val="2"/>
          </rPr>
          <t xml:space="preserve"> 2</t>
        </r>
        <r>
          <rPr>
            <b/>
            <sz val="9"/>
            <color indexed="81"/>
            <rFont val="돋움"/>
            <family val="3"/>
            <charset val="129"/>
          </rPr>
          <t>천</t>
        </r>
        <r>
          <rPr>
            <b/>
            <sz val="9"/>
            <color indexed="81"/>
            <rFont val="Tahoma"/>
            <family val="2"/>
          </rPr>
          <t>5</t>
        </r>
        <r>
          <rPr>
            <b/>
            <sz val="9"/>
            <color indexed="81"/>
            <rFont val="돋움"/>
            <family val="3"/>
            <charset val="129"/>
          </rPr>
          <t>백만원</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야간근무수당</t>
        </r>
        <r>
          <rPr>
            <b/>
            <sz val="9"/>
            <color indexed="81"/>
            <rFont val="Tahoma"/>
            <family val="2"/>
          </rPr>
          <t xml:space="preserve"> </t>
        </r>
        <r>
          <rPr>
            <b/>
            <sz val="9"/>
            <color indexed="81"/>
            <rFont val="돋움"/>
            <family val="3"/>
            <charset val="129"/>
          </rPr>
          <t>등</t>
        </r>
        <r>
          <rPr>
            <b/>
            <sz val="9"/>
            <color indexed="81"/>
            <rFont val="Tahoma"/>
            <family val="2"/>
          </rPr>
          <t xml:space="preserve"> (240</t>
        </r>
        <r>
          <rPr>
            <b/>
            <sz val="9"/>
            <color indexed="81"/>
            <rFont val="돋움"/>
            <family val="3"/>
            <charset val="129"/>
          </rPr>
          <t>만원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전액</t>
        </r>
        <r>
          <rPr>
            <b/>
            <sz val="9"/>
            <color indexed="81"/>
            <rFont val="Tahoma"/>
            <family val="2"/>
          </rPr>
          <t>)</t>
        </r>
      </text>
    </comment>
    <comment ref="I38" authorId="0" shapeId="0" xr:uid="{F1342600-6FFA-4944-BD74-C27B247430CF}">
      <text>
        <r>
          <rPr>
            <b/>
            <sz val="9"/>
            <color indexed="81"/>
            <rFont val="돋움"/>
            <family val="3"/>
            <charset val="129"/>
          </rPr>
          <t>공장</t>
        </r>
        <r>
          <rPr>
            <b/>
            <sz val="9"/>
            <color indexed="81"/>
            <rFont val="Tahoma"/>
            <family val="2"/>
          </rPr>
          <t xml:space="preserve">, </t>
        </r>
        <r>
          <rPr>
            <b/>
            <sz val="9"/>
            <color indexed="81"/>
            <rFont val="돋움"/>
            <family val="3"/>
            <charset val="129"/>
          </rPr>
          <t>광산</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생산직에</t>
        </r>
        <r>
          <rPr>
            <b/>
            <sz val="9"/>
            <color indexed="81"/>
            <rFont val="Tahoma"/>
            <family val="2"/>
          </rPr>
          <t xml:space="preserve"> </t>
        </r>
        <r>
          <rPr>
            <b/>
            <sz val="9"/>
            <color indexed="81"/>
            <rFont val="돋움"/>
            <family val="3"/>
            <charset val="129"/>
          </rPr>
          <t>종사하며</t>
        </r>
        <r>
          <rPr>
            <b/>
            <sz val="9"/>
            <color indexed="81"/>
            <rFont val="Tahoma"/>
            <family val="2"/>
          </rPr>
          <t xml:space="preserve"> </t>
        </r>
        <r>
          <rPr>
            <b/>
            <sz val="9"/>
            <color indexed="81"/>
            <rFont val="돋움"/>
            <family val="3"/>
            <charset val="129"/>
          </rPr>
          <t>월정액급여</t>
        </r>
        <r>
          <rPr>
            <b/>
            <sz val="9"/>
            <color indexed="81"/>
            <rFont val="Tahoma"/>
            <family val="2"/>
          </rPr>
          <t xml:space="preserve"> 100</t>
        </r>
        <r>
          <rPr>
            <b/>
            <sz val="9"/>
            <color indexed="81"/>
            <rFont val="돋움"/>
            <family val="3"/>
            <charset val="129"/>
          </rPr>
          <t>만원</t>
        </r>
        <r>
          <rPr>
            <b/>
            <sz val="9"/>
            <color indexed="81"/>
            <rFont val="Tahoma"/>
            <family val="2"/>
          </rPr>
          <t xml:space="preserve"> </t>
        </r>
        <r>
          <rPr>
            <b/>
            <sz val="9"/>
            <color indexed="81"/>
            <rFont val="돋움"/>
            <family val="3"/>
            <charset val="129"/>
          </rPr>
          <t>이하로서</t>
        </r>
        <r>
          <rPr>
            <b/>
            <sz val="9"/>
            <color indexed="81"/>
            <rFont val="Tahoma"/>
            <family val="2"/>
          </rPr>
          <t xml:space="preserve"> </t>
        </r>
        <r>
          <rPr>
            <b/>
            <sz val="9"/>
            <color indexed="81"/>
            <rFont val="돋움"/>
            <family val="3"/>
            <charset val="129"/>
          </rPr>
          <t>직전과세기간</t>
        </r>
        <r>
          <rPr>
            <b/>
            <sz val="9"/>
            <color indexed="81"/>
            <rFont val="Tahoma"/>
            <family val="2"/>
          </rPr>
          <t xml:space="preserve"> </t>
        </r>
        <r>
          <rPr>
            <b/>
            <sz val="9"/>
            <color indexed="81"/>
            <rFont val="돋움"/>
            <family val="3"/>
            <charset val="129"/>
          </rPr>
          <t>총급여액이</t>
        </r>
        <r>
          <rPr>
            <b/>
            <sz val="9"/>
            <color indexed="81"/>
            <rFont val="Tahoma"/>
            <family val="2"/>
          </rPr>
          <t xml:space="preserve"> 2</t>
        </r>
        <r>
          <rPr>
            <b/>
            <sz val="9"/>
            <color indexed="81"/>
            <rFont val="돋움"/>
            <family val="3"/>
            <charset val="129"/>
          </rPr>
          <t>천</t>
        </r>
        <r>
          <rPr>
            <b/>
            <sz val="9"/>
            <color indexed="81"/>
            <rFont val="Tahoma"/>
            <family val="2"/>
          </rPr>
          <t>5</t>
        </r>
        <r>
          <rPr>
            <b/>
            <sz val="9"/>
            <color indexed="81"/>
            <rFont val="돋움"/>
            <family val="3"/>
            <charset val="129"/>
          </rPr>
          <t>백만원</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야간근무수당</t>
        </r>
        <r>
          <rPr>
            <b/>
            <sz val="9"/>
            <color indexed="81"/>
            <rFont val="Tahoma"/>
            <family val="2"/>
          </rPr>
          <t xml:space="preserve"> </t>
        </r>
        <r>
          <rPr>
            <b/>
            <sz val="9"/>
            <color indexed="81"/>
            <rFont val="돋움"/>
            <family val="3"/>
            <charset val="129"/>
          </rPr>
          <t>등</t>
        </r>
        <r>
          <rPr>
            <b/>
            <sz val="9"/>
            <color indexed="81"/>
            <rFont val="Tahoma"/>
            <family val="2"/>
          </rPr>
          <t xml:space="preserve"> (240</t>
        </r>
        <r>
          <rPr>
            <b/>
            <sz val="9"/>
            <color indexed="81"/>
            <rFont val="돋움"/>
            <family val="3"/>
            <charset val="129"/>
          </rPr>
          <t>만원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전액</t>
        </r>
        <r>
          <rPr>
            <b/>
            <sz val="9"/>
            <color indexed="81"/>
            <rFont val="Tahoma"/>
            <family val="2"/>
          </rPr>
          <t xml:space="preserve">)
</t>
        </r>
        <r>
          <rPr>
            <b/>
            <sz val="9"/>
            <color indexed="81"/>
            <rFont val="돋움"/>
            <family val="3"/>
            <charset val="129"/>
          </rPr>
          <t>지급명세서제출</t>
        </r>
      </text>
    </comment>
    <comment ref="C39" authorId="1" shapeId="0" xr:uid="{4AEC252D-BCF7-40DE-AAE4-FA733DEEFFC4}">
      <text>
        <r>
          <rPr>
            <b/>
            <sz val="9"/>
            <color indexed="81"/>
            <rFont val="돋움"/>
            <family val="3"/>
            <charset val="129"/>
          </rPr>
          <t>소법§ 12 3 머
출산, 6세 이하의 자녀의 보육 관련 비과세(월 10만원 이내)
근로자 또는 배우자의 자녀출산, 6세 이하(과세기간 개시일 기준으로 판단) 자녀보육과 관련하여 받는 급여로서 월 10만원 이내의 금액</t>
        </r>
      </text>
    </comment>
    <comment ref="I39" authorId="0" shapeId="0" xr:uid="{A473B2D0-58C6-4A0D-9CA2-28EA1A995FD6}">
      <text>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자녀출산</t>
        </r>
        <r>
          <rPr>
            <b/>
            <sz val="9"/>
            <color indexed="81"/>
            <rFont val="Tahoma"/>
            <family val="2"/>
          </rPr>
          <t>,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과세기간</t>
        </r>
        <r>
          <rPr>
            <b/>
            <sz val="9"/>
            <color indexed="81"/>
            <rFont val="Tahoma"/>
            <family val="2"/>
          </rPr>
          <t xml:space="preserve"> </t>
        </r>
        <r>
          <rPr>
            <b/>
            <sz val="9"/>
            <color indexed="81"/>
            <rFont val="돋움"/>
            <family val="3"/>
            <charset val="129"/>
          </rPr>
          <t>개시일</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판단</t>
        </r>
        <r>
          <rPr>
            <b/>
            <sz val="9"/>
            <color indexed="81"/>
            <rFont val="Tahoma"/>
            <family val="2"/>
          </rPr>
          <t xml:space="preserve">) </t>
        </r>
        <r>
          <rPr>
            <b/>
            <sz val="9"/>
            <color indexed="81"/>
            <rFont val="돋움"/>
            <family val="3"/>
            <charset val="129"/>
          </rPr>
          <t>자녀보육과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 xml:space="preserve">금액
</t>
        </r>
      </text>
    </comment>
    <comment ref="E40" authorId="1" shapeId="0" xr:uid="{1E5F7C03-1938-4191-8CEB-64B7642CD3F3}">
      <text>
        <r>
          <rPr>
            <b/>
            <sz val="9"/>
            <color indexed="81"/>
            <rFont val="돋움"/>
            <family val="3"/>
            <charset val="129"/>
          </rPr>
          <t>소령 §12 12 가(연구보조비) - 「육아교유법」 , 「초·중등교육법」</t>
        </r>
      </text>
    </comment>
    <comment ref="I40" authorId="0" shapeId="0" xr:uid="{D0EA95EE-77C5-41F1-8CF0-2F80960F190F}">
      <text>
        <r>
          <rPr>
            <b/>
            <sz val="9"/>
            <color indexed="81"/>
            <rFont val="돋움"/>
            <family val="3"/>
            <charset val="129"/>
          </rPr>
          <t>교원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연구</t>
        </r>
        <r>
          <rPr>
            <b/>
            <sz val="9"/>
            <color indexed="81"/>
            <rFont val="Tahoma"/>
            <family val="2"/>
          </rPr>
          <t xml:space="preserve"> </t>
        </r>
        <r>
          <rPr>
            <b/>
            <sz val="9"/>
            <color indexed="81"/>
            <rFont val="돋움"/>
            <family val="3"/>
            <charset val="129"/>
          </rPr>
          <t>활동</t>
        </r>
        <r>
          <rPr>
            <b/>
            <sz val="9"/>
            <color indexed="81"/>
            <rFont val="Tahoma"/>
            <family val="2"/>
          </rPr>
          <t xml:space="preserve"> </t>
        </r>
        <r>
          <rPr>
            <b/>
            <sz val="9"/>
            <color indexed="81"/>
            <rFont val="돋움"/>
            <family val="3"/>
            <charset val="129"/>
          </rPr>
          <t>종사자가</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 xml:space="preserve">금액
</t>
        </r>
      </text>
    </comment>
    <comment ref="E41" authorId="1" shapeId="0" xr:uid="{C33768A9-58A7-43D7-A30D-CAA1D21093E5}">
      <text>
        <r>
          <rPr>
            <b/>
            <sz val="9"/>
            <color indexed="81"/>
            <rFont val="돋움"/>
            <family val="3"/>
            <charset val="129"/>
          </rPr>
          <t>소령 § 12 12 가(연구보조비) - 「고등교육법」</t>
        </r>
      </text>
    </comment>
    <comment ref="E42" authorId="1" shapeId="0" xr:uid="{B11ACC5B-9388-48CD-9BF7-2EDC4551AD3C}">
      <text>
        <r>
          <rPr>
            <b/>
            <sz val="9"/>
            <color indexed="81"/>
            <rFont val="돋움"/>
            <family val="3"/>
            <charset val="129"/>
          </rPr>
          <t>소령 § 12 12 가(연구보조비) - 특별법에 따른 교육기관</t>
        </r>
      </text>
    </comment>
    <comment ref="E43" authorId="1" shapeId="0" xr:uid="{091B5F79-37D3-44C8-B83D-BB4049FAB345}">
      <text>
        <r>
          <rPr>
            <b/>
            <sz val="9"/>
            <color indexed="81"/>
            <rFont val="돋움"/>
            <family val="3"/>
            <charset val="129"/>
          </rPr>
          <t>소령</t>
        </r>
        <r>
          <rPr>
            <b/>
            <sz val="9"/>
            <color indexed="81"/>
            <rFont val="Tahoma"/>
            <family val="2"/>
          </rPr>
          <t xml:space="preserve"> </t>
        </r>
        <r>
          <rPr>
            <b/>
            <sz val="9"/>
            <color indexed="81"/>
            <rFont val="돋움"/>
            <family val="3"/>
            <charset val="129"/>
          </rPr>
          <t>§</t>
        </r>
        <r>
          <rPr>
            <b/>
            <sz val="9"/>
            <color indexed="81"/>
            <rFont val="Tahoma"/>
            <family val="2"/>
          </rPr>
          <t xml:space="preserve"> 12 12 </t>
        </r>
        <r>
          <rPr>
            <b/>
            <sz val="9"/>
            <color indexed="81"/>
            <rFont val="돋움"/>
            <family val="3"/>
            <charset val="129"/>
          </rPr>
          <t>나</t>
        </r>
        <r>
          <rPr>
            <b/>
            <sz val="9"/>
            <color indexed="81"/>
            <rFont val="Tahoma"/>
            <family val="2"/>
          </rPr>
          <t>(</t>
        </r>
        <r>
          <rPr>
            <b/>
            <sz val="9"/>
            <color indexed="81"/>
            <rFont val="돋움"/>
            <family val="3"/>
            <charset val="129"/>
          </rPr>
          <t>연구보조비</t>
        </r>
        <r>
          <rPr>
            <b/>
            <sz val="9"/>
            <color indexed="81"/>
            <rFont val="Tahoma"/>
            <family val="2"/>
          </rPr>
          <t>)</t>
        </r>
      </text>
    </comment>
    <comment ref="E44" authorId="1" shapeId="0" xr:uid="{B5E10E34-C716-40A4-A8A5-88F74833200D}">
      <text>
        <r>
          <rPr>
            <b/>
            <sz val="9"/>
            <color indexed="81"/>
            <rFont val="돋움"/>
            <family val="3"/>
            <charset val="129"/>
          </rPr>
          <t>소령</t>
        </r>
        <r>
          <rPr>
            <b/>
            <sz val="9"/>
            <color indexed="81"/>
            <rFont val="Tahoma"/>
            <family val="2"/>
          </rPr>
          <t xml:space="preserve"> </t>
        </r>
        <r>
          <rPr>
            <b/>
            <sz val="9"/>
            <color indexed="81"/>
            <rFont val="돋움"/>
            <family val="3"/>
            <charset val="129"/>
          </rPr>
          <t>§</t>
        </r>
        <r>
          <rPr>
            <b/>
            <sz val="9"/>
            <color indexed="81"/>
            <rFont val="Tahoma"/>
            <family val="2"/>
          </rPr>
          <t xml:space="preserve"> 12 12 </t>
        </r>
        <r>
          <rPr>
            <b/>
            <sz val="9"/>
            <color indexed="81"/>
            <rFont val="돋움"/>
            <family val="3"/>
            <charset val="129"/>
          </rPr>
          <t>나</t>
        </r>
        <r>
          <rPr>
            <b/>
            <sz val="9"/>
            <color indexed="81"/>
            <rFont val="Tahoma"/>
            <family val="2"/>
          </rPr>
          <t>(</t>
        </r>
        <r>
          <rPr>
            <b/>
            <sz val="9"/>
            <color indexed="81"/>
            <rFont val="돋움"/>
            <family val="3"/>
            <charset val="129"/>
          </rPr>
          <t>연구보조비</t>
        </r>
        <r>
          <rPr>
            <b/>
            <sz val="9"/>
            <color indexed="81"/>
            <rFont val="Tahoma"/>
            <family val="2"/>
          </rPr>
          <t>)</t>
        </r>
      </text>
    </comment>
    <comment ref="C45" authorId="1" shapeId="0" xr:uid="{EAFCAC63-57F3-411B-A876-0F916707996B}">
      <text>
        <r>
          <rPr>
            <b/>
            <sz val="9"/>
            <color indexed="81"/>
            <rFont val="돋움"/>
            <family val="3"/>
            <charset val="129"/>
          </rPr>
          <t>소법</t>
        </r>
        <r>
          <rPr>
            <b/>
            <sz val="9"/>
            <color indexed="81"/>
            <rFont val="Tahoma"/>
            <family val="2"/>
          </rPr>
          <t xml:space="preserve"> </t>
        </r>
        <r>
          <rPr>
            <b/>
            <sz val="9"/>
            <color indexed="81"/>
            <rFont val="돋움"/>
            <family val="3"/>
            <charset val="129"/>
          </rPr>
          <t>§</t>
        </r>
        <r>
          <rPr>
            <b/>
            <sz val="9"/>
            <color indexed="81"/>
            <rFont val="Tahoma"/>
            <family val="2"/>
          </rPr>
          <t xml:space="preserve"> 12 3 </t>
        </r>
        <r>
          <rPr>
            <b/>
            <sz val="9"/>
            <color indexed="81"/>
            <rFont val="돋움"/>
            <family val="3"/>
            <charset val="129"/>
          </rPr>
          <t>아</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학자금</t>
        </r>
        <r>
          <rPr>
            <b/>
            <sz val="9"/>
            <color indexed="81"/>
            <rFont val="Tahoma"/>
            <family val="2"/>
          </rPr>
          <t>(</t>
        </r>
        <r>
          <rPr>
            <b/>
            <sz val="9"/>
            <color indexed="81"/>
            <rFont val="돋움"/>
            <family val="3"/>
            <charset val="129"/>
          </rPr>
          <t>소령</t>
        </r>
        <r>
          <rPr>
            <b/>
            <sz val="9"/>
            <color indexed="81"/>
            <rFont val="Tahoma"/>
            <family val="2"/>
          </rPr>
          <t xml:space="preserve"> </t>
        </r>
        <r>
          <rPr>
            <b/>
            <sz val="9"/>
            <color indexed="81"/>
            <rFont val="돋움"/>
            <family val="3"/>
            <charset val="129"/>
          </rPr>
          <t>§</t>
        </r>
        <r>
          <rPr>
            <b/>
            <sz val="9"/>
            <color indexed="81"/>
            <rFont val="Tahoma"/>
            <family val="2"/>
          </rPr>
          <t xml:space="preserve"> 11)
</t>
        </r>
        <r>
          <rPr>
            <b/>
            <sz val="9"/>
            <color indexed="81"/>
            <rFont val="돋움"/>
            <family val="3"/>
            <charset val="129"/>
          </rPr>
          <t>자녀학자금을</t>
        </r>
        <r>
          <rPr>
            <b/>
            <sz val="9"/>
            <color indexed="81"/>
            <rFont val="Tahoma"/>
            <family val="2"/>
          </rPr>
          <t xml:space="preserve"> </t>
        </r>
        <r>
          <rPr>
            <b/>
            <sz val="9"/>
            <color indexed="81"/>
            <rFont val="돋움"/>
            <family val="3"/>
            <charset val="129"/>
          </rPr>
          <t>회사에서</t>
        </r>
        <r>
          <rPr>
            <b/>
            <sz val="9"/>
            <color indexed="81"/>
            <rFont val="Tahoma"/>
            <family val="2"/>
          </rPr>
          <t xml:space="preserve"> </t>
        </r>
        <r>
          <rPr>
            <b/>
            <sz val="9"/>
            <color indexed="81"/>
            <rFont val="돋움"/>
            <family val="3"/>
            <charset val="129"/>
          </rPr>
          <t>지원한</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근로소득</t>
        </r>
        <r>
          <rPr>
            <b/>
            <sz val="9"/>
            <color indexed="81"/>
            <rFont val="Tahoma"/>
            <family val="2"/>
          </rPr>
          <t xml:space="preserve"> </t>
        </r>
        <r>
          <rPr>
            <b/>
            <sz val="9"/>
            <color indexed="81"/>
            <rFont val="돋움"/>
            <family val="3"/>
            <charset val="129"/>
          </rPr>
          <t>과세</t>
        </r>
        <r>
          <rPr>
            <b/>
            <sz val="9"/>
            <color indexed="81"/>
            <rFont val="Tahoma"/>
            <family val="2"/>
          </rPr>
          <t xml:space="preserve"> </t>
        </r>
        <r>
          <rPr>
            <b/>
            <sz val="9"/>
            <color indexed="81"/>
            <rFont val="돋움"/>
            <family val="3"/>
            <charset val="129"/>
          </rPr>
          <t>대상이며</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본인의</t>
        </r>
        <r>
          <rPr>
            <b/>
            <sz val="9"/>
            <color indexed="81"/>
            <rFont val="Tahoma"/>
            <family val="2"/>
          </rPr>
          <t xml:space="preserve"> </t>
        </r>
        <r>
          <rPr>
            <b/>
            <sz val="9"/>
            <color indexed="81"/>
            <rFont val="돋움"/>
            <family val="3"/>
            <charset val="129"/>
          </rPr>
          <t>학자금</t>
        </r>
        <r>
          <rPr>
            <b/>
            <sz val="9"/>
            <color indexed="81"/>
            <rFont val="Tahoma"/>
            <family val="2"/>
          </rPr>
          <t xml:space="preserve"> </t>
        </r>
        <r>
          <rPr>
            <b/>
            <sz val="9"/>
            <color indexed="81"/>
            <rFont val="돋움"/>
            <family val="3"/>
            <charset val="129"/>
          </rPr>
          <t>지원액은</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비과세</t>
        </r>
        <r>
          <rPr>
            <b/>
            <sz val="9"/>
            <color indexed="81"/>
            <rFont val="Tahoma"/>
            <family val="2"/>
          </rPr>
          <t xml:space="preserve"> </t>
        </r>
      </text>
    </comment>
    <comment ref="I45" authorId="0" shapeId="0" xr:uid="{9FDC0911-2136-4279-850A-57827DAC2DB7}">
      <text>
        <r>
          <rPr>
            <b/>
            <sz val="9"/>
            <color indexed="81"/>
            <rFont val="돋움"/>
            <family val="3"/>
            <charset val="129"/>
          </rPr>
          <t>자녀학자금을</t>
        </r>
        <r>
          <rPr>
            <b/>
            <sz val="9"/>
            <color indexed="81"/>
            <rFont val="Tahoma"/>
            <family val="2"/>
          </rPr>
          <t xml:space="preserve"> </t>
        </r>
        <r>
          <rPr>
            <b/>
            <sz val="9"/>
            <color indexed="81"/>
            <rFont val="돋움"/>
            <family val="3"/>
            <charset val="129"/>
          </rPr>
          <t>회사에서</t>
        </r>
        <r>
          <rPr>
            <b/>
            <sz val="9"/>
            <color indexed="81"/>
            <rFont val="Tahoma"/>
            <family val="2"/>
          </rPr>
          <t xml:space="preserve"> </t>
        </r>
        <r>
          <rPr>
            <b/>
            <sz val="9"/>
            <color indexed="81"/>
            <rFont val="돋움"/>
            <family val="3"/>
            <charset val="129"/>
          </rPr>
          <t>지원한</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근로소득</t>
        </r>
        <r>
          <rPr>
            <b/>
            <sz val="9"/>
            <color indexed="81"/>
            <rFont val="Tahoma"/>
            <family val="2"/>
          </rPr>
          <t xml:space="preserve"> </t>
        </r>
        <r>
          <rPr>
            <b/>
            <sz val="9"/>
            <color indexed="81"/>
            <rFont val="돋움"/>
            <family val="3"/>
            <charset val="129"/>
          </rPr>
          <t>과세</t>
        </r>
        <r>
          <rPr>
            <b/>
            <sz val="9"/>
            <color indexed="81"/>
            <rFont val="Tahoma"/>
            <family val="2"/>
          </rPr>
          <t xml:space="preserve"> </t>
        </r>
        <r>
          <rPr>
            <b/>
            <sz val="9"/>
            <color indexed="81"/>
            <rFont val="돋움"/>
            <family val="3"/>
            <charset val="129"/>
          </rPr>
          <t>대상이며</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본인의</t>
        </r>
        <r>
          <rPr>
            <b/>
            <sz val="9"/>
            <color indexed="81"/>
            <rFont val="Tahoma"/>
            <family val="2"/>
          </rPr>
          <t xml:space="preserve"> </t>
        </r>
        <r>
          <rPr>
            <b/>
            <sz val="9"/>
            <color indexed="81"/>
            <rFont val="돋움"/>
            <family val="3"/>
            <charset val="129"/>
          </rPr>
          <t>학자금</t>
        </r>
        <r>
          <rPr>
            <b/>
            <sz val="9"/>
            <color indexed="81"/>
            <rFont val="Tahoma"/>
            <family val="2"/>
          </rPr>
          <t xml:space="preserve"> </t>
        </r>
        <r>
          <rPr>
            <b/>
            <sz val="9"/>
            <color indexed="81"/>
            <rFont val="돋움"/>
            <family val="3"/>
            <charset val="129"/>
          </rPr>
          <t>지원액은</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비과세</t>
        </r>
        <r>
          <rPr>
            <b/>
            <sz val="9"/>
            <color indexed="81"/>
            <rFont val="Tahoma"/>
            <family val="2"/>
          </rPr>
          <t xml:space="preserve"> 
</t>
        </r>
      </text>
    </comment>
    <comment ref="C46" authorId="1" shapeId="0" xr:uid="{A4CDB462-7D64-4BF3-9E46-5CE127EFBD56}">
      <text>
        <r>
          <rPr>
            <b/>
            <sz val="9"/>
            <color indexed="81"/>
            <rFont val="돋움"/>
            <family val="3"/>
            <charset val="129"/>
          </rPr>
          <t>소령</t>
        </r>
        <r>
          <rPr>
            <b/>
            <sz val="9"/>
            <color indexed="81"/>
            <rFont val="Tahoma"/>
            <family val="2"/>
          </rPr>
          <t xml:space="preserve"> </t>
        </r>
        <r>
          <rPr>
            <b/>
            <sz val="9"/>
            <color indexed="81"/>
            <rFont val="돋움"/>
            <family val="3"/>
            <charset val="129"/>
          </rPr>
          <t>§</t>
        </r>
        <r>
          <rPr>
            <b/>
            <sz val="9"/>
            <color indexed="81"/>
            <rFont val="Tahoma"/>
            <family val="2"/>
          </rPr>
          <t xml:space="preserve"> 12 14(</t>
        </r>
        <r>
          <rPr>
            <b/>
            <sz val="9"/>
            <color indexed="81"/>
            <rFont val="돋움"/>
            <family val="3"/>
            <charset val="129"/>
          </rPr>
          <t>취재수당</t>
        </r>
        <r>
          <rPr>
            <b/>
            <sz val="9"/>
            <color indexed="81"/>
            <rFont val="Tahoma"/>
            <family val="2"/>
          </rPr>
          <t xml:space="preserve">)
</t>
        </r>
        <r>
          <rPr>
            <b/>
            <sz val="9"/>
            <color indexed="81"/>
            <rFont val="돋움"/>
            <family val="3"/>
            <charset val="129"/>
          </rPr>
          <t>기자의</t>
        </r>
        <r>
          <rPr>
            <b/>
            <sz val="9"/>
            <color indexed="81"/>
            <rFont val="Tahoma"/>
            <family val="2"/>
          </rPr>
          <t xml:space="preserve"> </t>
        </r>
        <r>
          <rPr>
            <b/>
            <sz val="9"/>
            <color indexed="81"/>
            <rFont val="돋움"/>
            <family val="3"/>
            <charset val="129"/>
          </rPr>
          <t>취재수당</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금액</t>
        </r>
      </text>
    </comment>
    <comment ref="I46" authorId="0" shapeId="0" xr:uid="{3F7041A0-B37F-4C45-B361-A90FD6D834EC}">
      <text>
        <r>
          <rPr>
            <b/>
            <sz val="9"/>
            <color indexed="81"/>
            <rFont val="돋움"/>
            <family val="3"/>
            <charset val="129"/>
          </rPr>
          <t>기자의</t>
        </r>
        <r>
          <rPr>
            <b/>
            <sz val="9"/>
            <color indexed="81"/>
            <rFont val="Tahoma"/>
            <family val="2"/>
          </rPr>
          <t xml:space="preserve"> </t>
        </r>
        <r>
          <rPr>
            <b/>
            <sz val="9"/>
            <color indexed="81"/>
            <rFont val="돋움"/>
            <family val="3"/>
            <charset val="129"/>
          </rPr>
          <t>취재수당</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금액
제출</t>
        </r>
      </text>
    </comment>
    <comment ref="C47" authorId="1" shapeId="0" xr:uid="{BC4E279E-2F0D-4B41-9E0F-2CDC47129F02}">
      <text>
        <r>
          <rPr>
            <b/>
            <sz val="9"/>
            <color indexed="81"/>
            <rFont val="돋움"/>
            <family val="3"/>
            <charset val="129"/>
          </rPr>
          <t>소령</t>
        </r>
        <r>
          <rPr>
            <b/>
            <sz val="9"/>
            <color indexed="81"/>
            <rFont val="Tahoma"/>
            <family val="2"/>
          </rPr>
          <t xml:space="preserve"> </t>
        </r>
        <r>
          <rPr>
            <b/>
            <sz val="9"/>
            <color indexed="81"/>
            <rFont val="돋움"/>
            <family val="3"/>
            <charset val="129"/>
          </rPr>
          <t>§</t>
        </r>
        <r>
          <rPr>
            <b/>
            <sz val="9"/>
            <color indexed="81"/>
            <rFont val="Tahoma"/>
            <family val="2"/>
          </rPr>
          <t xml:space="preserve"> 12 15 (</t>
        </r>
        <r>
          <rPr>
            <b/>
            <sz val="9"/>
            <color indexed="81"/>
            <rFont val="돋움"/>
            <family val="3"/>
            <charset val="129"/>
          </rPr>
          <t>벽지수당</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벽지수당</t>
        </r>
      </text>
    </comment>
    <comment ref="I47" authorId="0" shapeId="0" xr:uid="{4EEE1E62-0885-4678-B243-562E2E847819}">
      <text>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 xml:space="preserve">벽지수당
</t>
        </r>
      </text>
    </comment>
    <comment ref="C48" authorId="1" shapeId="0" xr:uid="{240677B9-05F2-446C-9549-6312A486CBBC}">
      <text>
        <r>
          <rPr>
            <b/>
            <sz val="9"/>
            <color indexed="81"/>
            <rFont val="돋움"/>
            <family val="3"/>
            <charset val="129"/>
          </rPr>
          <t>소령</t>
        </r>
        <r>
          <rPr>
            <b/>
            <sz val="9"/>
            <color indexed="81"/>
            <rFont val="Tahoma"/>
            <family val="2"/>
          </rPr>
          <t xml:space="preserve"> </t>
        </r>
        <r>
          <rPr>
            <b/>
            <sz val="9"/>
            <color indexed="81"/>
            <rFont val="돋움"/>
            <family val="3"/>
            <charset val="129"/>
          </rPr>
          <t>§</t>
        </r>
        <r>
          <rPr>
            <b/>
            <sz val="9"/>
            <color indexed="81"/>
            <rFont val="Tahoma"/>
            <family val="2"/>
          </rPr>
          <t xml:space="preserve"> 12 16 (</t>
        </r>
        <r>
          <rPr>
            <b/>
            <sz val="9"/>
            <color indexed="81"/>
            <rFont val="돋움"/>
            <family val="3"/>
            <charset val="129"/>
          </rPr>
          <t>천재</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지변</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재해로</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t>
        </r>
        <r>
          <rPr>
            <b/>
            <sz val="9"/>
            <color indexed="81"/>
            <rFont val="Tahoma"/>
            <family val="2"/>
          </rPr>
          <t>)</t>
        </r>
      </text>
    </comment>
    <comment ref="C49" authorId="1" shapeId="0" xr:uid="{11BFF199-620A-414C-881D-A8C769DD91CE}">
      <text>
        <r>
          <rPr>
            <b/>
            <sz val="9"/>
            <color indexed="81"/>
            <rFont val="돋움"/>
            <family val="3"/>
            <charset val="129"/>
          </rPr>
          <t>소령 § 12 1(법령 · 조례에 따른 보수를 받지 않는 위원 등이 받는 수당)</t>
        </r>
      </text>
    </comment>
    <comment ref="C50" authorId="1" shapeId="0" xr:uid="{0AB6CC7F-04F3-4AA3-960C-DCC3FA4406DE}">
      <text>
        <r>
          <rPr>
            <b/>
            <sz val="9"/>
            <color indexed="81"/>
            <rFont val="돋움"/>
            <family val="3"/>
            <charset val="129"/>
          </rPr>
          <t>소법</t>
        </r>
        <r>
          <rPr>
            <b/>
            <sz val="9"/>
            <color indexed="81"/>
            <rFont val="Tahoma"/>
            <family val="2"/>
          </rPr>
          <t xml:space="preserve"> </t>
        </r>
        <r>
          <rPr>
            <b/>
            <sz val="9"/>
            <color indexed="81"/>
            <rFont val="돋움"/>
            <family val="3"/>
            <charset val="129"/>
          </rPr>
          <t>§</t>
        </r>
        <r>
          <rPr>
            <b/>
            <sz val="9"/>
            <color indexed="81"/>
            <rFont val="Tahoma"/>
            <family val="2"/>
          </rPr>
          <t xml:space="preserve"> 12 3 </t>
        </r>
        <r>
          <rPr>
            <b/>
            <sz val="9"/>
            <color indexed="81"/>
            <rFont val="돋움"/>
            <family val="3"/>
            <charset val="129"/>
          </rPr>
          <t>파</t>
        </r>
        <r>
          <rPr>
            <b/>
            <sz val="9"/>
            <color indexed="81"/>
            <rFont val="Tahoma"/>
            <family val="2"/>
          </rPr>
          <t xml:space="preserve"> </t>
        </r>
        <r>
          <rPr>
            <b/>
            <sz val="9"/>
            <color indexed="81"/>
            <rFont val="돋움"/>
            <family val="3"/>
            <charset val="129"/>
          </rPr>
          <t>작전임무</t>
        </r>
        <r>
          <rPr>
            <b/>
            <sz val="9"/>
            <color indexed="81"/>
            <rFont val="Tahoma"/>
            <family val="2"/>
          </rPr>
          <t xml:space="preserve"> </t>
        </r>
        <r>
          <rPr>
            <b/>
            <sz val="9"/>
            <color indexed="81"/>
            <rFont val="돋움"/>
            <family val="3"/>
            <charset val="129"/>
          </rPr>
          <t>수행을</t>
        </r>
        <r>
          <rPr>
            <b/>
            <sz val="9"/>
            <color indexed="81"/>
            <rFont val="Tahoma"/>
            <family val="2"/>
          </rPr>
          <t xml:space="preserve"> </t>
        </r>
        <r>
          <rPr>
            <b/>
            <sz val="9"/>
            <color indexed="81"/>
            <rFont val="돋움"/>
            <family val="3"/>
            <charset val="129"/>
          </rPr>
          <t>위해</t>
        </r>
        <r>
          <rPr>
            <b/>
            <sz val="9"/>
            <color indexed="81"/>
            <rFont val="Tahoma"/>
            <family val="2"/>
          </rPr>
          <t xml:space="preserve"> </t>
        </r>
        <r>
          <rPr>
            <b/>
            <sz val="9"/>
            <color indexed="81"/>
            <rFont val="돋움"/>
            <family val="3"/>
            <charset val="129"/>
          </rPr>
          <t>외국에</t>
        </r>
        <r>
          <rPr>
            <b/>
            <sz val="9"/>
            <color indexed="81"/>
            <rFont val="Tahoma"/>
            <family val="2"/>
          </rPr>
          <t xml:space="preserve"> </t>
        </r>
        <r>
          <rPr>
            <b/>
            <sz val="9"/>
            <color indexed="81"/>
            <rFont val="돋움"/>
            <family val="3"/>
            <charset val="129"/>
          </rPr>
          <t>주둔하는</t>
        </r>
        <r>
          <rPr>
            <b/>
            <sz val="9"/>
            <color indexed="81"/>
            <rFont val="Tahoma"/>
            <family val="2"/>
          </rPr>
          <t xml:space="preserve"> </t>
        </r>
        <r>
          <rPr>
            <b/>
            <sz val="9"/>
            <color indexed="81"/>
            <rFont val="돋움"/>
            <family val="3"/>
            <charset val="129"/>
          </rPr>
          <t>군인</t>
        </r>
        <r>
          <rPr>
            <b/>
            <sz val="9"/>
            <color indexed="81"/>
            <rFont val="Tahoma"/>
            <family val="2"/>
          </rPr>
          <t xml:space="preserve"> </t>
        </r>
        <r>
          <rPr>
            <b/>
            <sz val="9"/>
            <color indexed="81"/>
            <rFont val="돋움"/>
            <family val="3"/>
            <charset val="129"/>
          </rPr>
          <t>등이</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t>
        </r>
      </text>
    </comment>
    <comment ref="C51" authorId="1" shapeId="0" xr:uid="{A65BA562-037C-4B23-A606-CA52EBF9E606}">
      <text>
        <r>
          <rPr>
            <b/>
            <sz val="9"/>
            <color indexed="81"/>
            <rFont val="돋움"/>
            <family val="3"/>
            <charset val="129"/>
          </rPr>
          <t>구</t>
        </r>
        <r>
          <rPr>
            <b/>
            <sz val="9"/>
            <color indexed="81"/>
            <rFont val="Tahoma"/>
            <family val="2"/>
          </rPr>
          <t xml:space="preserve"> </t>
        </r>
        <r>
          <rPr>
            <b/>
            <sz val="9"/>
            <color indexed="81"/>
            <rFont val="돋움"/>
            <family val="3"/>
            <charset val="129"/>
          </rPr>
          <t>조특법</t>
        </r>
        <r>
          <rPr>
            <b/>
            <sz val="9"/>
            <color indexed="81"/>
            <rFont val="Tahoma"/>
            <family val="2"/>
          </rPr>
          <t xml:space="preserve"> </t>
        </r>
        <r>
          <rPr>
            <b/>
            <sz val="9"/>
            <color indexed="81"/>
            <rFont val="돋움"/>
            <family val="3"/>
            <charset val="129"/>
          </rPr>
          <t>§</t>
        </r>
        <r>
          <rPr>
            <b/>
            <sz val="9"/>
            <color indexed="81"/>
            <rFont val="Tahoma"/>
            <family val="2"/>
          </rPr>
          <t xml:space="preserve"> 15 </t>
        </r>
        <r>
          <rPr>
            <b/>
            <sz val="9"/>
            <color indexed="81"/>
            <rFont val="돋움"/>
            <family val="3"/>
            <charset val="129"/>
          </rPr>
          <t>주식매수선택권</t>
        </r>
        <r>
          <rPr>
            <b/>
            <sz val="9"/>
            <color indexed="81"/>
            <rFont val="Tahoma"/>
            <family val="2"/>
          </rPr>
          <t xml:space="preserve"> </t>
        </r>
        <r>
          <rPr>
            <b/>
            <sz val="9"/>
            <color indexed="81"/>
            <rFont val="돋움"/>
            <family val="3"/>
            <charset val="129"/>
          </rPr>
          <t>비과세</t>
        </r>
      </text>
    </comment>
    <comment ref="C52" authorId="1" shapeId="0" xr:uid="{1A8F3EA1-A9EB-4CA1-8FE9-29EE2C27073E}">
      <text>
        <r>
          <rPr>
            <b/>
            <sz val="9"/>
            <color indexed="81"/>
            <rFont val="돋움"/>
            <family val="3"/>
            <charset val="129"/>
          </rPr>
          <t>조특법</t>
        </r>
        <r>
          <rPr>
            <b/>
            <sz val="9"/>
            <color indexed="81"/>
            <rFont val="Tahoma"/>
            <family val="2"/>
          </rPr>
          <t xml:space="preserve"> </t>
        </r>
        <r>
          <rPr>
            <b/>
            <sz val="9"/>
            <color indexed="81"/>
            <rFont val="돋움"/>
            <family val="3"/>
            <charset val="129"/>
          </rPr>
          <t>§</t>
        </r>
        <r>
          <rPr>
            <b/>
            <sz val="9"/>
            <color indexed="81"/>
            <rFont val="Tahoma"/>
            <family val="2"/>
          </rPr>
          <t xml:space="preserve"> 18 </t>
        </r>
        <r>
          <rPr>
            <b/>
            <sz val="9"/>
            <color indexed="81"/>
            <rFont val="돋움"/>
            <family val="3"/>
            <charset val="129"/>
          </rPr>
          <t>외국인</t>
        </r>
        <r>
          <rPr>
            <b/>
            <sz val="9"/>
            <color indexed="81"/>
            <rFont val="Tahoma"/>
            <family val="2"/>
          </rPr>
          <t xml:space="preserve"> </t>
        </r>
        <r>
          <rPr>
            <b/>
            <sz val="9"/>
            <color indexed="81"/>
            <rFont val="돋움"/>
            <family val="3"/>
            <charset val="129"/>
          </rPr>
          <t>기술자</t>
        </r>
        <r>
          <rPr>
            <b/>
            <sz val="9"/>
            <color indexed="81"/>
            <rFont val="Tahoma"/>
            <family val="2"/>
          </rPr>
          <t xml:space="preserve"> </t>
        </r>
        <r>
          <rPr>
            <b/>
            <sz val="9"/>
            <color indexed="81"/>
            <rFont val="돋움"/>
            <family val="3"/>
            <charset val="129"/>
          </rPr>
          <t>소득세</t>
        </r>
        <r>
          <rPr>
            <b/>
            <sz val="9"/>
            <color indexed="81"/>
            <rFont val="Tahoma"/>
            <family val="2"/>
          </rPr>
          <t xml:space="preserve"> </t>
        </r>
        <r>
          <rPr>
            <b/>
            <sz val="9"/>
            <color indexed="81"/>
            <rFont val="돋움"/>
            <family val="3"/>
            <charset val="129"/>
          </rPr>
          <t>면제</t>
        </r>
      </text>
    </comment>
    <comment ref="I52" authorId="0" shapeId="0" xr:uid="{5C701572-6A67-4FE5-8DD2-882A2B43D0A5}">
      <text>
        <r>
          <rPr>
            <b/>
            <sz val="9"/>
            <color indexed="81"/>
            <rFont val="돋움"/>
            <family val="3"/>
            <charset val="129"/>
          </rPr>
          <t>조특법</t>
        </r>
        <r>
          <rPr>
            <b/>
            <sz val="9"/>
            <color indexed="81"/>
            <rFont val="Tahoma"/>
            <family val="2"/>
          </rPr>
          <t xml:space="preserve">§ 18
</t>
        </r>
        <r>
          <rPr>
            <b/>
            <sz val="9"/>
            <color indexed="81"/>
            <rFont val="돋움"/>
            <family val="3"/>
            <charset val="129"/>
          </rPr>
          <t>조세특례제한법</t>
        </r>
        <r>
          <rPr>
            <b/>
            <sz val="9"/>
            <color indexed="81"/>
            <rFont val="Tahoma"/>
            <family val="2"/>
          </rPr>
          <t xml:space="preserve">  </t>
        </r>
        <r>
          <rPr>
            <b/>
            <sz val="9"/>
            <color indexed="81"/>
            <rFont val="돋움"/>
            <family val="3"/>
            <charset val="129"/>
          </rPr>
          <t>제</t>
        </r>
        <r>
          <rPr>
            <b/>
            <sz val="9"/>
            <color indexed="81"/>
            <rFont val="Tahoma"/>
            <family val="2"/>
          </rPr>
          <t>18</t>
        </r>
        <r>
          <rPr>
            <b/>
            <sz val="9"/>
            <color indexed="81"/>
            <rFont val="돋움"/>
            <family val="3"/>
            <charset val="129"/>
          </rPr>
          <t>조</t>
        </r>
        <r>
          <rPr>
            <b/>
            <sz val="9"/>
            <color indexed="81"/>
            <rFont val="Tahoma"/>
            <family val="2"/>
          </rPr>
          <t xml:space="preserve"> [ </t>
        </r>
        <r>
          <rPr>
            <b/>
            <sz val="9"/>
            <color indexed="81"/>
            <rFont val="돋움"/>
            <family val="3"/>
            <charset val="129"/>
          </rPr>
          <t>외국인기술자에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소득세의</t>
        </r>
        <r>
          <rPr>
            <b/>
            <sz val="9"/>
            <color indexed="81"/>
            <rFont val="Tahoma"/>
            <family val="2"/>
          </rPr>
          <t xml:space="preserve"> </t>
        </r>
        <r>
          <rPr>
            <b/>
            <sz val="9"/>
            <color indexed="81"/>
            <rFont val="돋움"/>
            <family val="3"/>
            <charset val="129"/>
          </rPr>
          <t>감면</t>
        </r>
        <r>
          <rPr>
            <b/>
            <sz val="9"/>
            <color indexed="81"/>
            <rFont val="Tahoma"/>
            <family val="2"/>
          </rPr>
          <t xml:space="preserve"> (2010.01.01 </t>
        </r>
        <r>
          <rPr>
            <b/>
            <sz val="9"/>
            <color indexed="81"/>
            <rFont val="돋움"/>
            <family val="3"/>
            <charset val="129"/>
          </rPr>
          <t>제목개정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외국인기술자가</t>
        </r>
        <r>
          <rPr>
            <b/>
            <sz val="9"/>
            <color indexed="81"/>
            <rFont val="Tahoma"/>
            <family val="2"/>
          </rPr>
          <t xml:space="preserve"> </t>
        </r>
        <r>
          <rPr>
            <b/>
            <sz val="9"/>
            <color indexed="81"/>
            <rFont val="돋움"/>
            <family val="3"/>
            <charset val="129"/>
          </rPr>
          <t>국내에서</t>
        </r>
        <r>
          <rPr>
            <b/>
            <sz val="9"/>
            <color indexed="81"/>
            <rFont val="Tahoma"/>
            <family val="2"/>
          </rPr>
          <t xml:space="preserve"> </t>
        </r>
        <r>
          <rPr>
            <b/>
            <sz val="9"/>
            <color indexed="81"/>
            <rFont val="돋움"/>
            <family val="3"/>
            <charset val="129"/>
          </rPr>
          <t>내국인에게</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제공하고</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근로소득으로서</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외국인기술자가</t>
        </r>
        <r>
          <rPr>
            <b/>
            <sz val="9"/>
            <color indexed="81"/>
            <rFont val="Tahoma"/>
            <family val="2"/>
          </rPr>
          <t xml:space="preserve"> </t>
        </r>
        <r>
          <rPr>
            <b/>
            <sz val="9"/>
            <color indexed="81"/>
            <rFont val="돋움"/>
            <family val="3"/>
            <charset val="129"/>
          </rPr>
          <t>국내에서</t>
        </r>
        <r>
          <rPr>
            <b/>
            <sz val="9"/>
            <color indexed="81"/>
            <rFont val="Tahoma"/>
            <family val="2"/>
          </rPr>
          <t xml:space="preserve"> </t>
        </r>
        <r>
          <rPr>
            <b/>
            <sz val="9"/>
            <color indexed="81"/>
            <rFont val="돋움"/>
            <family val="3"/>
            <charset val="129"/>
          </rPr>
          <t>최초로</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제공한</t>
        </r>
        <r>
          <rPr>
            <b/>
            <sz val="9"/>
            <color indexed="81"/>
            <rFont val="Tahoma"/>
            <family val="2"/>
          </rPr>
          <t xml:space="preserve"> </t>
        </r>
        <r>
          <rPr>
            <b/>
            <sz val="9"/>
            <color indexed="81"/>
            <rFont val="돋움"/>
            <family val="3"/>
            <charset val="129"/>
          </rPr>
          <t>날</t>
        </r>
        <r>
          <rPr>
            <b/>
            <sz val="9"/>
            <color indexed="81"/>
            <rFont val="Tahoma"/>
            <family val="2"/>
          </rPr>
          <t>(2014</t>
        </r>
        <r>
          <rPr>
            <b/>
            <sz val="9"/>
            <color indexed="81"/>
            <rFont val="돋움"/>
            <family val="3"/>
            <charset val="129"/>
          </rPr>
          <t>년</t>
        </r>
        <r>
          <rPr>
            <b/>
            <sz val="9"/>
            <color indexed="81"/>
            <rFont val="Tahoma"/>
            <family val="2"/>
          </rPr>
          <t xml:space="preserve"> 12</t>
        </r>
        <r>
          <rPr>
            <b/>
            <sz val="9"/>
            <color indexed="81"/>
            <rFont val="돋움"/>
            <family val="3"/>
            <charset val="129"/>
          </rPr>
          <t>월</t>
        </r>
        <r>
          <rPr>
            <b/>
            <sz val="9"/>
            <color indexed="81"/>
            <rFont val="Tahoma"/>
            <family val="2"/>
          </rPr>
          <t xml:space="preserve"> 31</t>
        </r>
        <r>
          <rPr>
            <b/>
            <sz val="9"/>
            <color indexed="81"/>
            <rFont val="돋움"/>
            <family val="3"/>
            <charset val="129"/>
          </rPr>
          <t>일</t>
        </r>
        <r>
          <rPr>
            <b/>
            <sz val="9"/>
            <color indexed="81"/>
            <rFont val="Tahoma"/>
            <family val="2"/>
          </rPr>
          <t xml:space="preserve"> </t>
        </r>
        <r>
          <rPr>
            <b/>
            <sz val="9"/>
            <color indexed="81"/>
            <rFont val="돋움"/>
            <family val="3"/>
            <charset val="129"/>
          </rPr>
          <t>이전인</t>
        </r>
        <r>
          <rPr>
            <b/>
            <sz val="9"/>
            <color indexed="81"/>
            <rFont val="Tahoma"/>
            <family val="2"/>
          </rPr>
          <t xml:space="preserve"> </t>
        </r>
        <r>
          <rPr>
            <b/>
            <sz val="9"/>
            <color indexed="81"/>
            <rFont val="돋움"/>
            <family val="3"/>
            <charset val="129"/>
          </rPr>
          <t>경우만</t>
        </r>
        <r>
          <rPr>
            <b/>
            <sz val="9"/>
            <color indexed="81"/>
            <rFont val="Tahoma"/>
            <family val="2"/>
          </rPr>
          <t xml:space="preserve"> </t>
        </r>
        <r>
          <rPr>
            <b/>
            <sz val="9"/>
            <color indexed="81"/>
            <rFont val="돋움"/>
            <family val="3"/>
            <charset val="129"/>
          </rPr>
          <t>해당한다</t>
        </r>
        <r>
          <rPr>
            <b/>
            <sz val="9"/>
            <color indexed="81"/>
            <rFont val="Tahoma"/>
            <family val="2"/>
          </rPr>
          <t>)</t>
        </r>
        <r>
          <rPr>
            <b/>
            <sz val="9"/>
            <color indexed="81"/>
            <rFont val="돋움"/>
            <family val="3"/>
            <charset val="129"/>
          </rPr>
          <t>부터</t>
        </r>
        <r>
          <rPr>
            <b/>
            <sz val="9"/>
            <color indexed="81"/>
            <rFont val="Tahoma"/>
            <family val="2"/>
          </rPr>
          <t xml:space="preserve"> 2</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달까지</t>
        </r>
        <r>
          <rPr>
            <b/>
            <sz val="9"/>
            <color indexed="81"/>
            <rFont val="Tahoma"/>
            <family val="2"/>
          </rPr>
          <t xml:space="preserve"> </t>
        </r>
        <r>
          <rPr>
            <b/>
            <sz val="9"/>
            <color indexed="81"/>
            <rFont val="돋움"/>
            <family val="3"/>
            <charset val="129"/>
          </rPr>
          <t>발생한</t>
        </r>
        <r>
          <rPr>
            <b/>
            <sz val="9"/>
            <color indexed="81"/>
            <rFont val="Tahoma"/>
            <family val="2"/>
          </rPr>
          <t xml:space="preserve"> </t>
        </r>
        <r>
          <rPr>
            <b/>
            <sz val="9"/>
            <color indexed="81"/>
            <rFont val="돋움"/>
            <family val="3"/>
            <charset val="129"/>
          </rPr>
          <t>근로소득에</t>
        </r>
        <r>
          <rPr>
            <b/>
            <sz val="9"/>
            <color indexed="81"/>
            <rFont val="Tahoma"/>
            <family val="2"/>
          </rPr>
          <t xml:space="preserve"> </t>
        </r>
        <r>
          <rPr>
            <b/>
            <sz val="9"/>
            <color indexed="81"/>
            <rFont val="돋움"/>
            <family val="3"/>
            <charset val="129"/>
          </rPr>
          <t>대해서는</t>
        </r>
        <r>
          <rPr>
            <b/>
            <sz val="9"/>
            <color indexed="81"/>
            <rFont val="Tahoma"/>
            <family val="2"/>
          </rPr>
          <t xml:space="preserve"> </t>
        </r>
        <r>
          <rPr>
            <b/>
            <sz val="9"/>
            <color indexed="81"/>
            <rFont val="돋움"/>
            <family val="3"/>
            <charset val="129"/>
          </rPr>
          <t>소득세의</t>
        </r>
        <r>
          <rPr>
            <b/>
            <sz val="9"/>
            <color indexed="81"/>
            <rFont val="Tahoma"/>
            <family val="2"/>
          </rPr>
          <t xml:space="preserve"> 100</t>
        </r>
        <r>
          <rPr>
            <b/>
            <sz val="9"/>
            <color indexed="81"/>
            <rFont val="돋움"/>
            <family val="3"/>
            <charset val="129"/>
          </rPr>
          <t>분의</t>
        </r>
        <r>
          <rPr>
            <b/>
            <sz val="9"/>
            <color indexed="81"/>
            <rFont val="Tahoma"/>
            <family val="2"/>
          </rPr>
          <t xml:space="preserve"> 50</t>
        </r>
        <r>
          <rPr>
            <b/>
            <sz val="9"/>
            <color indexed="81"/>
            <rFont val="돋움"/>
            <family val="3"/>
            <charset val="129"/>
          </rPr>
          <t>에</t>
        </r>
        <r>
          <rPr>
            <b/>
            <sz val="9"/>
            <color indexed="81"/>
            <rFont val="Tahoma"/>
            <family val="2"/>
          </rPr>
          <t xml:space="preserve"> </t>
        </r>
        <r>
          <rPr>
            <b/>
            <sz val="9"/>
            <color indexed="81"/>
            <rFont val="돋움"/>
            <family val="3"/>
            <charset val="129"/>
          </rPr>
          <t>상당하는</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감면한다</t>
        </r>
        <r>
          <rPr>
            <b/>
            <sz val="9"/>
            <color indexed="81"/>
            <rFont val="Tahoma"/>
            <family val="2"/>
          </rPr>
          <t xml:space="preserve">.(2011.12.31 </t>
        </r>
        <r>
          <rPr>
            <b/>
            <sz val="9"/>
            <color indexed="81"/>
            <rFont val="돋움"/>
            <family val="3"/>
            <charset val="129"/>
          </rPr>
          <t>개정</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외국인기술자가</t>
        </r>
        <r>
          <rPr>
            <b/>
            <sz val="9"/>
            <color indexed="81"/>
            <rFont val="Tahoma"/>
            <family val="2"/>
          </rPr>
          <t xml:space="preserve"> </t>
        </r>
        <r>
          <rPr>
            <b/>
            <sz val="9"/>
            <color indexed="81"/>
            <rFont val="돋움"/>
            <family val="3"/>
            <charset val="129"/>
          </rPr>
          <t>「외국인투자</t>
        </r>
        <r>
          <rPr>
            <b/>
            <sz val="9"/>
            <color indexed="81"/>
            <rFont val="Tahoma"/>
            <family val="2"/>
          </rPr>
          <t xml:space="preserve"> </t>
        </r>
        <r>
          <rPr>
            <b/>
            <sz val="9"/>
            <color indexed="81"/>
            <rFont val="돋움"/>
            <family val="3"/>
            <charset val="129"/>
          </rPr>
          <t>촉진법」에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기술도입계약에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국내에서</t>
        </r>
        <r>
          <rPr>
            <b/>
            <sz val="9"/>
            <color indexed="81"/>
            <rFont val="Tahoma"/>
            <family val="2"/>
          </rPr>
          <t xml:space="preserve"> </t>
        </r>
        <r>
          <rPr>
            <b/>
            <sz val="9"/>
            <color indexed="81"/>
            <rFont val="돋움"/>
            <family val="3"/>
            <charset val="129"/>
          </rPr>
          <t>제</t>
        </r>
        <r>
          <rPr>
            <b/>
            <sz val="9"/>
            <color indexed="81"/>
            <rFont val="Tahoma"/>
            <family val="2"/>
          </rPr>
          <t>121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t>
        </r>
        <r>
          <rPr>
            <b/>
            <sz val="9"/>
            <color indexed="81"/>
            <rFont val="Tahoma"/>
            <family val="2"/>
          </rPr>
          <t xml:space="preserve"> </t>
        </r>
        <r>
          <rPr>
            <b/>
            <sz val="9"/>
            <color indexed="81"/>
            <rFont val="돋움"/>
            <family val="3"/>
            <charset val="129"/>
          </rPr>
          <t>등이</t>
        </r>
        <r>
          <rPr>
            <b/>
            <sz val="9"/>
            <color indexed="81"/>
            <rFont val="Tahoma"/>
            <family val="2"/>
          </rPr>
          <t xml:space="preserve"> </t>
        </r>
        <r>
          <rPr>
            <b/>
            <sz val="9"/>
            <color indexed="81"/>
            <rFont val="돋움"/>
            <family val="3"/>
            <charset val="129"/>
          </rPr>
          <t>감면되는</t>
        </r>
        <r>
          <rPr>
            <b/>
            <sz val="9"/>
            <color indexed="81"/>
            <rFont val="Tahoma"/>
            <family val="2"/>
          </rPr>
          <t xml:space="preserve"> </t>
        </r>
        <r>
          <rPr>
            <b/>
            <sz val="9"/>
            <color indexed="81"/>
            <rFont val="돋움"/>
            <family val="3"/>
            <charset val="129"/>
          </rPr>
          <t>사업을</t>
        </r>
        <r>
          <rPr>
            <b/>
            <sz val="9"/>
            <color indexed="81"/>
            <rFont val="Tahoma"/>
            <family val="2"/>
          </rPr>
          <t xml:space="preserve"> </t>
        </r>
        <r>
          <rPr>
            <b/>
            <sz val="9"/>
            <color indexed="81"/>
            <rFont val="돋움"/>
            <family val="3"/>
            <charset val="129"/>
          </rPr>
          <t>하는</t>
        </r>
        <r>
          <rPr>
            <b/>
            <sz val="9"/>
            <color indexed="81"/>
            <rFont val="Tahoma"/>
            <family val="2"/>
          </rPr>
          <t xml:space="preserve"> </t>
        </r>
        <r>
          <rPr>
            <b/>
            <sz val="9"/>
            <color indexed="81"/>
            <rFont val="돋움"/>
            <family val="3"/>
            <charset val="129"/>
          </rPr>
          <t>외국인투자기업에</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고도기술을</t>
        </r>
        <r>
          <rPr>
            <b/>
            <sz val="9"/>
            <color indexed="81"/>
            <rFont val="Tahoma"/>
            <family val="2"/>
          </rPr>
          <t xml:space="preserve"> </t>
        </r>
        <r>
          <rPr>
            <b/>
            <sz val="9"/>
            <color indexed="81"/>
            <rFont val="돋움"/>
            <family val="3"/>
            <charset val="129"/>
          </rPr>
          <t>제공하고</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근로소득으로서</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외국인투자기업에</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제공한</t>
        </r>
        <r>
          <rPr>
            <b/>
            <sz val="9"/>
            <color indexed="81"/>
            <rFont val="Tahoma"/>
            <family val="2"/>
          </rPr>
          <t xml:space="preserve"> </t>
        </r>
        <r>
          <rPr>
            <b/>
            <sz val="9"/>
            <color indexed="81"/>
            <rFont val="돋움"/>
            <family val="3"/>
            <charset val="129"/>
          </rPr>
          <t>날</t>
        </r>
        <r>
          <rPr>
            <b/>
            <sz val="9"/>
            <color indexed="81"/>
            <rFont val="Tahoma"/>
            <family val="2"/>
          </rPr>
          <t>(2014</t>
        </r>
        <r>
          <rPr>
            <b/>
            <sz val="9"/>
            <color indexed="81"/>
            <rFont val="돋움"/>
            <family val="3"/>
            <charset val="129"/>
          </rPr>
          <t>년</t>
        </r>
        <r>
          <rPr>
            <b/>
            <sz val="9"/>
            <color indexed="81"/>
            <rFont val="Tahoma"/>
            <family val="2"/>
          </rPr>
          <t xml:space="preserve"> 12</t>
        </r>
        <r>
          <rPr>
            <b/>
            <sz val="9"/>
            <color indexed="81"/>
            <rFont val="돋움"/>
            <family val="3"/>
            <charset val="129"/>
          </rPr>
          <t>월</t>
        </r>
        <r>
          <rPr>
            <b/>
            <sz val="9"/>
            <color indexed="81"/>
            <rFont val="Tahoma"/>
            <family val="2"/>
          </rPr>
          <t xml:space="preserve"> 31</t>
        </r>
        <r>
          <rPr>
            <b/>
            <sz val="9"/>
            <color indexed="81"/>
            <rFont val="돋움"/>
            <family val="3"/>
            <charset val="129"/>
          </rPr>
          <t>일까지만</t>
        </r>
        <r>
          <rPr>
            <b/>
            <sz val="9"/>
            <color indexed="81"/>
            <rFont val="Tahoma"/>
            <family val="2"/>
          </rPr>
          <t xml:space="preserve"> </t>
        </r>
        <r>
          <rPr>
            <b/>
            <sz val="9"/>
            <color indexed="81"/>
            <rFont val="돋움"/>
            <family val="3"/>
            <charset val="129"/>
          </rPr>
          <t>해당한다</t>
        </r>
        <r>
          <rPr>
            <b/>
            <sz val="9"/>
            <color indexed="81"/>
            <rFont val="Tahoma"/>
            <family val="2"/>
          </rPr>
          <t>)</t>
        </r>
        <r>
          <rPr>
            <b/>
            <sz val="9"/>
            <color indexed="81"/>
            <rFont val="돋움"/>
            <family val="3"/>
            <charset val="129"/>
          </rPr>
          <t>부터</t>
        </r>
        <r>
          <rPr>
            <b/>
            <sz val="9"/>
            <color indexed="81"/>
            <rFont val="Tahoma"/>
            <family val="2"/>
          </rPr>
          <t xml:space="preserve"> 2</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달까지</t>
        </r>
        <r>
          <rPr>
            <b/>
            <sz val="9"/>
            <color indexed="81"/>
            <rFont val="Tahoma"/>
            <family val="2"/>
          </rPr>
          <t xml:space="preserve"> </t>
        </r>
        <r>
          <rPr>
            <b/>
            <sz val="9"/>
            <color indexed="81"/>
            <rFont val="돋움"/>
            <family val="3"/>
            <charset val="129"/>
          </rPr>
          <t>발생한</t>
        </r>
        <r>
          <rPr>
            <b/>
            <sz val="9"/>
            <color indexed="81"/>
            <rFont val="Tahoma"/>
            <family val="2"/>
          </rPr>
          <t xml:space="preserve"> </t>
        </r>
        <r>
          <rPr>
            <b/>
            <sz val="9"/>
            <color indexed="81"/>
            <rFont val="돋움"/>
            <family val="3"/>
            <charset val="129"/>
          </rPr>
          <t>근로소득에</t>
        </r>
        <r>
          <rPr>
            <b/>
            <sz val="9"/>
            <color indexed="81"/>
            <rFont val="Tahoma"/>
            <family val="2"/>
          </rPr>
          <t xml:space="preserve"> </t>
        </r>
        <r>
          <rPr>
            <b/>
            <sz val="9"/>
            <color indexed="81"/>
            <rFont val="돋움"/>
            <family val="3"/>
            <charset val="129"/>
          </rPr>
          <t>대해서는</t>
        </r>
        <r>
          <rPr>
            <b/>
            <sz val="9"/>
            <color indexed="81"/>
            <rFont val="Tahoma"/>
            <family val="2"/>
          </rPr>
          <t xml:space="preserve"> </t>
        </r>
        <r>
          <rPr>
            <b/>
            <sz val="9"/>
            <color indexed="81"/>
            <rFont val="돋움"/>
            <family val="3"/>
            <charset val="129"/>
          </rPr>
          <t>소득세의</t>
        </r>
        <r>
          <rPr>
            <b/>
            <sz val="9"/>
            <color indexed="81"/>
            <rFont val="Tahoma"/>
            <family val="2"/>
          </rPr>
          <t xml:space="preserve"> 100</t>
        </r>
        <r>
          <rPr>
            <b/>
            <sz val="9"/>
            <color indexed="81"/>
            <rFont val="돋움"/>
            <family val="3"/>
            <charset val="129"/>
          </rPr>
          <t>분의</t>
        </r>
        <r>
          <rPr>
            <b/>
            <sz val="9"/>
            <color indexed="81"/>
            <rFont val="Tahoma"/>
            <family val="2"/>
          </rPr>
          <t xml:space="preserve"> 50</t>
        </r>
        <r>
          <rPr>
            <b/>
            <sz val="9"/>
            <color indexed="81"/>
            <rFont val="돋움"/>
            <family val="3"/>
            <charset val="129"/>
          </rPr>
          <t>에</t>
        </r>
        <r>
          <rPr>
            <b/>
            <sz val="9"/>
            <color indexed="81"/>
            <rFont val="Tahoma"/>
            <family val="2"/>
          </rPr>
          <t xml:space="preserve"> </t>
        </r>
        <r>
          <rPr>
            <b/>
            <sz val="9"/>
            <color indexed="81"/>
            <rFont val="돋움"/>
            <family val="3"/>
            <charset val="129"/>
          </rPr>
          <t>상당하는</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감면한다</t>
        </r>
        <r>
          <rPr>
            <b/>
            <sz val="9"/>
            <color indexed="81"/>
            <rFont val="Tahoma"/>
            <family val="2"/>
          </rPr>
          <t xml:space="preserve">.(2011.12.31 </t>
        </r>
        <r>
          <rPr>
            <b/>
            <sz val="9"/>
            <color indexed="81"/>
            <rFont val="돋움"/>
            <family val="3"/>
            <charset val="129"/>
          </rPr>
          <t>개정</t>
        </r>
        <r>
          <rPr>
            <b/>
            <sz val="9"/>
            <color indexed="81"/>
            <rFont val="Tahoma"/>
            <family val="2"/>
          </rPr>
          <t xml:space="preserve">) 
</t>
        </r>
        <r>
          <rPr>
            <b/>
            <sz val="9"/>
            <color indexed="81"/>
            <rFont val="돋움"/>
            <family val="3"/>
            <charset val="129"/>
          </rPr>
          <t>③</t>
        </r>
        <r>
          <rPr>
            <b/>
            <sz val="9"/>
            <color indexed="81"/>
            <rFont val="Tahoma"/>
            <family val="2"/>
          </rPr>
          <t xml:space="preserve"> </t>
        </r>
        <r>
          <rPr>
            <b/>
            <sz val="9"/>
            <color indexed="81"/>
            <rFont val="돋움"/>
            <family val="3"/>
            <charset val="129"/>
          </rPr>
          <t>원천징수의무자가</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소득세가</t>
        </r>
        <r>
          <rPr>
            <b/>
            <sz val="9"/>
            <color indexed="81"/>
            <rFont val="Tahoma"/>
            <family val="2"/>
          </rPr>
          <t xml:space="preserve"> </t>
        </r>
        <r>
          <rPr>
            <b/>
            <sz val="9"/>
            <color indexed="81"/>
            <rFont val="돋움"/>
            <family val="3"/>
            <charset val="129"/>
          </rPr>
          <t>감면되는</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지급할</t>
        </r>
        <r>
          <rPr>
            <b/>
            <sz val="9"/>
            <color indexed="81"/>
            <rFont val="Tahoma"/>
            <family val="2"/>
          </rPr>
          <t xml:space="preserve"> </t>
        </r>
        <r>
          <rPr>
            <b/>
            <sz val="9"/>
            <color indexed="81"/>
            <rFont val="돋움"/>
            <family val="3"/>
            <charset val="129"/>
          </rPr>
          <t>때에는</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127</t>
        </r>
        <r>
          <rPr>
            <b/>
            <sz val="9"/>
            <color indexed="81"/>
            <rFont val="돋움"/>
            <family val="3"/>
            <charset val="129"/>
          </rPr>
          <t>조에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징수할</t>
        </r>
        <r>
          <rPr>
            <b/>
            <sz val="9"/>
            <color indexed="81"/>
            <rFont val="Tahoma"/>
            <family val="2"/>
          </rPr>
          <t xml:space="preserve"> </t>
        </r>
        <r>
          <rPr>
            <b/>
            <sz val="9"/>
            <color indexed="81"/>
            <rFont val="돋움"/>
            <family val="3"/>
            <charset val="129"/>
          </rPr>
          <t>소득세의</t>
        </r>
        <r>
          <rPr>
            <b/>
            <sz val="9"/>
            <color indexed="81"/>
            <rFont val="Tahoma"/>
            <family val="2"/>
          </rPr>
          <t xml:space="preserve"> 100</t>
        </r>
        <r>
          <rPr>
            <b/>
            <sz val="9"/>
            <color indexed="81"/>
            <rFont val="돋움"/>
            <family val="3"/>
            <charset val="129"/>
          </rPr>
          <t>분의</t>
        </r>
        <r>
          <rPr>
            <b/>
            <sz val="9"/>
            <color indexed="81"/>
            <rFont val="Tahoma"/>
            <family val="2"/>
          </rPr>
          <t xml:space="preserve"> 50</t>
        </r>
        <r>
          <rPr>
            <b/>
            <sz val="9"/>
            <color indexed="81"/>
            <rFont val="돋움"/>
            <family val="3"/>
            <charset val="129"/>
          </rPr>
          <t>에</t>
        </r>
        <r>
          <rPr>
            <b/>
            <sz val="9"/>
            <color indexed="81"/>
            <rFont val="Tahoma"/>
            <family val="2"/>
          </rPr>
          <t xml:space="preserve"> </t>
        </r>
        <r>
          <rPr>
            <b/>
            <sz val="9"/>
            <color indexed="81"/>
            <rFont val="돋움"/>
            <family val="3"/>
            <charset val="129"/>
          </rPr>
          <t>상당하는</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원천징수한다</t>
        </r>
        <r>
          <rPr>
            <b/>
            <sz val="9"/>
            <color indexed="81"/>
            <rFont val="Tahoma"/>
            <family val="2"/>
          </rPr>
          <t xml:space="preserve">(2010.01.01 </t>
        </r>
        <r>
          <rPr>
            <b/>
            <sz val="9"/>
            <color indexed="81"/>
            <rFont val="돋움"/>
            <family val="3"/>
            <charset val="129"/>
          </rPr>
          <t>신설</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④</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항이나</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항을</t>
        </r>
        <r>
          <rPr>
            <b/>
            <sz val="9"/>
            <color indexed="81"/>
            <rFont val="Tahoma"/>
            <family val="2"/>
          </rPr>
          <t xml:space="preserve"> </t>
        </r>
        <r>
          <rPr>
            <b/>
            <sz val="9"/>
            <color indexed="81"/>
            <rFont val="돋움"/>
            <family val="3"/>
            <charset val="129"/>
          </rPr>
          <t>적용받으려는</t>
        </r>
        <r>
          <rPr>
            <b/>
            <sz val="9"/>
            <color indexed="81"/>
            <rFont val="Tahoma"/>
            <family val="2"/>
          </rPr>
          <t xml:space="preserve"> </t>
        </r>
        <r>
          <rPr>
            <b/>
            <sz val="9"/>
            <color indexed="81"/>
            <rFont val="돋움"/>
            <family val="3"/>
            <charset val="129"/>
          </rPr>
          <t>자는</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바에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감면신청을</t>
        </r>
        <r>
          <rPr>
            <b/>
            <sz val="9"/>
            <color indexed="81"/>
            <rFont val="Tahoma"/>
            <family val="2"/>
          </rPr>
          <t xml:space="preserve"> </t>
        </r>
        <r>
          <rPr>
            <b/>
            <sz val="9"/>
            <color indexed="81"/>
            <rFont val="돋움"/>
            <family val="3"/>
            <charset val="129"/>
          </rPr>
          <t>하여야</t>
        </r>
        <r>
          <rPr>
            <b/>
            <sz val="9"/>
            <color indexed="81"/>
            <rFont val="Tahoma"/>
            <family val="2"/>
          </rPr>
          <t xml:space="preserve"> </t>
        </r>
        <r>
          <rPr>
            <b/>
            <sz val="9"/>
            <color indexed="81"/>
            <rFont val="돋움"/>
            <family val="3"/>
            <charset val="129"/>
          </rPr>
          <t>한다</t>
        </r>
        <r>
          <rPr>
            <b/>
            <sz val="9"/>
            <color indexed="81"/>
            <rFont val="Tahoma"/>
            <family val="2"/>
          </rPr>
          <t xml:space="preserve">.(2010.01.01 </t>
        </r>
        <r>
          <rPr>
            <b/>
            <sz val="9"/>
            <color indexed="81"/>
            <rFont val="돋움"/>
            <family val="3"/>
            <charset val="129"/>
          </rPr>
          <t>개정</t>
        </r>
        <r>
          <rPr>
            <b/>
            <sz val="9"/>
            <color indexed="81"/>
            <rFont val="Tahoma"/>
            <family val="2"/>
          </rPr>
          <t xml:space="preserve">) [ </t>
        </r>
        <r>
          <rPr>
            <b/>
            <sz val="9"/>
            <color indexed="81"/>
            <rFont val="돋움"/>
            <family val="3"/>
            <charset val="129"/>
          </rPr>
          <t>부칙</t>
        </r>
        <r>
          <rPr>
            <b/>
            <sz val="9"/>
            <color indexed="81"/>
            <rFont val="Tahoma"/>
            <family val="2"/>
          </rPr>
          <t xml:space="preserve"> ] </t>
        </r>
      </text>
    </comment>
    <comment ref="C53" authorId="1" shapeId="0" xr:uid="{8635C42B-B392-4D4B-8810-3927A234CDEE}">
      <text>
        <r>
          <rPr>
            <b/>
            <sz val="9"/>
            <color indexed="81"/>
            <rFont val="돋움"/>
            <family val="3"/>
            <charset val="129"/>
          </rPr>
          <t>조특법</t>
        </r>
        <r>
          <rPr>
            <b/>
            <sz val="9"/>
            <color indexed="81"/>
            <rFont val="Tahoma"/>
            <family val="2"/>
          </rPr>
          <t xml:space="preserve"> </t>
        </r>
        <r>
          <rPr>
            <b/>
            <sz val="9"/>
            <color indexed="81"/>
            <rFont val="돋움"/>
            <family val="3"/>
            <charset val="129"/>
          </rPr>
          <t>§</t>
        </r>
        <r>
          <rPr>
            <b/>
            <sz val="9"/>
            <color indexed="81"/>
            <rFont val="Tahoma"/>
            <family val="2"/>
          </rPr>
          <t xml:space="preserve"> 88</t>
        </r>
        <r>
          <rPr>
            <b/>
            <sz val="9"/>
            <color indexed="81"/>
            <rFont val="돋움"/>
            <family val="3"/>
            <charset val="129"/>
          </rPr>
          <t>의</t>
        </r>
        <r>
          <rPr>
            <b/>
            <sz val="9"/>
            <color indexed="81"/>
            <rFont val="Tahoma"/>
            <family val="2"/>
          </rPr>
          <t>4</t>
        </r>
        <r>
          <rPr>
            <b/>
            <sz val="9"/>
            <color indexed="81"/>
            <rFont val="돋움"/>
            <family val="3"/>
            <charset val="129"/>
          </rPr>
          <t>⑥</t>
        </r>
        <r>
          <rPr>
            <b/>
            <sz val="9"/>
            <color indexed="81"/>
            <rFont val="Tahoma"/>
            <family val="2"/>
          </rPr>
          <t xml:space="preserve"> </t>
        </r>
        <r>
          <rPr>
            <b/>
            <sz val="9"/>
            <color indexed="81"/>
            <rFont val="돋움"/>
            <family val="3"/>
            <charset val="129"/>
          </rPr>
          <t>우리사주조합</t>
        </r>
        <r>
          <rPr>
            <b/>
            <sz val="9"/>
            <color indexed="81"/>
            <rFont val="Tahoma"/>
            <family val="2"/>
          </rPr>
          <t xml:space="preserve"> </t>
        </r>
        <r>
          <rPr>
            <b/>
            <sz val="9"/>
            <color indexed="81"/>
            <rFont val="돋움"/>
            <family val="3"/>
            <charset val="129"/>
          </rPr>
          <t>인출금</t>
        </r>
        <r>
          <rPr>
            <b/>
            <sz val="9"/>
            <color indexed="81"/>
            <rFont val="Tahoma"/>
            <family val="2"/>
          </rPr>
          <t xml:space="preserve"> </t>
        </r>
        <r>
          <rPr>
            <b/>
            <sz val="9"/>
            <color indexed="81"/>
            <rFont val="돋움"/>
            <family val="3"/>
            <charset val="129"/>
          </rPr>
          <t>비과세</t>
        </r>
        <r>
          <rPr>
            <b/>
            <sz val="9"/>
            <color indexed="81"/>
            <rFont val="Tahoma"/>
            <family val="2"/>
          </rPr>
          <t>(50%)</t>
        </r>
      </text>
    </comment>
    <comment ref="C54" authorId="1" shapeId="0" xr:uid="{86D3898F-4863-41ED-A2AD-4E2B7AA07EA8}">
      <text>
        <r>
          <rPr>
            <b/>
            <sz val="9"/>
            <color indexed="81"/>
            <rFont val="돋움"/>
            <family val="3"/>
            <charset val="129"/>
          </rPr>
          <t>조특법</t>
        </r>
        <r>
          <rPr>
            <b/>
            <sz val="9"/>
            <color indexed="81"/>
            <rFont val="Tahoma"/>
            <family val="2"/>
          </rPr>
          <t xml:space="preserve"> </t>
        </r>
        <r>
          <rPr>
            <b/>
            <sz val="9"/>
            <color indexed="81"/>
            <rFont val="돋움"/>
            <family val="3"/>
            <charset val="129"/>
          </rPr>
          <t>§</t>
        </r>
        <r>
          <rPr>
            <b/>
            <sz val="9"/>
            <color indexed="81"/>
            <rFont val="Tahoma"/>
            <family val="2"/>
          </rPr>
          <t xml:space="preserve"> 88</t>
        </r>
        <r>
          <rPr>
            <b/>
            <sz val="9"/>
            <color indexed="81"/>
            <rFont val="돋움"/>
            <family val="3"/>
            <charset val="129"/>
          </rPr>
          <t>의</t>
        </r>
        <r>
          <rPr>
            <b/>
            <sz val="9"/>
            <color indexed="81"/>
            <rFont val="Tahoma"/>
            <family val="2"/>
          </rPr>
          <t>4</t>
        </r>
        <r>
          <rPr>
            <b/>
            <sz val="9"/>
            <color indexed="81"/>
            <rFont val="돋움"/>
            <family val="3"/>
            <charset val="129"/>
          </rPr>
          <t>⑥</t>
        </r>
        <r>
          <rPr>
            <b/>
            <sz val="9"/>
            <color indexed="81"/>
            <rFont val="Tahoma"/>
            <family val="2"/>
          </rPr>
          <t xml:space="preserve"> </t>
        </r>
        <r>
          <rPr>
            <b/>
            <sz val="9"/>
            <color indexed="81"/>
            <rFont val="돋움"/>
            <family val="3"/>
            <charset val="129"/>
          </rPr>
          <t>우리사주조합</t>
        </r>
        <r>
          <rPr>
            <b/>
            <sz val="9"/>
            <color indexed="81"/>
            <rFont val="Tahoma"/>
            <family val="2"/>
          </rPr>
          <t xml:space="preserve"> </t>
        </r>
        <r>
          <rPr>
            <b/>
            <sz val="9"/>
            <color indexed="81"/>
            <rFont val="돋움"/>
            <family val="3"/>
            <charset val="129"/>
          </rPr>
          <t>인출금</t>
        </r>
        <r>
          <rPr>
            <b/>
            <sz val="9"/>
            <color indexed="81"/>
            <rFont val="Tahoma"/>
            <family val="2"/>
          </rPr>
          <t xml:space="preserve"> </t>
        </r>
        <r>
          <rPr>
            <b/>
            <sz val="9"/>
            <color indexed="81"/>
            <rFont val="돋움"/>
            <family val="3"/>
            <charset val="129"/>
          </rPr>
          <t>비과세</t>
        </r>
        <r>
          <rPr>
            <b/>
            <sz val="9"/>
            <color indexed="81"/>
            <rFont val="Tahoma"/>
            <family val="2"/>
          </rPr>
          <t>(75%)</t>
        </r>
      </text>
    </comment>
    <comment ref="C55" authorId="1" shapeId="0" xr:uid="{3A2F602F-036F-411C-90AC-A67BD2D8E0BF}">
      <text>
        <r>
          <rPr>
            <b/>
            <sz val="9"/>
            <color indexed="81"/>
            <rFont val="돋움"/>
            <family val="3"/>
            <charset val="129"/>
          </rPr>
          <t>조특법</t>
        </r>
        <r>
          <rPr>
            <b/>
            <sz val="9"/>
            <color indexed="81"/>
            <rFont val="Tahoma"/>
            <family val="2"/>
          </rPr>
          <t xml:space="preserve"> </t>
        </r>
        <r>
          <rPr>
            <b/>
            <sz val="9"/>
            <color indexed="81"/>
            <rFont val="돋움"/>
            <family val="3"/>
            <charset val="129"/>
          </rPr>
          <t>§</t>
        </r>
        <r>
          <rPr>
            <b/>
            <sz val="9"/>
            <color indexed="81"/>
            <rFont val="Tahoma"/>
            <family val="2"/>
          </rPr>
          <t xml:space="preserve"> 140 </t>
        </r>
        <r>
          <rPr>
            <b/>
            <sz val="9"/>
            <color indexed="81"/>
            <rFont val="돋움"/>
            <family val="3"/>
            <charset val="129"/>
          </rPr>
          <t>⑤</t>
        </r>
        <r>
          <rPr>
            <b/>
            <sz val="9"/>
            <color indexed="81"/>
            <rFont val="Tahoma"/>
            <family val="2"/>
          </rPr>
          <t xml:space="preserve"> </t>
        </r>
        <r>
          <rPr>
            <b/>
            <sz val="9"/>
            <color indexed="81"/>
            <rFont val="돋움"/>
            <family val="3"/>
            <charset val="129"/>
          </rPr>
          <t>해저광물자원개발을</t>
        </r>
        <r>
          <rPr>
            <b/>
            <sz val="9"/>
            <color indexed="81"/>
            <rFont val="Tahoma"/>
            <family val="2"/>
          </rPr>
          <t xml:space="preserve"> </t>
        </r>
        <r>
          <rPr>
            <b/>
            <sz val="9"/>
            <color indexed="81"/>
            <rFont val="돋움"/>
            <family val="3"/>
            <charset val="129"/>
          </rPr>
          <t>위한</t>
        </r>
        <r>
          <rPr>
            <b/>
            <sz val="9"/>
            <color indexed="81"/>
            <rFont val="Tahoma"/>
            <family val="2"/>
          </rPr>
          <t xml:space="preserve"> </t>
        </r>
        <r>
          <rPr>
            <b/>
            <sz val="9"/>
            <color indexed="81"/>
            <rFont val="돋움"/>
            <family val="3"/>
            <charset val="129"/>
          </rPr>
          <t>과세특례</t>
        </r>
      </text>
    </comment>
    <comment ref="I55" authorId="0" shapeId="0" xr:uid="{DF9223ED-B63E-4EB4-9AF9-C48E07DD0DAF}">
      <text>
        <r>
          <rPr>
            <b/>
            <sz val="9"/>
            <color indexed="81"/>
            <rFont val="돋움"/>
            <family val="3"/>
            <charset val="129"/>
          </rPr>
          <t>조세특례제한법</t>
        </r>
        <r>
          <rPr>
            <b/>
            <sz val="9"/>
            <color indexed="81"/>
            <rFont val="Tahoma"/>
            <family val="2"/>
          </rPr>
          <t xml:space="preserve">  </t>
        </r>
        <r>
          <rPr>
            <b/>
            <sz val="9"/>
            <color indexed="81"/>
            <rFont val="돋움"/>
            <family val="3"/>
            <charset val="129"/>
          </rPr>
          <t>제</t>
        </r>
        <r>
          <rPr>
            <b/>
            <sz val="9"/>
            <color indexed="81"/>
            <rFont val="Tahoma"/>
            <family val="2"/>
          </rPr>
          <t>140</t>
        </r>
        <r>
          <rPr>
            <b/>
            <sz val="9"/>
            <color indexed="81"/>
            <rFont val="돋움"/>
            <family val="3"/>
            <charset val="129"/>
          </rPr>
          <t>조</t>
        </r>
        <r>
          <rPr>
            <b/>
            <sz val="9"/>
            <color indexed="81"/>
            <rFont val="Tahoma"/>
            <family val="2"/>
          </rPr>
          <t xml:space="preserve"> [ </t>
        </r>
        <r>
          <rPr>
            <b/>
            <sz val="9"/>
            <color indexed="81"/>
            <rFont val="돋움"/>
            <family val="3"/>
            <charset val="129"/>
          </rPr>
          <t>해저광물자원개발을</t>
        </r>
        <r>
          <rPr>
            <b/>
            <sz val="9"/>
            <color indexed="81"/>
            <rFont val="Tahoma"/>
            <family val="2"/>
          </rPr>
          <t xml:space="preserve"> </t>
        </r>
        <r>
          <rPr>
            <b/>
            <sz val="9"/>
            <color indexed="81"/>
            <rFont val="돋움"/>
            <family val="3"/>
            <charset val="129"/>
          </rPr>
          <t>위한</t>
        </r>
        <r>
          <rPr>
            <b/>
            <sz val="9"/>
            <color indexed="81"/>
            <rFont val="Tahoma"/>
            <family val="2"/>
          </rPr>
          <t xml:space="preserve"> </t>
        </r>
        <r>
          <rPr>
            <b/>
            <sz val="9"/>
            <color indexed="81"/>
            <rFont val="돋움"/>
            <family val="3"/>
            <charset val="129"/>
          </rPr>
          <t>과세특례</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삭제</t>
        </r>
        <r>
          <rPr>
            <b/>
            <sz val="9"/>
            <color indexed="81"/>
            <rFont val="Tahoma"/>
            <family val="2"/>
          </rPr>
          <t xml:space="preserve">(2003.12.30) [ </t>
        </r>
        <r>
          <rPr>
            <b/>
            <sz val="9"/>
            <color indexed="81"/>
            <rFont val="돋움"/>
            <family val="3"/>
            <charset val="129"/>
          </rPr>
          <t>부칙</t>
        </r>
        <r>
          <rPr>
            <b/>
            <sz val="9"/>
            <color indexed="81"/>
            <rFont val="Tahoma"/>
            <family val="2"/>
          </rPr>
          <t xml:space="preserve"> ] 
</t>
        </r>
        <r>
          <rPr>
            <b/>
            <sz val="9"/>
            <color indexed="81"/>
            <rFont val="돋움"/>
            <family val="3"/>
            <charset val="129"/>
          </rPr>
          <t>②「해저광물자원</t>
        </r>
        <r>
          <rPr>
            <b/>
            <sz val="9"/>
            <color indexed="81"/>
            <rFont val="Tahoma"/>
            <family val="2"/>
          </rPr>
          <t xml:space="preserve"> </t>
        </r>
        <r>
          <rPr>
            <b/>
            <sz val="9"/>
            <color indexed="81"/>
            <rFont val="돋움"/>
            <family val="3"/>
            <charset val="129"/>
          </rPr>
          <t>개발법」제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호의</t>
        </r>
        <r>
          <rPr>
            <b/>
            <sz val="9"/>
            <color indexed="81"/>
            <rFont val="Tahoma"/>
            <family val="2"/>
          </rPr>
          <t xml:space="preserve"> </t>
        </r>
        <r>
          <rPr>
            <b/>
            <sz val="9"/>
            <color indexed="81"/>
            <rFont val="돋움"/>
            <family val="3"/>
            <charset val="129"/>
          </rPr>
          <t>해저조광권을</t>
        </r>
        <r>
          <rPr>
            <b/>
            <sz val="9"/>
            <color indexed="81"/>
            <rFont val="Tahoma"/>
            <family val="2"/>
          </rPr>
          <t xml:space="preserve"> </t>
        </r>
        <r>
          <rPr>
            <b/>
            <sz val="9"/>
            <color indexed="81"/>
            <rFont val="돋움"/>
            <family val="3"/>
            <charset val="129"/>
          </rPr>
          <t>가진</t>
        </r>
        <r>
          <rPr>
            <b/>
            <sz val="9"/>
            <color indexed="81"/>
            <rFont val="Tahoma"/>
            <family val="2"/>
          </rPr>
          <t xml:space="preserve"> </t>
        </r>
        <r>
          <rPr>
            <b/>
            <sz val="9"/>
            <color indexed="81"/>
            <rFont val="돋움"/>
            <family val="3"/>
            <charset val="129"/>
          </rPr>
          <t>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해저조광권자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대해서는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조세를</t>
        </r>
        <r>
          <rPr>
            <b/>
            <sz val="9"/>
            <color indexed="81"/>
            <rFont val="Tahoma"/>
            <family val="2"/>
          </rPr>
          <t xml:space="preserve"> </t>
        </r>
        <r>
          <rPr>
            <b/>
            <sz val="9"/>
            <color indexed="81"/>
            <rFont val="돋움"/>
            <family val="3"/>
            <charset val="129"/>
          </rPr>
          <t>면제한다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취득세의</t>
        </r>
        <r>
          <rPr>
            <b/>
            <sz val="9"/>
            <color indexed="81"/>
            <rFont val="Tahoma"/>
            <family val="2"/>
          </rPr>
          <t xml:space="preserve"> </t>
        </r>
        <r>
          <rPr>
            <b/>
            <sz val="9"/>
            <color indexed="81"/>
            <rFont val="돋움"/>
            <family val="3"/>
            <charset val="129"/>
          </rPr>
          <t>경우에는「지방세법」제</t>
        </r>
        <r>
          <rPr>
            <b/>
            <sz val="9"/>
            <color indexed="81"/>
            <rFont val="Tahoma"/>
            <family val="2"/>
          </rPr>
          <t>11</t>
        </r>
        <r>
          <rPr>
            <b/>
            <sz val="9"/>
            <color indexed="81"/>
            <rFont val="돋움"/>
            <family val="3"/>
            <charset val="129"/>
          </rPr>
          <t>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세율에서</t>
        </r>
        <r>
          <rPr>
            <b/>
            <sz val="9"/>
            <color indexed="81"/>
            <rFont val="Tahoma"/>
            <family val="2"/>
          </rPr>
          <t xml:space="preserve"> 1</t>
        </r>
        <r>
          <rPr>
            <b/>
            <sz val="9"/>
            <color indexed="81"/>
            <rFont val="돋움"/>
            <family val="3"/>
            <charset val="129"/>
          </rPr>
          <t>천분의</t>
        </r>
        <r>
          <rPr>
            <b/>
            <sz val="9"/>
            <color indexed="81"/>
            <rFont val="Tahoma"/>
            <family val="2"/>
          </rPr>
          <t xml:space="preserve"> 20</t>
        </r>
        <r>
          <rPr>
            <b/>
            <sz val="9"/>
            <color indexed="81"/>
            <rFont val="돋움"/>
            <family val="3"/>
            <charset val="129"/>
          </rPr>
          <t>을</t>
        </r>
        <r>
          <rPr>
            <b/>
            <sz val="9"/>
            <color indexed="81"/>
            <rFont val="Tahoma"/>
            <family val="2"/>
          </rPr>
          <t xml:space="preserve"> </t>
        </r>
        <r>
          <rPr>
            <b/>
            <sz val="9"/>
            <color indexed="81"/>
            <rFont val="돋움"/>
            <family val="3"/>
            <charset val="129"/>
          </rPr>
          <t>경감한</t>
        </r>
        <r>
          <rPr>
            <b/>
            <sz val="9"/>
            <color indexed="81"/>
            <rFont val="Tahoma"/>
            <family val="2"/>
          </rPr>
          <t xml:space="preserve"> </t>
        </r>
        <r>
          <rPr>
            <b/>
            <sz val="9"/>
            <color indexed="81"/>
            <rFont val="돋움"/>
            <family val="3"/>
            <charset val="129"/>
          </rPr>
          <t>세율을</t>
        </r>
        <r>
          <rPr>
            <b/>
            <sz val="9"/>
            <color indexed="81"/>
            <rFont val="Tahoma"/>
            <family val="2"/>
          </rPr>
          <t xml:space="preserve"> </t>
        </r>
        <r>
          <rPr>
            <b/>
            <sz val="9"/>
            <color indexed="81"/>
            <rFont val="돋움"/>
            <family val="3"/>
            <charset val="129"/>
          </rPr>
          <t>적용한다</t>
        </r>
        <r>
          <rPr>
            <b/>
            <sz val="9"/>
            <color indexed="81"/>
            <rFont val="Tahoma"/>
            <family val="2"/>
          </rPr>
          <t xml:space="preserve">.(2011.04.14 </t>
        </r>
        <r>
          <rPr>
            <b/>
            <sz val="9"/>
            <color indexed="81"/>
            <rFont val="돋움"/>
            <family val="3"/>
            <charset val="129"/>
          </rPr>
          <t>개정</t>
        </r>
        <r>
          <rPr>
            <b/>
            <sz val="9"/>
            <color indexed="81"/>
            <rFont val="Tahoma"/>
            <family val="2"/>
          </rPr>
          <t xml:space="preserve">) 
1. </t>
        </r>
        <r>
          <rPr>
            <b/>
            <sz val="9"/>
            <color indexed="81"/>
            <rFont val="돋움"/>
            <family val="3"/>
            <charset val="129"/>
          </rPr>
          <t>해저광물의</t>
        </r>
        <r>
          <rPr>
            <b/>
            <sz val="9"/>
            <color indexed="81"/>
            <rFont val="Tahoma"/>
            <family val="2"/>
          </rPr>
          <t xml:space="preserve"> </t>
        </r>
        <r>
          <rPr>
            <b/>
            <sz val="9"/>
            <color indexed="81"/>
            <rFont val="돋움"/>
            <family val="3"/>
            <charset val="129"/>
          </rPr>
          <t>탐사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채취사업과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부과되는</t>
        </r>
        <r>
          <rPr>
            <b/>
            <sz val="9"/>
            <color indexed="81"/>
            <rFont val="Tahoma"/>
            <family val="2"/>
          </rPr>
          <t xml:space="preserve"> </t>
        </r>
        <r>
          <rPr>
            <b/>
            <sz val="9"/>
            <color indexed="81"/>
            <rFont val="돋움"/>
            <family val="3"/>
            <charset val="129"/>
          </rPr>
          <t>주민세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지방소득세</t>
        </r>
        <r>
          <rPr>
            <b/>
            <sz val="9"/>
            <color indexed="81"/>
            <rFont val="Tahoma"/>
            <family val="2"/>
          </rPr>
          <t xml:space="preserve">(2010.01.01 </t>
        </r>
        <r>
          <rPr>
            <b/>
            <sz val="9"/>
            <color indexed="81"/>
            <rFont val="돋움"/>
            <family val="3"/>
            <charset val="129"/>
          </rPr>
          <t>개정</t>
        </r>
        <r>
          <rPr>
            <b/>
            <sz val="9"/>
            <color indexed="81"/>
            <rFont val="Tahoma"/>
            <family val="2"/>
          </rPr>
          <t xml:space="preserve">) [ </t>
        </r>
        <r>
          <rPr>
            <b/>
            <sz val="9"/>
            <color indexed="81"/>
            <rFont val="돋움"/>
            <family val="3"/>
            <charset val="129"/>
          </rPr>
          <t>부칙</t>
        </r>
        <r>
          <rPr>
            <b/>
            <sz val="9"/>
            <color indexed="81"/>
            <rFont val="Tahoma"/>
            <family val="2"/>
          </rPr>
          <t xml:space="preserve"> ] 
2. </t>
        </r>
        <r>
          <rPr>
            <b/>
            <sz val="9"/>
            <color indexed="81"/>
            <rFont val="돋움"/>
            <family val="3"/>
            <charset val="129"/>
          </rPr>
          <t>해저광물의</t>
        </r>
        <r>
          <rPr>
            <b/>
            <sz val="9"/>
            <color indexed="81"/>
            <rFont val="Tahoma"/>
            <family val="2"/>
          </rPr>
          <t xml:space="preserve"> </t>
        </r>
        <r>
          <rPr>
            <b/>
            <sz val="9"/>
            <color indexed="81"/>
            <rFont val="돋움"/>
            <family val="3"/>
            <charset val="129"/>
          </rPr>
          <t>탐사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채취사업에</t>
        </r>
        <r>
          <rPr>
            <b/>
            <sz val="9"/>
            <color indexed="81"/>
            <rFont val="Tahoma"/>
            <family val="2"/>
          </rPr>
          <t xml:space="preserve"> </t>
        </r>
        <r>
          <rPr>
            <b/>
            <sz val="9"/>
            <color indexed="81"/>
            <rFont val="돋움"/>
            <family val="3"/>
            <charset val="129"/>
          </rPr>
          <t>사용하기</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수입하는</t>
        </r>
        <r>
          <rPr>
            <b/>
            <sz val="9"/>
            <color indexed="81"/>
            <rFont val="Tahoma"/>
            <family val="2"/>
          </rPr>
          <t xml:space="preserve"> </t>
        </r>
        <r>
          <rPr>
            <b/>
            <sz val="9"/>
            <color indexed="81"/>
            <rFont val="돋움"/>
            <family val="3"/>
            <charset val="129"/>
          </rPr>
          <t>기계</t>
        </r>
        <r>
          <rPr>
            <b/>
            <sz val="9"/>
            <color indexed="81"/>
            <rFont val="Tahoma"/>
            <family val="2"/>
          </rPr>
          <t>·</t>
        </r>
        <r>
          <rPr>
            <b/>
            <sz val="9"/>
            <color indexed="81"/>
            <rFont val="돋움"/>
            <family val="3"/>
            <charset val="129"/>
          </rPr>
          <t>장비</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자재에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관세</t>
        </r>
        <r>
          <rPr>
            <b/>
            <sz val="9"/>
            <color indexed="81"/>
            <rFont val="Tahoma"/>
            <family val="2"/>
          </rPr>
          <t>·</t>
        </r>
        <r>
          <rPr>
            <b/>
            <sz val="9"/>
            <color indexed="81"/>
            <rFont val="돋움"/>
            <family val="3"/>
            <charset val="129"/>
          </rPr>
          <t>부가가치세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개별소비세</t>
        </r>
        <r>
          <rPr>
            <b/>
            <sz val="9"/>
            <color indexed="81"/>
            <rFont val="Tahoma"/>
            <family val="2"/>
          </rPr>
          <t xml:space="preserve">(2009.01.30 </t>
        </r>
        <r>
          <rPr>
            <b/>
            <sz val="9"/>
            <color indexed="81"/>
            <rFont val="돋움"/>
            <family val="3"/>
            <charset val="129"/>
          </rPr>
          <t>개정</t>
        </r>
        <r>
          <rPr>
            <b/>
            <sz val="9"/>
            <color indexed="81"/>
            <rFont val="Tahoma"/>
            <family val="2"/>
          </rPr>
          <t xml:space="preserve">) 
3. </t>
        </r>
        <r>
          <rPr>
            <b/>
            <sz val="9"/>
            <color indexed="81"/>
            <rFont val="돋움"/>
            <family val="3"/>
            <charset val="129"/>
          </rPr>
          <t>해저광물의</t>
        </r>
        <r>
          <rPr>
            <b/>
            <sz val="9"/>
            <color indexed="81"/>
            <rFont val="Tahoma"/>
            <family val="2"/>
          </rPr>
          <t xml:space="preserve"> </t>
        </r>
        <r>
          <rPr>
            <b/>
            <sz val="9"/>
            <color indexed="81"/>
            <rFont val="돋움"/>
            <family val="3"/>
            <charset val="129"/>
          </rPr>
          <t>탐사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채취사업에</t>
        </r>
        <r>
          <rPr>
            <b/>
            <sz val="9"/>
            <color indexed="81"/>
            <rFont val="Tahoma"/>
            <family val="2"/>
          </rPr>
          <t xml:space="preserve"> </t>
        </r>
        <r>
          <rPr>
            <b/>
            <sz val="9"/>
            <color indexed="81"/>
            <rFont val="돋움"/>
            <family val="3"/>
            <charset val="129"/>
          </rPr>
          <t>사용하기</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국내에서</t>
        </r>
        <r>
          <rPr>
            <b/>
            <sz val="9"/>
            <color indexed="81"/>
            <rFont val="Tahoma"/>
            <family val="2"/>
          </rPr>
          <t xml:space="preserve"> </t>
        </r>
        <r>
          <rPr>
            <b/>
            <sz val="9"/>
            <color indexed="81"/>
            <rFont val="돋움"/>
            <family val="3"/>
            <charset val="129"/>
          </rPr>
          <t>구입하는</t>
        </r>
        <r>
          <rPr>
            <b/>
            <sz val="9"/>
            <color indexed="81"/>
            <rFont val="Tahoma"/>
            <family val="2"/>
          </rPr>
          <t xml:space="preserve"> </t>
        </r>
        <r>
          <rPr>
            <b/>
            <sz val="9"/>
            <color indexed="81"/>
            <rFont val="돋움"/>
            <family val="3"/>
            <charset val="129"/>
          </rPr>
          <t>기계</t>
        </r>
        <r>
          <rPr>
            <b/>
            <sz val="9"/>
            <color indexed="81"/>
            <rFont val="Tahoma"/>
            <family val="2"/>
          </rPr>
          <t>·</t>
        </r>
        <r>
          <rPr>
            <b/>
            <sz val="9"/>
            <color indexed="81"/>
            <rFont val="돋움"/>
            <family val="3"/>
            <charset val="129"/>
          </rPr>
          <t>장비</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자재에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 xml:space="preserve">개별
</t>
        </r>
        <r>
          <rPr>
            <b/>
            <sz val="9"/>
            <color indexed="81"/>
            <rFont val="Tahoma"/>
            <family val="2"/>
          </rPr>
          <t xml:space="preserve">    </t>
        </r>
        <r>
          <rPr>
            <b/>
            <sz val="9"/>
            <color indexed="81"/>
            <rFont val="돋움"/>
            <family val="3"/>
            <charset val="129"/>
          </rPr>
          <t>소비세</t>
        </r>
        <r>
          <rPr>
            <b/>
            <sz val="9"/>
            <color indexed="81"/>
            <rFont val="Tahoma"/>
            <family val="2"/>
          </rPr>
          <t xml:space="preserve">(2009.01.30 </t>
        </r>
        <r>
          <rPr>
            <b/>
            <sz val="9"/>
            <color indexed="81"/>
            <rFont val="돋움"/>
            <family val="3"/>
            <charset val="129"/>
          </rPr>
          <t>개정</t>
        </r>
        <r>
          <rPr>
            <b/>
            <sz val="9"/>
            <color indexed="81"/>
            <rFont val="Tahoma"/>
            <family val="2"/>
          </rPr>
          <t xml:space="preserve">) 
4. </t>
        </r>
        <r>
          <rPr>
            <b/>
            <sz val="9"/>
            <color indexed="81"/>
            <rFont val="돋움"/>
            <family val="3"/>
            <charset val="129"/>
          </rPr>
          <t>해저광물의</t>
        </r>
        <r>
          <rPr>
            <b/>
            <sz val="9"/>
            <color indexed="81"/>
            <rFont val="Tahoma"/>
            <family val="2"/>
          </rPr>
          <t xml:space="preserve"> </t>
        </r>
        <r>
          <rPr>
            <b/>
            <sz val="9"/>
            <color indexed="81"/>
            <rFont val="돋움"/>
            <family val="3"/>
            <charset val="129"/>
          </rPr>
          <t>탐사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채취사업을</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이용되는</t>
        </r>
        <r>
          <rPr>
            <b/>
            <sz val="9"/>
            <color indexed="81"/>
            <rFont val="Tahoma"/>
            <family val="2"/>
          </rPr>
          <t xml:space="preserve"> </t>
        </r>
        <r>
          <rPr>
            <b/>
            <sz val="9"/>
            <color indexed="81"/>
            <rFont val="돋움"/>
            <family val="3"/>
            <charset val="129"/>
          </rPr>
          <t>재산이나</t>
        </r>
        <r>
          <rPr>
            <b/>
            <sz val="9"/>
            <color indexed="81"/>
            <rFont val="Tahoma"/>
            <family val="2"/>
          </rPr>
          <t xml:space="preserve"> </t>
        </r>
        <r>
          <rPr>
            <b/>
            <sz val="9"/>
            <color indexed="81"/>
            <rFont val="돋움"/>
            <family val="3"/>
            <charset val="129"/>
          </rPr>
          <t>필요한</t>
        </r>
        <r>
          <rPr>
            <b/>
            <sz val="9"/>
            <color indexed="81"/>
            <rFont val="Tahoma"/>
            <family val="2"/>
          </rPr>
          <t xml:space="preserve"> </t>
        </r>
        <r>
          <rPr>
            <b/>
            <sz val="9"/>
            <color indexed="81"/>
            <rFont val="돋움"/>
            <family val="3"/>
            <charset val="129"/>
          </rPr>
          <t>재산에</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부과되는</t>
        </r>
        <r>
          <rPr>
            <b/>
            <sz val="9"/>
            <color indexed="81"/>
            <rFont val="Tahoma"/>
            <family val="2"/>
          </rPr>
          <t xml:space="preserve"> </t>
        </r>
        <r>
          <rPr>
            <b/>
            <sz val="9"/>
            <color indexed="81"/>
            <rFont val="돋움"/>
            <family val="3"/>
            <charset val="129"/>
          </rPr>
          <t>재산세</t>
        </r>
        <r>
          <rPr>
            <b/>
            <sz val="9"/>
            <color indexed="81"/>
            <rFont val="Tahoma"/>
            <family val="2"/>
          </rPr>
          <t xml:space="preserve">·
    </t>
        </r>
        <r>
          <rPr>
            <b/>
            <sz val="9"/>
            <color indexed="81"/>
            <rFont val="돋움"/>
            <family val="3"/>
            <charset val="129"/>
          </rPr>
          <t>취득세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자동차세</t>
        </r>
        <r>
          <rPr>
            <b/>
            <sz val="9"/>
            <color indexed="81"/>
            <rFont val="Tahoma"/>
            <family val="2"/>
          </rPr>
          <t xml:space="preserve">(2005.01.05 </t>
        </r>
        <r>
          <rPr>
            <b/>
            <sz val="9"/>
            <color indexed="81"/>
            <rFont val="돋움"/>
            <family val="3"/>
            <charset val="129"/>
          </rPr>
          <t>개정</t>
        </r>
        <r>
          <rPr>
            <b/>
            <sz val="9"/>
            <color indexed="81"/>
            <rFont val="Tahoma"/>
            <family val="2"/>
          </rPr>
          <t xml:space="preserve">) 
5. </t>
        </r>
        <r>
          <rPr>
            <b/>
            <sz val="9"/>
            <color indexed="81"/>
            <rFont val="돋움"/>
            <family val="3"/>
            <charset val="129"/>
          </rPr>
          <t>국가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지방자치단체가</t>
        </r>
        <r>
          <rPr>
            <b/>
            <sz val="9"/>
            <color indexed="81"/>
            <rFont val="Tahoma"/>
            <family val="2"/>
          </rPr>
          <t xml:space="preserve"> </t>
        </r>
        <r>
          <rPr>
            <b/>
            <sz val="9"/>
            <color indexed="81"/>
            <rFont val="돋움"/>
            <family val="3"/>
            <charset val="129"/>
          </rPr>
          <t>제공하는</t>
        </r>
        <r>
          <rPr>
            <b/>
            <sz val="9"/>
            <color indexed="81"/>
            <rFont val="Tahoma"/>
            <family val="2"/>
          </rPr>
          <t xml:space="preserve"> </t>
        </r>
        <r>
          <rPr>
            <b/>
            <sz val="9"/>
            <color indexed="81"/>
            <rFont val="돋움"/>
            <family val="3"/>
            <charset val="129"/>
          </rPr>
          <t>서비스에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부과되거나</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부과되는</t>
        </r>
        <r>
          <rPr>
            <b/>
            <sz val="9"/>
            <color indexed="81"/>
            <rFont val="Tahoma"/>
            <family val="2"/>
          </rPr>
          <t xml:space="preserve"> </t>
        </r>
        <r>
          <rPr>
            <b/>
            <sz val="9"/>
            <color indexed="81"/>
            <rFont val="돋움"/>
            <family val="3"/>
            <charset val="129"/>
          </rPr>
          <t>조세</t>
        </r>
        <r>
          <rPr>
            <b/>
            <sz val="9"/>
            <color indexed="81"/>
            <rFont val="Tahoma"/>
            <family val="2"/>
          </rPr>
          <t xml:space="preserve">(1998.12.28 </t>
        </r>
        <r>
          <rPr>
            <b/>
            <sz val="9"/>
            <color indexed="81"/>
            <rFont val="돋움"/>
            <family val="3"/>
            <charset val="129"/>
          </rPr>
          <t>개정</t>
        </r>
        <r>
          <rPr>
            <b/>
            <sz val="9"/>
            <color indexed="81"/>
            <rFont val="Tahoma"/>
            <family val="2"/>
          </rPr>
          <t xml:space="preserve">) 
</t>
        </r>
        <r>
          <rPr>
            <b/>
            <sz val="9"/>
            <color indexed="81"/>
            <rFont val="돋움"/>
            <family val="3"/>
            <charset val="129"/>
          </rPr>
          <t>③</t>
        </r>
        <r>
          <rPr>
            <b/>
            <sz val="9"/>
            <color indexed="81"/>
            <rFont val="Tahoma"/>
            <family val="2"/>
          </rPr>
          <t xml:space="preserve"> </t>
        </r>
        <r>
          <rPr>
            <b/>
            <sz val="9"/>
            <color indexed="81"/>
            <rFont val="돋움"/>
            <family val="3"/>
            <charset val="129"/>
          </rPr>
          <t>해저조광권자의</t>
        </r>
        <r>
          <rPr>
            <b/>
            <sz val="9"/>
            <color indexed="81"/>
            <rFont val="Tahoma"/>
            <family val="2"/>
          </rPr>
          <t xml:space="preserve"> </t>
        </r>
        <r>
          <rPr>
            <b/>
            <sz val="9"/>
            <color indexed="81"/>
            <rFont val="돋움"/>
            <family val="3"/>
            <charset val="129"/>
          </rPr>
          <t>대리인</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도급업자가</t>
        </r>
        <r>
          <rPr>
            <b/>
            <sz val="9"/>
            <color indexed="81"/>
            <rFont val="Tahoma"/>
            <family val="2"/>
          </rPr>
          <t xml:space="preserve"> </t>
        </r>
        <r>
          <rPr>
            <b/>
            <sz val="9"/>
            <color indexed="81"/>
            <rFont val="돋움"/>
            <family val="3"/>
            <charset val="129"/>
          </rPr>
          <t>해저광물의</t>
        </r>
        <r>
          <rPr>
            <b/>
            <sz val="9"/>
            <color indexed="81"/>
            <rFont val="Tahoma"/>
            <family val="2"/>
          </rPr>
          <t xml:space="preserve"> </t>
        </r>
        <r>
          <rPr>
            <b/>
            <sz val="9"/>
            <color indexed="81"/>
            <rFont val="돋움"/>
            <family val="3"/>
            <charset val="129"/>
          </rPr>
          <t>탐사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채취사업에</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사용하기</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해저조광권자의</t>
        </r>
        <r>
          <rPr>
            <b/>
            <sz val="9"/>
            <color indexed="81"/>
            <rFont val="Tahoma"/>
            <family val="2"/>
          </rPr>
          <t xml:space="preserve"> </t>
        </r>
        <r>
          <rPr>
            <b/>
            <sz val="9"/>
            <color indexed="81"/>
            <rFont val="돋움"/>
            <family val="3"/>
            <charset val="129"/>
          </rPr>
          <t>명의로</t>
        </r>
        <r>
          <rPr>
            <b/>
            <sz val="9"/>
            <color indexed="81"/>
            <rFont val="Tahoma"/>
            <family val="2"/>
          </rPr>
          <t xml:space="preserve"> </t>
        </r>
        <r>
          <rPr>
            <b/>
            <sz val="9"/>
            <color indexed="81"/>
            <rFont val="돋움"/>
            <family val="3"/>
            <charset val="129"/>
          </rPr>
          <t>수입하는</t>
        </r>
        <r>
          <rPr>
            <b/>
            <sz val="9"/>
            <color indexed="81"/>
            <rFont val="Tahoma"/>
            <family val="2"/>
          </rPr>
          <t xml:space="preserve"> </t>
        </r>
        <r>
          <rPr>
            <b/>
            <sz val="9"/>
            <color indexed="81"/>
            <rFont val="돋움"/>
            <family val="3"/>
            <charset val="129"/>
          </rPr>
          <t>기계장비</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자재에</t>
        </r>
        <r>
          <rPr>
            <b/>
            <sz val="9"/>
            <color indexed="81"/>
            <rFont val="Tahoma"/>
            <family val="2"/>
          </rPr>
          <t xml:space="preserve"> </t>
        </r>
        <r>
          <rPr>
            <b/>
            <sz val="9"/>
            <color indexed="81"/>
            <rFont val="돋움"/>
            <family val="3"/>
            <charset val="129"/>
          </rPr>
          <t>대해서는</t>
        </r>
        <r>
          <rPr>
            <b/>
            <sz val="9"/>
            <color indexed="81"/>
            <rFont val="Tahoma"/>
            <family val="2"/>
          </rPr>
          <t xml:space="preserve"> </t>
        </r>
        <r>
          <rPr>
            <b/>
            <sz val="9"/>
            <color indexed="81"/>
            <rFont val="돋움"/>
            <family val="3"/>
            <charset val="129"/>
          </rPr>
          <t>관세</t>
        </r>
        <r>
          <rPr>
            <b/>
            <sz val="9"/>
            <color indexed="81"/>
            <rFont val="Tahoma"/>
            <family val="2"/>
          </rPr>
          <t>·</t>
        </r>
        <r>
          <rPr>
            <b/>
            <sz val="9"/>
            <color indexed="81"/>
            <rFont val="돋움"/>
            <family val="3"/>
            <charset val="129"/>
          </rPr>
          <t>부가가치세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개별소비세</t>
        </r>
        <r>
          <rPr>
            <b/>
            <sz val="9"/>
            <color indexed="81"/>
            <rFont val="Tahoma"/>
            <family val="2"/>
          </rPr>
          <t xml:space="preserve"> </t>
        </r>
        <r>
          <rPr>
            <b/>
            <sz val="9"/>
            <color indexed="81"/>
            <rFont val="돋움"/>
            <family val="3"/>
            <charset val="129"/>
          </rPr>
          <t>면제한다</t>
        </r>
        <r>
          <rPr>
            <b/>
            <sz val="9"/>
            <color indexed="81"/>
            <rFont val="Tahoma"/>
            <family val="2"/>
          </rPr>
          <t xml:space="preserve">.(2010.01.01 </t>
        </r>
        <r>
          <rPr>
            <b/>
            <sz val="9"/>
            <color indexed="81"/>
            <rFont val="돋움"/>
            <family val="3"/>
            <charset val="129"/>
          </rPr>
          <t>개정</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④</t>
        </r>
        <r>
          <rPr>
            <b/>
            <sz val="9"/>
            <color indexed="81"/>
            <rFont val="Tahoma"/>
            <family val="2"/>
          </rPr>
          <t xml:space="preserve"> </t>
        </r>
        <r>
          <rPr>
            <b/>
            <sz val="9"/>
            <color indexed="81"/>
            <rFont val="돋움"/>
            <family val="3"/>
            <charset val="129"/>
          </rPr>
          <t>삭제</t>
        </r>
        <r>
          <rPr>
            <b/>
            <sz val="9"/>
            <color indexed="81"/>
            <rFont val="Tahoma"/>
            <family val="2"/>
          </rPr>
          <t xml:space="preserve">(2003.12.30) [ </t>
        </r>
        <r>
          <rPr>
            <b/>
            <sz val="9"/>
            <color indexed="81"/>
            <rFont val="돋움"/>
            <family val="3"/>
            <charset val="129"/>
          </rPr>
          <t>부칙</t>
        </r>
        <r>
          <rPr>
            <b/>
            <sz val="9"/>
            <color indexed="81"/>
            <rFont val="Tahoma"/>
            <family val="2"/>
          </rPr>
          <t xml:space="preserve"> ] 
</t>
        </r>
        <r>
          <rPr>
            <b/>
            <sz val="9"/>
            <color indexed="81"/>
            <rFont val="돋움"/>
            <family val="3"/>
            <charset val="129"/>
          </rPr>
          <t>⑤</t>
        </r>
        <r>
          <rPr>
            <b/>
            <sz val="9"/>
            <color indexed="81"/>
            <rFont val="Tahoma"/>
            <family val="2"/>
          </rPr>
          <t xml:space="preserve"> </t>
        </r>
        <r>
          <rPr>
            <b/>
            <sz val="9"/>
            <color indexed="81"/>
            <rFont val="돋움"/>
            <family val="3"/>
            <charset val="129"/>
          </rPr>
          <t>해저조광권자와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대리인</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도급업자가</t>
        </r>
        <r>
          <rPr>
            <b/>
            <sz val="9"/>
            <color indexed="81"/>
            <rFont val="Tahoma"/>
            <family val="2"/>
          </rPr>
          <t xml:space="preserve"> </t>
        </r>
        <r>
          <rPr>
            <b/>
            <sz val="9"/>
            <color indexed="81"/>
            <rFont val="돋움"/>
            <family val="3"/>
            <charset val="129"/>
          </rPr>
          <t>해저석유탐사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개발을</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고용하는</t>
        </r>
        <r>
          <rPr>
            <b/>
            <sz val="9"/>
            <color indexed="81"/>
            <rFont val="Tahoma"/>
            <family val="2"/>
          </rPr>
          <t xml:space="preserve"> </t>
        </r>
        <r>
          <rPr>
            <b/>
            <sz val="9"/>
            <color indexed="81"/>
            <rFont val="돋움"/>
            <family val="3"/>
            <charset val="129"/>
          </rPr>
          <t>외국인에게</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급여에</t>
        </r>
        <r>
          <rPr>
            <b/>
            <sz val="9"/>
            <color indexed="81"/>
            <rFont val="Tahoma"/>
            <family val="2"/>
          </rPr>
          <t xml:space="preserve"> </t>
        </r>
        <r>
          <rPr>
            <b/>
            <sz val="9"/>
            <color indexed="81"/>
            <rFont val="돋움"/>
            <family val="3"/>
            <charset val="129"/>
          </rPr>
          <t>대해서는</t>
        </r>
        <r>
          <rPr>
            <b/>
            <sz val="9"/>
            <color indexed="81"/>
            <rFont val="Tahoma"/>
            <family val="2"/>
          </rPr>
          <t xml:space="preserve"> </t>
        </r>
        <r>
          <rPr>
            <b/>
            <sz val="9"/>
            <color indexed="81"/>
            <rFont val="돋움"/>
            <family val="3"/>
            <charset val="129"/>
          </rPr>
          <t>해저조광권자가</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처음으로</t>
        </r>
        <r>
          <rPr>
            <b/>
            <sz val="9"/>
            <color indexed="81"/>
            <rFont val="Tahoma"/>
            <family val="2"/>
          </rPr>
          <t xml:space="preserve"> </t>
        </r>
        <r>
          <rPr>
            <b/>
            <sz val="9"/>
            <color indexed="81"/>
            <rFont val="돋움"/>
            <family val="3"/>
            <charset val="129"/>
          </rPr>
          <t>납부하는</t>
        </r>
        <r>
          <rPr>
            <b/>
            <sz val="9"/>
            <color indexed="81"/>
            <rFont val="Tahoma"/>
            <family val="2"/>
          </rPr>
          <t xml:space="preserve"> </t>
        </r>
        <r>
          <rPr>
            <b/>
            <sz val="9"/>
            <color indexed="81"/>
            <rFont val="돋움"/>
            <family val="3"/>
            <charset val="129"/>
          </rPr>
          <t>사업연도까지</t>
        </r>
        <r>
          <rPr>
            <b/>
            <sz val="9"/>
            <color indexed="81"/>
            <rFont val="Tahoma"/>
            <family val="2"/>
          </rPr>
          <t xml:space="preserve"> </t>
        </r>
        <r>
          <rPr>
            <b/>
            <sz val="9"/>
            <color indexed="81"/>
            <rFont val="돋움"/>
            <family val="3"/>
            <charset val="129"/>
          </rPr>
          <t>소득세를</t>
        </r>
        <r>
          <rPr>
            <b/>
            <sz val="9"/>
            <color indexed="81"/>
            <rFont val="Tahoma"/>
            <family val="2"/>
          </rPr>
          <t xml:space="preserve"> </t>
        </r>
        <r>
          <rPr>
            <b/>
            <sz val="9"/>
            <color indexed="81"/>
            <rFont val="돋움"/>
            <family val="3"/>
            <charset val="129"/>
          </rPr>
          <t>면제한다</t>
        </r>
        <r>
          <rPr>
            <b/>
            <sz val="9"/>
            <color indexed="81"/>
            <rFont val="Tahoma"/>
            <family val="2"/>
          </rPr>
          <t xml:space="preserve">.(2010.01.01 </t>
        </r>
        <r>
          <rPr>
            <b/>
            <sz val="9"/>
            <color indexed="81"/>
            <rFont val="돋움"/>
            <family val="3"/>
            <charset val="129"/>
          </rPr>
          <t>개정</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⑥</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t>
        </r>
        <r>
          <rPr>
            <b/>
            <sz val="9"/>
            <color indexed="81"/>
            <rFont val="Tahoma"/>
            <family val="2"/>
          </rPr>
          <t>·</t>
        </r>
        <r>
          <rPr>
            <b/>
            <sz val="9"/>
            <color indexed="81"/>
            <rFont val="돋움"/>
            <family val="3"/>
            <charset val="129"/>
          </rPr>
          <t>제</t>
        </r>
        <r>
          <rPr>
            <b/>
            <sz val="9"/>
            <color indexed="81"/>
            <rFont val="Tahoma"/>
            <family val="2"/>
          </rPr>
          <t>3</t>
        </r>
        <r>
          <rPr>
            <b/>
            <sz val="9"/>
            <color indexed="81"/>
            <rFont val="돋움"/>
            <family val="3"/>
            <charset val="129"/>
          </rPr>
          <t>항</t>
        </r>
        <r>
          <rPr>
            <b/>
            <sz val="9"/>
            <color indexed="81"/>
            <rFont val="Tahoma"/>
            <family val="2"/>
          </rPr>
          <t>·</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항은</t>
        </r>
        <r>
          <rPr>
            <b/>
            <sz val="9"/>
            <color indexed="81"/>
            <rFont val="Tahoma"/>
            <family val="2"/>
          </rPr>
          <t xml:space="preserve"> 2013</t>
        </r>
        <r>
          <rPr>
            <b/>
            <sz val="9"/>
            <color indexed="81"/>
            <rFont val="돋움"/>
            <family val="3"/>
            <charset val="129"/>
          </rPr>
          <t>년</t>
        </r>
        <r>
          <rPr>
            <b/>
            <sz val="9"/>
            <color indexed="81"/>
            <rFont val="Tahoma"/>
            <family val="2"/>
          </rPr>
          <t xml:space="preserve"> 12</t>
        </r>
        <r>
          <rPr>
            <b/>
            <sz val="9"/>
            <color indexed="81"/>
            <rFont val="돋움"/>
            <family val="3"/>
            <charset val="129"/>
          </rPr>
          <t>월</t>
        </r>
        <r>
          <rPr>
            <b/>
            <sz val="9"/>
            <color indexed="81"/>
            <rFont val="Tahoma"/>
            <family val="2"/>
          </rPr>
          <t xml:space="preserve"> 31</t>
        </r>
        <r>
          <rPr>
            <b/>
            <sz val="9"/>
            <color indexed="81"/>
            <rFont val="돋움"/>
            <family val="3"/>
            <charset val="129"/>
          </rPr>
          <t>일</t>
        </r>
        <r>
          <rPr>
            <b/>
            <sz val="9"/>
            <color indexed="81"/>
            <rFont val="Tahoma"/>
            <family val="2"/>
          </rPr>
          <t xml:space="preserve"> </t>
        </r>
        <r>
          <rPr>
            <b/>
            <sz val="9"/>
            <color indexed="81"/>
            <rFont val="돋움"/>
            <family val="3"/>
            <charset val="129"/>
          </rPr>
          <t>이전에</t>
        </r>
        <r>
          <rPr>
            <b/>
            <sz val="9"/>
            <color indexed="81"/>
            <rFont val="Tahoma"/>
            <family val="2"/>
          </rPr>
          <t xml:space="preserve"> </t>
        </r>
        <r>
          <rPr>
            <b/>
            <sz val="9"/>
            <color indexed="81"/>
            <rFont val="돋움"/>
            <family val="3"/>
            <charset val="129"/>
          </rPr>
          <t>납세의무가</t>
        </r>
        <r>
          <rPr>
            <b/>
            <sz val="9"/>
            <color indexed="81"/>
            <rFont val="Tahoma"/>
            <family val="2"/>
          </rPr>
          <t xml:space="preserve"> </t>
        </r>
        <r>
          <rPr>
            <b/>
            <sz val="9"/>
            <color indexed="81"/>
            <rFont val="돋움"/>
            <family val="3"/>
            <charset val="129"/>
          </rPr>
          <t>성립하는</t>
        </r>
        <r>
          <rPr>
            <b/>
            <sz val="9"/>
            <color indexed="81"/>
            <rFont val="Tahoma"/>
            <family val="2"/>
          </rPr>
          <t xml:space="preserve"> </t>
        </r>
        <r>
          <rPr>
            <b/>
            <sz val="9"/>
            <color indexed="81"/>
            <rFont val="돋움"/>
            <family val="3"/>
            <charset val="129"/>
          </rPr>
          <t>것까지</t>
        </r>
        <r>
          <rPr>
            <b/>
            <sz val="9"/>
            <color indexed="81"/>
            <rFont val="Tahoma"/>
            <family val="2"/>
          </rPr>
          <t xml:space="preserve"> </t>
        </r>
        <r>
          <rPr>
            <b/>
            <sz val="9"/>
            <color indexed="81"/>
            <rFont val="돋움"/>
            <family val="3"/>
            <charset val="129"/>
          </rPr>
          <t>적용한다</t>
        </r>
        <r>
          <rPr>
            <b/>
            <sz val="9"/>
            <color indexed="81"/>
            <rFont val="Tahoma"/>
            <family val="2"/>
          </rPr>
          <t xml:space="preserve">.(2010.01.01 </t>
        </r>
        <r>
          <rPr>
            <b/>
            <sz val="9"/>
            <color indexed="81"/>
            <rFont val="돋움"/>
            <family val="3"/>
            <charset val="129"/>
          </rPr>
          <t>개정</t>
        </r>
        <r>
          <rPr>
            <b/>
            <sz val="9"/>
            <color indexed="81"/>
            <rFont val="Tahoma"/>
            <family val="2"/>
          </rPr>
          <t xml:space="preserve">) [ </t>
        </r>
        <r>
          <rPr>
            <b/>
            <sz val="9"/>
            <color indexed="81"/>
            <rFont val="돋움"/>
            <family val="3"/>
            <charset val="129"/>
          </rPr>
          <t>부칙</t>
        </r>
        <r>
          <rPr>
            <b/>
            <sz val="9"/>
            <color indexed="81"/>
            <rFont val="Tahoma"/>
            <family val="2"/>
          </rPr>
          <t xml:space="preserve"> ] </t>
        </r>
      </text>
    </comment>
    <comment ref="C56" authorId="1" shapeId="0" xr:uid="{8BA756F4-E0D8-4333-94EB-2A7B93494949}">
      <text>
        <r>
          <rPr>
            <b/>
            <sz val="9"/>
            <color indexed="81"/>
            <rFont val="돋움"/>
            <family val="3"/>
            <charset val="129"/>
          </rPr>
          <t>소령</t>
        </r>
        <r>
          <rPr>
            <b/>
            <sz val="9"/>
            <color indexed="81"/>
            <rFont val="Tahoma"/>
            <family val="2"/>
          </rPr>
          <t xml:space="preserve"> </t>
        </r>
        <r>
          <rPr>
            <b/>
            <sz val="9"/>
            <color indexed="81"/>
            <rFont val="돋움"/>
            <family val="3"/>
            <charset val="129"/>
          </rPr>
          <t>§</t>
        </r>
        <r>
          <rPr>
            <b/>
            <sz val="9"/>
            <color indexed="81"/>
            <rFont val="Tahoma"/>
            <family val="2"/>
          </rPr>
          <t xml:space="preserve"> 12 9~11(</t>
        </r>
        <r>
          <rPr>
            <b/>
            <sz val="9"/>
            <color indexed="81"/>
            <rFont val="돋움"/>
            <family val="3"/>
            <charset val="129"/>
          </rPr>
          <t>경호수당</t>
        </r>
        <r>
          <rPr>
            <b/>
            <sz val="9"/>
            <color indexed="81"/>
            <rFont val="Tahoma"/>
            <family val="2"/>
          </rPr>
          <t>,</t>
        </r>
        <r>
          <rPr>
            <b/>
            <sz val="9"/>
            <color indexed="81"/>
            <rFont val="돋움"/>
            <family val="3"/>
            <charset val="129"/>
          </rPr>
          <t>승선수당등</t>
        </r>
        <r>
          <rPr>
            <b/>
            <sz val="9"/>
            <color indexed="81"/>
            <rFont val="Tahoma"/>
            <family val="2"/>
          </rPr>
          <t>)</t>
        </r>
      </text>
    </comment>
    <comment ref="I56" authorId="0" shapeId="0" xr:uid="{735A5963-7890-482E-8CEF-90F72B6CF9C5}">
      <text>
        <r>
          <rPr>
            <b/>
            <sz val="9"/>
            <color indexed="81"/>
            <rFont val="돋움"/>
            <family val="3"/>
            <charset val="129"/>
          </rPr>
          <t>승선수당</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
제출</t>
        </r>
      </text>
    </comment>
    <comment ref="C57" authorId="1" shapeId="0" xr:uid="{6D2BEA59-5F89-4D52-B050-0618C55B4718}">
      <text>
        <r>
          <rPr>
            <b/>
            <sz val="9"/>
            <color indexed="81"/>
            <rFont val="돋움"/>
            <family val="3"/>
            <charset val="129"/>
          </rPr>
          <t>소법</t>
        </r>
        <r>
          <rPr>
            <b/>
            <sz val="9"/>
            <color indexed="81"/>
            <rFont val="Tahoma"/>
            <family val="2"/>
          </rPr>
          <t xml:space="preserve"> </t>
        </r>
        <r>
          <rPr>
            <b/>
            <sz val="9"/>
            <color indexed="81"/>
            <rFont val="돋움"/>
            <family val="3"/>
            <charset val="129"/>
          </rPr>
          <t>§</t>
        </r>
        <r>
          <rPr>
            <b/>
            <sz val="9"/>
            <color indexed="81"/>
            <rFont val="Tahoma"/>
            <family val="2"/>
          </rPr>
          <t xml:space="preserve"> 12 3 </t>
        </r>
        <r>
          <rPr>
            <b/>
            <sz val="9"/>
            <color indexed="81"/>
            <rFont val="돋움"/>
            <family val="3"/>
            <charset val="129"/>
          </rPr>
          <t>차</t>
        </r>
        <r>
          <rPr>
            <b/>
            <sz val="9"/>
            <color indexed="81"/>
            <rFont val="Tahoma"/>
            <family val="2"/>
          </rPr>
          <t xml:space="preserve"> </t>
        </r>
        <r>
          <rPr>
            <b/>
            <sz val="9"/>
            <color indexed="81"/>
            <rFont val="돋움"/>
            <family val="3"/>
            <charset val="129"/>
          </rPr>
          <t>외국정부</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국제기관에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사람에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비과세</t>
        </r>
      </text>
    </comment>
    <comment ref="C58" authorId="1" shapeId="0" xr:uid="{F39008F1-1FE0-48ED-80C6-8B623C060E8F}">
      <text>
        <r>
          <rPr>
            <b/>
            <sz val="9"/>
            <color indexed="81"/>
            <rFont val="돋움"/>
            <family val="3"/>
            <charset val="129"/>
          </rPr>
          <t>구</t>
        </r>
        <r>
          <rPr>
            <b/>
            <sz val="9"/>
            <color indexed="81"/>
            <rFont val="Tahoma"/>
            <family val="2"/>
          </rPr>
          <t xml:space="preserve"> </t>
        </r>
        <r>
          <rPr>
            <b/>
            <sz val="9"/>
            <color indexed="81"/>
            <rFont val="돋움"/>
            <family val="3"/>
            <charset val="129"/>
          </rPr>
          <t>조특법</t>
        </r>
        <r>
          <rPr>
            <b/>
            <sz val="9"/>
            <color indexed="81"/>
            <rFont val="Tahoma"/>
            <family val="2"/>
          </rPr>
          <t xml:space="preserve"> </t>
        </r>
        <r>
          <rPr>
            <b/>
            <sz val="9"/>
            <color indexed="81"/>
            <rFont val="돋움"/>
            <family val="3"/>
            <charset val="129"/>
          </rPr>
          <t>§</t>
        </r>
        <r>
          <rPr>
            <b/>
            <sz val="9"/>
            <color indexed="81"/>
            <rFont val="Tahoma"/>
            <family val="2"/>
          </rPr>
          <t xml:space="preserve"> 30 </t>
        </r>
        <r>
          <rPr>
            <b/>
            <sz val="9"/>
            <color indexed="81"/>
            <rFont val="돋움"/>
            <family val="3"/>
            <charset val="129"/>
          </rPr>
          <t>장기</t>
        </r>
        <r>
          <rPr>
            <b/>
            <sz val="9"/>
            <color indexed="81"/>
            <rFont val="Tahoma"/>
            <family val="2"/>
          </rPr>
          <t xml:space="preserve"> </t>
        </r>
        <r>
          <rPr>
            <b/>
            <sz val="9"/>
            <color indexed="81"/>
            <rFont val="돋움"/>
            <family val="3"/>
            <charset val="129"/>
          </rPr>
          <t>미취업자</t>
        </r>
        <r>
          <rPr>
            <b/>
            <sz val="9"/>
            <color indexed="81"/>
            <rFont val="Tahoma"/>
            <family val="2"/>
          </rPr>
          <t xml:space="preserve"> </t>
        </r>
        <r>
          <rPr>
            <b/>
            <sz val="9"/>
            <color indexed="81"/>
            <rFont val="돋움"/>
            <family val="3"/>
            <charset val="129"/>
          </rPr>
          <t>중소기업</t>
        </r>
        <r>
          <rPr>
            <b/>
            <sz val="9"/>
            <color indexed="81"/>
            <rFont val="Tahoma"/>
            <family val="2"/>
          </rPr>
          <t xml:space="preserve"> </t>
        </r>
        <r>
          <rPr>
            <b/>
            <sz val="9"/>
            <color indexed="81"/>
            <rFont val="돋움"/>
            <family val="3"/>
            <charset val="129"/>
          </rPr>
          <t>취업</t>
        </r>
        <r>
          <rPr>
            <b/>
            <sz val="9"/>
            <color indexed="81"/>
            <rFont val="Tahoma"/>
            <family val="2"/>
          </rPr>
          <t xml:space="preserve"> </t>
        </r>
        <r>
          <rPr>
            <b/>
            <sz val="9"/>
            <color indexed="81"/>
            <rFont val="돋움"/>
            <family val="3"/>
            <charset val="129"/>
          </rPr>
          <t>비과세</t>
        </r>
        <r>
          <rPr>
            <b/>
            <sz val="9"/>
            <color indexed="81"/>
            <rFont val="Tahoma"/>
            <family val="2"/>
          </rPr>
          <t>(</t>
        </r>
        <r>
          <rPr>
            <b/>
            <sz val="9"/>
            <color indexed="81"/>
            <rFont val="돋움"/>
            <family val="3"/>
            <charset val="129"/>
          </rPr>
          <t>폐지</t>
        </r>
        <r>
          <rPr>
            <b/>
            <sz val="9"/>
            <color indexed="81"/>
            <rFont val="Tahoma"/>
            <family val="2"/>
          </rPr>
          <t>)</t>
        </r>
      </text>
    </comment>
    <comment ref="I58" authorId="0" shapeId="0" xr:uid="{A63E022E-539D-4FF5-BE91-920E72B152E3}">
      <text>
        <r>
          <rPr>
            <b/>
            <sz val="9"/>
            <color indexed="81"/>
            <rFont val="돋움"/>
            <family val="3"/>
            <charset val="129"/>
          </rPr>
          <t>취업비과세</t>
        </r>
        <r>
          <rPr>
            <b/>
            <sz val="9"/>
            <color indexed="81"/>
            <rFont val="Tahoma"/>
            <family val="2"/>
          </rPr>
          <t xml:space="preserve"> </t>
        </r>
        <r>
          <rPr>
            <b/>
            <sz val="9"/>
            <color indexed="81"/>
            <rFont val="돋움"/>
            <family val="3"/>
            <charset val="129"/>
          </rPr>
          <t>월</t>
        </r>
        <r>
          <rPr>
            <b/>
            <sz val="9"/>
            <color indexed="81"/>
            <rFont val="Tahoma"/>
            <family val="2"/>
          </rPr>
          <t xml:space="preserve"> 1,000,000</t>
        </r>
      </text>
    </comment>
    <comment ref="C59" authorId="1" shapeId="0" xr:uid="{3280F8BA-211D-4EAC-891E-6FA4040F55BE}">
      <text>
        <r>
          <rPr>
            <b/>
            <sz val="9"/>
            <color indexed="81"/>
            <rFont val="돋움"/>
            <family val="3"/>
            <charset val="129"/>
          </rPr>
          <t>소법</t>
        </r>
        <r>
          <rPr>
            <b/>
            <sz val="9"/>
            <color indexed="81"/>
            <rFont val="Tahoma"/>
            <family val="2"/>
          </rPr>
          <t xml:space="preserve"> </t>
        </r>
        <r>
          <rPr>
            <b/>
            <sz val="9"/>
            <color indexed="81"/>
            <rFont val="돋움"/>
            <family val="3"/>
            <charset val="129"/>
          </rPr>
          <t>§</t>
        </r>
        <r>
          <rPr>
            <b/>
            <sz val="9"/>
            <color indexed="81"/>
            <rFont val="Tahoma"/>
            <family val="2"/>
          </rPr>
          <t xml:space="preserve"> 12 3 </t>
        </r>
        <r>
          <rPr>
            <b/>
            <sz val="9"/>
            <color indexed="81"/>
            <rFont val="돋움"/>
            <family val="3"/>
            <charset val="129"/>
          </rPr>
          <t>서</t>
        </r>
        <r>
          <rPr>
            <b/>
            <sz val="9"/>
            <color indexed="81"/>
            <rFont val="Tahoma"/>
            <family val="2"/>
          </rPr>
          <t xml:space="preserve"> </t>
        </r>
        <r>
          <rPr>
            <b/>
            <sz val="9"/>
            <color indexed="81"/>
            <rFont val="돋움"/>
            <family val="3"/>
            <charset val="129"/>
          </rPr>
          <t>「교육기본법」</t>
        </r>
        <r>
          <rPr>
            <b/>
            <sz val="9"/>
            <color indexed="81"/>
            <rFont val="Tahoma"/>
            <family val="2"/>
          </rPr>
          <t xml:space="preserve"> </t>
        </r>
        <r>
          <rPr>
            <b/>
            <sz val="9"/>
            <color indexed="81"/>
            <rFont val="돋움"/>
            <family val="3"/>
            <charset val="129"/>
          </rPr>
          <t>제</t>
        </r>
        <r>
          <rPr>
            <b/>
            <sz val="9"/>
            <color indexed="81"/>
            <rFont val="Tahoma"/>
            <family val="2"/>
          </rPr>
          <t>28</t>
        </r>
        <r>
          <rPr>
            <b/>
            <sz val="9"/>
            <color indexed="81"/>
            <rFont val="돋움"/>
            <family val="3"/>
            <charset val="129"/>
          </rPr>
          <t>조제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장학금</t>
        </r>
      </text>
    </comment>
    <comment ref="I59" authorId="0" shapeId="0" xr:uid="{F6539A57-0ED3-404B-AF03-67E279865E87}">
      <text>
        <r>
          <rPr>
            <b/>
            <sz val="9"/>
            <color indexed="81"/>
            <rFont val="돋움"/>
            <family val="3"/>
            <charset val="129"/>
          </rPr>
          <t>대학생이</t>
        </r>
        <r>
          <rPr>
            <b/>
            <sz val="9"/>
            <color indexed="81"/>
            <rFont val="Tahoma"/>
            <family val="2"/>
          </rPr>
          <t xml:space="preserve"> </t>
        </r>
        <r>
          <rPr>
            <b/>
            <sz val="9"/>
            <color indexed="81"/>
            <rFont val="돋움"/>
            <family val="3"/>
            <charset val="129"/>
          </rPr>
          <t>근로의</t>
        </r>
        <r>
          <rPr>
            <b/>
            <sz val="9"/>
            <color indexed="81"/>
            <rFont val="Tahoma"/>
            <family val="2"/>
          </rPr>
          <t xml:space="preserve"> </t>
        </r>
        <r>
          <rPr>
            <b/>
            <sz val="9"/>
            <color indexed="81"/>
            <rFont val="돋움"/>
            <family val="3"/>
            <charset val="129"/>
          </rPr>
          <t>대가로</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 xml:space="preserve">장학금
</t>
        </r>
      </text>
    </comment>
    <comment ref="C60" authorId="1" shapeId="0" xr:uid="{34BBB356-F715-4E9A-B3BA-722928781E77}">
      <text>
        <r>
          <rPr>
            <b/>
            <sz val="9"/>
            <color indexed="81"/>
            <rFont val="돋움"/>
            <family val="3"/>
            <charset val="129"/>
          </rPr>
          <t>소령</t>
        </r>
        <r>
          <rPr>
            <b/>
            <sz val="9"/>
            <color indexed="81"/>
            <rFont val="Tahoma"/>
            <family val="2"/>
          </rPr>
          <t xml:space="preserve"> </t>
        </r>
        <r>
          <rPr>
            <b/>
            <sz val="9"/>
            <color indexed="81"/>
            <rFont val="돋움"/>
            <family val="3"/>
            <charset val="129"/>
          </rPr>
          <t>§</t>
        </r>
        <r>
          <rPr>
            <b/>
            <sz val="9"/>
            <color indexed="81"/>
            <rFont val="Tahoma"/>
            <family val="2"/>
          </rPr>
          <t xml:space="preserve"> 12 13 </t>
        </r>
        <r>
          <rPr>
            <b/>
            <sz val="9"/>
            <color indexed="81"/>
            <rFont val="돋움"/>
            <family val="3"/>
            <charset val="129"/>
          </rPr>
          <t>가</t>
        </r>
        <r>
          <rPr>
            <b/>
            <sz val="9"/>
            <color indexed="81"/>
            <rFont val="Tahoma"/>
            <family val="2"/>
          </rPr>
          <t>(</t>
        </r>
        <r>
          <rPr>
            <b/>
            <sz val="9"/>
            <color indexed="81"/>
            <rFont val="돋움"/>
            <family val="3"/>
            <charset val="129"/>
          </rPr>
          <t>보육교사</t>
        </r>
        <r>
          <rPr>
            <b/>
            <sz val="9"/>
            <color indexed="81"/>
            <rFont val="Tahoma"/>
            <family val="2"/>
          </rPr>
          <t xml:space="preserve"> </t>
        </r>
        <r>
          <rPr>
            <b/>
            <sz val="9"/>
            <color indexed="81"/>
            <rFont val="돋움"/>
            <family val="3"/>
            <charset val="129"/>
          </rPr>
          <t>인건비</t>
        </r>
        <r>
          <rPr>
            <b/>
            <sz val="9"/>
            <color indexed="81"/>
            <rFont val="Tahoma"/>
            <family val="2"/>
          </rPr>
          <t>)-</t>
        </r>
        <r>
          <rPr>
            <b/>
            <sz val="9"/>
            <color indexed="81"/>
            <rFont val="돋움"/>
            <family val="3"/>
            <charset val="129"/>
          </rPr>
          <t>영유아보육법</t>
        </r>
        <r>
          <rPr>
            <b/>
            <sz val="9"/>
            <color indexed="81"/>
            <rFont val="Tahoma"/>
            <family val="2"/>
          </rPr>
          <t xml:space="preserve"> </t>
        </r>
        <r>
          <rPr>
            <b/>
            <sz val="9"/>
            <color indexed="81"/>
            <rFont val="돋움"/>
            <family val="3"/>
            <charset val="129"/>
          </rPr>
          <t>시행령
국가</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지방자치단체가</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다음의</t>
        </r>
        <r>
          <rPr>
            <b/>
            <sz val="9"/>
            <color indexed="81"/>
            <rFont val="Tahoma"/>
            <family val="2"/>
          </rPr>
          <t xml:space="preserve"> </t>
        </r>
        <r>
          <rPr>
            <b/>
            <sz val="9"/>
            <color indexed="81"/>
            <rFont val="돋움"/>
            <family val="3"/>
            <charset val="129"/>
          </rPr>
          <t xml:space="preserve">금액
</t>
        </r>
        <r>
          <rPr>
            <b/>
            <sz val="9"/>
            <color indexed="81"/>
            <rFont val="Tahoma"/>
            <family val="2"/>
          </rPr>
          <t xml:space="preserve"> - </t>
        </r>
        <r>
          <rPr>
            <b/>
            <sz val="9"/>
            <color indexed="81"/>
            <rFont val="돋움"/>
            <family val="3"/>
            <charset val="129"/>
          </rPr>
          <t>보육교사의</t>
        </r>
        <r>
          <rPr>
            <b/>
            <sz val="9"/>
            <color indexed="81"/>
            <rFont val="Tahoma"/>
            <family val="2"/>
          </rPr>
          <t xml:space="preserve"> </t>
        </r>
        <r>
          <rPr>
            <b/>
            <sz val="9"/>
            <color indexed="81"/>
            <rFont val="돋움"/>
            <family val="3"/>
            <charset val="129"/>
          </rPr>
          <t>처우개선을</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근무환경개선비</t>
        </r>
        <r>
          <rPr>
            <b/>
            <sz val="9"/>
            <color indexed="81"/>
            <rFont val="Tahoma"/>
            <family val="2"/>
          </rPr>
          <t xml:space="preserve"> 
 - </t>
        </r>
        <r>
          <rPr>
            <b/>
            <sz val="9"/>
            <color indexed="81"/>
            <rFont val="돋움"/>
            <family val="3"/>
            <charset val="129"/>
          </rPr>
          <t>사립유치원</t>
        </r>
        <r>
          <rPr>
            <b/>
            <sz val="9"/>
            <color indexed="81"/>
            <rFont val="Tahoma"/>
            <family val="2"/>
          </rPr>
          <t xml:space="preserve"> </t>
        </r>
        <r>
          <rPr>
            <b/>
            <sz val="9"/>
            <color indexed="81"/>
            <rFont val="돋움"/>
            <family val="3"/>
            <charset val="129"/>
          </rPr>
          <t>교사의</t>
        </r>
        <r>
          <rPr>
            <b/>
            <sz val="9"/>
            <color indexed="81"/>
            <rFont val="Tahoma"/>
            <family val="2"/>
          </rPr>
          <t xml:space="preserve"> </t>
        </r>
        <r>
          <rPr>
            <b/>
            <sz val="9"/>
            <color indexed="81"/>
            <rFont val="돋움"/>
            <family val="3"/>
            <charset val="129"/>
          </rPr>
          <t xml:space="preserve">인건비
</t>
        </r>
        <r>
          <rPr>
            <b/>
            <sz val="9"/>
            <color indexed="81"/>
            <rFont val="Tahoma"/>
            <family val="2"/>
          </rPr>
          <t xml:space="preserve"> - </t>
        </r>
        <r>
          <rPr>
            <b/>
            <sz val="9"/>
            <color indexed="81"/>
            <rFont val="돋움"/>
            <family val="3"/>
            <charset val="129"/>
          </rPr>
          <t>전공의에게</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수련보조수당</t>
        </r>
      </text>
    </comment>
    <comment ref="I60" authorId="0" shapeId="0" xr:uid="{BE25BCCA-4954-483B-B307-935919C0CD7B}">
      <text>
        <r>
          <rPr>
            <b/>
            <sz val="9"/>
            <color indexed="81"/>
            <rFont val="돋움"/>
            <family val="3"/>
            <charset val="129"/>
          </rPr>
          <t>국가</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지방자치단체가</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다음의</t>
        </r>
        <r>
          <rPr>
            <b/>
            <sz val="9"/>
            <color indexed="81"/>
            <rFont val="Tahoma"/>
            <family val="2"/>
          </rPr>
          <t xml:space="preserve"> </t>
        </r>
        <r>
          <rPr>
            <b/>
            <sz val="9"/>
            <color indexed="81"/>
            <rFont val="돋움"/>
            <family val="3"/>
            <charset val="129"/>
          </rPr>
          <t xml:space="preserve">금액
</t>
        </r>
        <r>
          <rPr>
            <b/>
            <sz val="9"/>
            <color indexed="81"/>
            <rFont val="Tahoma"/>
            <family val="2"/>
          </rPr>
          <t xml:space="preserve"> - </t>
        </r>
        <r>
          <rPr>
            <b/>
            <sz val="9"/>
            <color indexed="81"/>
            <rFont val="돋움"/>
            <family val="3"/>
            <charset val="129"/>
          </rPr>
          <t>보육교사의</t>
        </r>
        <r>
          <rPr>
            <b/>
            <sz val="9"/>
            <color indexed="81"/>
            <rFont val="Tahoma"/>
            <family val="2"/>
          </rPr>
          <t xml:space="preserve"> </t>
        </r>
        <r>
          <rPr>
            <b/>
            <sz val="9"/>
            <color indexed="81"/>
            <rFont val="돋움"/>
            <family val="3"/>
            <charset val="129"/>
          </rPr>
          <t>처우개선을</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근무환경개선비</t>
        </r>
        <r>
          <rPr>
            <b/>
            <sz val="9"/>
            <color indexed="81"/>
            <rFont val="Tahoma"/>
            <family val="2"/>
          </rPr>
          <t xml:space="preserve"> 
 - </t>
        </r>
        <r>
          <rPr>
            <b/>
            <sz val="9"/>
            <color indexed="81"/>
            <rFont val="돋움"/>
            <family val="3"/>
            <charset val="129"/>
          </rPr>
          <t>사립유치원</t>
        </r>
        <r>
          <rPr>
            <b/>
            <sz val="9"/>
            <color indexed="81"/>
            <rFont val="Tahoma"/>
            <family val="2"/>
          </rPr>
          <t xml:space="preserve"> </t>
        </r>
        <r>
          <rPr>
            <b/>
            <sz val="9"/>
            <color indexed="81"/>
            <rFont val="돋움"/>
            <family val="3"/>
            <charset val="129"/>
          </rPr>
          <t>교사의</t>
        </r>
        <r>
          <rPr>
            <b/>
            <sz val="9"/>
            <color indexed="81"/>
            <rFont val="Tahoma"/>
            <family val="2"/>
          </rPr>
          <t xml:space="preserve"> </t>
        </r>
        <r>
          <rPr>
            <b/>
            <sz val="9"/>
            <color indexed="81"/>
            <rFont val="돋움"/>
            <family val="3"/>
            <charset val="129"/>
          </rPr>
          <t xml:space="preserve">인건비
</t>
        </r>
        <r>
          <rPr>
            <b/>
            <sz val="9"/>
            <color indexed="81"/>
            <rFont val="Tahoma"/>
            <family val="2"/>
          </rPr>
          <t xml:space="preserve"> - </t>
        </r>
        <r>
          <rPr>
            <b/>
            <sz val="9"/>
            <color indexed="81"/>
            <rFont val="돋움"/>
            <family val="3"/>
            <charset val="129"/>
          </rPr>
          <t>전공의에게</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 xml:space="preserve">수련보조수당
</t>
        </r>
      </text>
    </comment>
    <comment ref="C61" authorId="1" shapeId="0" xr:uid="{654231D8-0E58-4AB9-91B0-6580465D7DA5}">
      <text>
        <r>
          <rPr>
            <b/>
            <sz val="9"/>
            <color indexed="81"/>
            <rFont val="돋움"/>
            <family val="3"/>
            <charset val="129"/>
          </rPr>
          <t>소령</t>
        </r>
        <r>
          <rPr>
            <b/>
            <sz val="9"/>
            <color indexed="81"/>
            <rFont val="Tahoma"/>
            <family val="2"/>
          </rPr>
          <t xml:space="preserve"> </t>
        </r>
        <r>
          <rPr>
            <b/>
            <sz val="9"/>
            <color indexed="81"/>
            <rFont val="돋움"/>
            <family val="3"/>
            <charset val="129"/>
          </rPr>
          <t>§</t>
        </r>
        <r>
          <rPr>
            <b/>
            <sz val="9"/>
            <color indexed="81"/>
            <rFont val="Tahoma"/>
            <family val="2"/>
          </rPr>
          <t xml:space="preserve"> 12 13 </t>
        </r>
        <r>
          <rPr>
            <b/>
            <sz val="9"/>
            <color indexed="81"/>
            <rFont val="돋움"/>
            <family val="3"/>
            <charset val="129"/>
          </rPr>
          <t>나</t>
        </r>
        <r>
          <rPr>
            <b/>
            <sz val="9"/>
            <color indexed="81"/>
            <rFont val="Tahoma"/>
            <family val="2"/>
          </rPr>
          <t>(</t>
        </r>
        <r>
          <rPr>
            <b/>
            <sz val="9"/>
            <color indexed="81"/>
            <rFont val="돋움"/>
            <family val="3"/>
            <charset val="129"/>
          </rPr>
          <t>사립유치원</t>
        </r>
        <r>
          <rPr>
            <b/>
            <sz val="9"/>
            <color indexed="81"/>
            <rFont val="Tahoma"/>
            <family val="2"/>
          </rPr>
          <t xml:space="preserve"> </t>
        </r>
        <r>
          <rPr>
            <b/>
            <sz val="9"/>
            <color indexed="81"/>
            <rFont val="돋움"/>
            <family val="3"/>
            <charset val="129"/>
          </rPr>
          <t>수석교사</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교사의</t>
        </r>
        <r>
          <rPr>
            <b/>
            <sz val="9"/>
            <color indexed="81"/>
            <rFont val="Tahoma"/>
            <family val="2"/>
          </rPr>
          <t xml:space="preserve"> </t>
        </r>
        <r>
          <rPr>
            <b/>
            <sz val="9"/>
            <color indexed="81"/>
            <rFont val="돋움"/>
            <family val="3"/>
            <charset val="129"/>
          </rPr>
          <t>인건비</t>
        </r>
        <r>
          <rPr>
            <b/>
            <sz val="9"/>
            <color indexed="81"/>
            <rFont val="Tahoma"/>
            <family val="2"/>
          </rPr>
          <t xml:space="preserve">) - </t>
        </r>
        <r>
          <rPr>
            <b/>
            <sz val="9"/>
            <color indexed="81"/>
            <rFont val="돋움"/>
            <family val="3"/>
            <charset val="129"/>
          </rPr>
          <t>유아교육법</t>
        </r>
        <r>
          <rPr>
            <b/>
            <sz val="9"/>
            <color indexed="81"/>
            <rFont val="Tahoma"/>
            <family val="2"/>
          </rPr>
          <t xml:space="preserve"> </t>
        </r>
        <r>
          <rPr>
            <b/>
            <sz val="9"/>
            <color indexed="81"/>
            <rFont val="돋움"/>
            <family val="3"/>
            <charset val="129"/>
          </rPr>
          <t>시행령
국가</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지방자치단체가</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다음의</t>
        </r>
        <r>
          <rPr>
            <b/>
            <sz val="9"/>
            <color indexed="81"/>
            <rFont val="Tahoma"/>
            <family val="2"/>
          </rPr>
          <t xml:space="preserve"> </t>
        </r>
        <r>
          <rPr>
            <b/>
            <sz val="9"/>
            <color indexed="81"/>
            <rFont val="돋움"/>
            <family val="3"/>
            <charset val="129"/>
          </rPr>
          <t xml:space="preserve">금액
</t>
        </r>
        <r>
          <rPr>
            <b/>
            <sz val="9"/>
            <color indexed="81"/>
            <rFont val="Tahoma"/>
            <family val="2"/>
          </rPr>
          <t xml:space="preserve"> - </t>
        </r>
        <r>
          <rPr>
            <b/>
            <sz val="9"/>
            <color indexed="81"/>
            <rFont val="돋움"/>
            <family val="3"/>
            <charset val="129"/>
          </rPr>
          <t>보육교사의</t>
        </r>
        <r>
          <rPr>
            <b/>
            <sz val="9"/>
            <color indexed="81"/>
            <rFont val="Tahoma"/>
            <family val="2"/>
          </rPr>
          <t xml:space="preserve"> </t>
        </r>
        <r>
          <rPr>
            <b/>
            <sz val="9"/>
            <color indexed="81"/>
            <rFont val="돋움"/>
            <family val="3"/>
            <charset val="129"/>
          </rPr>
          <t>처우개선을</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근무환경개선비</t>
        </r>
        <r>
          <rPr>
            <b/>
            <sz val="9"/>
            <color indexed="81"/>
            <rFont val="Tahoma"/>
            <family val="2"/>
          </rPr>
          <t xml:space="preserve"> 
 - </t>
        </r>
        <r>
          <rPr>
            <b/>
            <sz val="9"/>
            <color indexed="81"/>
            <rFont val="돋움"/>
            <family val="3"/>
            <charset val="129"/>
          </rPr>
          <t>사립유치원</t>
        </r>
        <r>
          <rPr>
            <b/>
            <sz val="9"/>
            <color indexed="81"/>
            <rFont val="Tahoma"/>
            <family val="2"/>
          </rPr>
          <t xml:space="preserve"> </t>
        </r>
        <r>
          <rPr>
            <b/>
            <sz val="9"/>
            <color indexed="81"/>
            <rFont val="돋움"/>
            <family val="3"/>
            <charset val="129"/>
          </rPr>
          <t>교사의</t>
        </r>
        <r>
          <rPr>
            <b/>
            <sz val="9"/>
            <color indexed="81"/>
            <rFont val="Tahoma"/>
            <family val="2"/>
          </rPr>
          <t xml:space="preserve"> </t>
        </r>
        <r>
          <rPr>
            <b/>
            <sz val="9"/>
            <color indexed="81"/>
            <rFont val="돋움"/>
            <family val="3"/>
            <charset val="129"/>
          </rPr>
          <t xml:space="preserve">인건비
</t>
        </r>
        <r>
          <rPr>
            <b/>
            <sz val="9"/>
            <color indexed="81"/>
            <rFont val="Tahoma"/>
            <family val="2"/>
          </rPr>
          <t xml:space="preserve"> - </t>
        </r>
        <r>
          <rPr>
            <b/>
            <sz val="9"/>
            <color indexed="81"/>
            <rFont val="돋움"/>
            <family val="3"/>
            <charset val="129"/>
          </rPr>
          <t>전공의에게</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수련보조수당</t>
        </r>
      </text>
    </comment>
    <comment ref="C62" authorId="1" shapeId="0" xr:uid="{37C0E8DB-1642-4101-88FC-AB668B18F056}">
      <text>
        <r>
          <rPr>
            <b/>
            <sz val="9"/>
            <color indexed="81"/>
            <rFont val="돋움"/>
            <family val="3"/>
            <charset val="129"/>
          </rPr>
          <t>조특법</t>
        </r>
        <r>
          <rPr>
            <b/>
            <sz val="9"/>
            <color indexed="81"/>
            <rFont val="Tahoma"/>
            <family val="2"/>
          </rPr>
          <t xml:space="preserve"> </t>
        </r>
        <r>
          <rPr>
            <b/>
            <sz val="9"/>
            <color indexed="81"/>
            <rFont val="돋움"/>
            <family val="3"/>
            <charset val="129"/>
          </rPr>
          <t>§</t>
        </r>
        <r>
          <rPr>
            <b/>
            <sz val="9"/>
            <color indexed="81"/>
            <rFont val="Tahoma"/>
            <family val="2"/>
          </rPr>
          <t xml:space="preserve"> 30 </t>
        </r>
        <r>
          <rPr>
            <b/>
            <sz val="9"/>
            <color indexed="81"/>
            <rFont val="돋움"/>
            <family val="3"/>
            <charset val="129"/>
          </rPr>
          <t>중소기업에</t>
        </r>
        <r>
          <rPr>
            <b/>
            <sz val="9"/>
            <color indexed="81"/>
            <rFont val="Tahoma"/>
            <family val="2"/>
          </rPr>
          <t xml:space="preserve"> </t>
        </r>
        <r>
          <rPr>
            <b/>
            <sz val="9"/>
            <color indexed="81"/>
            <rFont val="돋움"/>
            <family val="3"/>
            <charset val="129"/>
          </rPr>
          <t>취업하는</t>
        </r>
        <r>
          <rPr>
            <b/>
            <sz val="9"/>
            <color indexed="81"/>
            <rFont val="Tahoma"/>
            <family val="2"/>
          </rPr>
          <t xml:space="preserve"> </t>
        </r>
        <r>
          <rPr>
            <b/>
            <sz val="9"/>
            <color indexed="81"/>
            <rFont val="돋움"/>
            <family val="3"/>
            <charset val="129"/>
          </rPr>
          <t>청년에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소득세</t>
        </r>
        <r>
          <rPr>
            <b/>
            <sz val="9"/>
            <color indexed="81"/>
            <rFont val="Tahoma"/>
            <family val="2"/>
          </rPr>
          <t xml:space="preserve"> </t>
        </r>
        <r>
          <rPr>
            <b/>
            <sz val="9"/>
            <color indexed="81"/>
            <rFont val="돋움"/>
            <family val="3"/>
            <charset val="129"/>
          </rPr>
          <t>감면</t>
        </r>
      </text>
    </comment>
    <comment ref="I62" authorId="0" shapeId="0" xr:uid="{7B3D7D31-CE8B-4B78-B099-3E71179B24B2}">
      <text>
        <r>
          <rPr>
            <b/>
            <sz val="9"/>
            <color indexed="81"/>
            <rFont val="돋움"/>
            <family val="3"/>
            <charset val="129"/>
          </rPr>
          <t>조세특례제한법</t>
        </r>
        <r>
          <rPr>
            <b/>
            <sz val="9"/>
            <color indexed="81"/>
            <rFont val="Tahoma"/>
            <family val="2"/>
          </rPr>
          <t xml:space="preserve">  </t>
        </r>
        <r>
          <rPr>
            <b/>
            <sz val="9"/>
            <color indexed="81"/>
            <rFont val="돋움"/>
            <family val="3"/>
            <charset val="129"/>
          </rPr>
          <t>제</t>
        </r>
        <r>
          <rPr>
            <b/>
            <sz val="9"/>
            <color indexed="81"/>
            <rFont val="Tahoma"/>
            <family val="2"/>
          </rPr>
          <t>30</t>
        </r>
        <r>
          <rPr>
            <b/>
            <sz val="9"/>
            <color indexed="81"/>
            <rFont val="돋움"/>
            <family val="3"/>
            <charset val="129"/>
          </rPr>
          <t>조</t>
        </r>
        <r>
          <rPr>
            <b/>
            <sz val="9"/>
            <color indexed="81"/>
            <rFont val="Tahoma"/>
            <family val="2"/>
          </rPr>
          <t xml:space="preserve"> [ </t>
        </r>
        <r>
          <rPr>
            <b/>
            <sz val="9"/>
            <color indexed="81"/>
            <rFont val="돋움"/>
            <family val="3"/>
            <charset val="129"/>
          </rPr>
          <t>중소기업에</t>
        </r>
        <r>
          <rPr>
            <b/>
            <sz val="9"/>
            <color indexed="81"/>
            <rFont val="Tahoma"/>
            <family val="2"/>
          </rPr>
          <t xml:space="preserve"> </t>
        </r>
        <r>
          <rPr>
            <b/>
            <sz val="9"/>
            <color indexed="81"/>
            <rFont val="돋움"/>
            <family val="3"/>
            <charset val="129"/>
          </rPr>
          <t>취업하는</t>
        </r>
        <r>
          <rPr>
            <b/>
            <sz val="9"/>
            <color indexed="81"/>
            <rFont val="Tahoma"/>
            <family val="2"/>
          </rPr>
          <t xml:space="preserve"> </t>
        </r>
        <r>
          <rPr>
            <b/>
            <sz val="9"/>
            <color indexed="81"/>
            <rFont val="돋움"/>
            <family val="3"/>
            <charset val="129"/>
          </rPr>
          <t>청년에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소득세</t>
        </r>
        <r>
          <rPr>
            <b/>
            <sz val="9"/>
            <color indexed="81"/>
            <rFont val="Tahoma"/>
            <family val="2"/>
          </rPr>
          <t xml:space="preserve"> </t>
        </r>
        <r>
          <rPr>
            <b/>
            <sz val="9"/>
            <color indexed="81"/>
            <rFont val="돋움"/>
            <family val="3"/>
            <charset val="129"/>
          </rPr>
          <t>감면</t>
        </r>
        <r>
          <rPr>
            <b/>
            <sz val="9"/>
            <color indexed="81"/>
            <rFont val="Tahoma"/>
            <family val="2"/>
          </rPr>
          <t xml:space="preserve">(2011.12.31 </t>
        </r>
        <r>
          <rPr>
            <b/>
            <sz val="9"/>
            <color indexed="81"/>
            <rFont val="돋움"/>
            <family val="3"/>
            <charset val="129"/>
          </rPr>
          <t>제목개정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청년이</t>
        </r>
        <r>
          <rPr>
            <b/>
            <sz val="9"/>
            <color indexed="81"/>
            <rFont val="Tahoma"/>
            <family val="2"/>
          </rPr>
          <t xml:space="preserve"> </t>
        </r>
        <r>
          <rPr>
            <b/>
            <sz val="9"/>
            <color indexed="81"/>
            <rFont val="돋움"/>
            <family val="3"/>
            <charset val="129"/>
          </rPr>
          <t>「중소기업기본법」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중소기업</t>
        </r>
        <r>
          <rPr>
            <b/>
            <sz val="9"/>
            <color indexed="81"/>
            <rFont val="Tahoma"/>
            <family val="2"/>
          </rPr>
          <t>(</t>
        </r>
        <r>
          <rPr>
            <b/>
            <sz val="9"/>
            <color indexed="81"/>
            <rFont val="돋움"/>
            <family val="3"/>
            <charset val="129"/>
          </rPr>
          <t>비영리기업을</t>
        </r>
        <r>
          <rPr>
            <b/>
            <sz val="9"/>
            <color indexed="81"/>
            <rFont val="Tahoma"/>
            <family val="2"/>
          </rPr>
          <t xml:space="preserve"> </t>
        </r>
        <r>
          <rPr>
            <b/>
            <sz val="9"/>
            <color indexed="81"/>
            <rFont val="돋움"/>
            <family val="3"/>
            <charset val="129"/>
          </rPr>
          <t>포함한다</t>
        </r>
        <r>
          <rPr>
            <b/>
            <sz val="9"/>
            <color indexed="81"/>
            <rFont val="Tahoma"/>
            <family val="2"/>
          </rPr>
          <t>)</t>
        </r>
        <r>
          <rPr>
            <b/>
            <sz val="9"/>
            <color indexed="81"/>
            <rFont val="돋움"/>
            <family val="3"/>
            <charset val="129"/>
          </rPr>
          <t>으로서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기업</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중소기업체</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에</t>
        </r>
        <r>
          <rPr>
            <b/>
            <sz val="9"/>
            <color indexed="81"/>
            <rFont val="Tahoma"/>
            <family val="2"/>
          </rPr>
          <t xml:space="preserve"> 2012</t>
        </r>
        <r>
          <rPr>
            <b/>
            <sz val="9"/>
            <color indexed="81"/>
            <rFont val="돋움"/>
            <family val="3"/>
            <charset val="129"/>
          </rPr>
          <t>년</t>
        </r>
        <r>
          <rPr>
            <b/>
            <sz val="9"/>
            <color indexed="81"/>
            <rFont val="Tahoma"/>
            <family val="2"/>
          </rPr>
          <t xml:space="preserve"> 1</t>
        </r>
        <r>
          <rPr>
            <b/>
            <sz val="9"/>
            <color indexed="81"/>
            <rFont val="돋움"/>
            <family val="3"/>
            <charset val="129"/>
          </rPr>
          <t>월</t>
        </r>
        <r>
          <rPr>
            <b/>
            <sz val="9"/>
            <color indexed="81"/>
            <rFont val="Tahoma"/>
            <family val="2"/>
          </rPr>
          <t xml:space="preserve"> 1</t>
        </r>
        <r>
          <rPr>
            <b/>
            <sz val="9"/>
            <color indexed="81"/>
            <rFont val="돋움"/>
            <family val="3"/>
            <charset val="129"/>
          </rPr>
          <t>일부터</t>
        </r>
        <r>
          <rPr>
            <b/>
            <sz val="9"/>
            <color indexed="81"/>
            <rFont val="Tahoma"/>
            <family val="2"/>
          </rPr>
          <t xml:space="preserve"> 2013</t>
        </r>
        <r>
          <rPr>
            <b/>
            <sz val="9"/>
            <color indexed="81"/>
            <rFont val="돋움"/>
            <family val="3"/>
            <charset val="129"/>
          </rPr>
          <t>년</t>
        </r>
        <r>
          <rPr>
            <b/>
            <sz val="9"/>
            <color indexed="81"/>
            <rFont val="Tahoma"/>
            <family val="2"/>
          </rPr>
          <t xml:space="preserve"> 12</t>
        </r>
        <r>
          <rPr>
            <b/>
            <sz val="9"/>
            <color indexed="81"/>
            <rFont val="돋움"/>
            <family val="3"/>
            <charset val="129"/>
          </rPr>
          <t>월</t>
        </r>
        <r>
          <rPr>
            <b/>
            <sz val="9"/>
            <color indexed="81"/>
            <rFont val="Tahoma"/>
            <family val="2"/>
          </rPr>
          <t xml:space="preserve"> 31</t>
        </r>
        <r>
          <rPr>
            <b/>
            <sz val="9"/>
            <color indexed="81"/>
            <rFont val="돋움"/>
            <family val="3"/>
            <charset val="129"/>
          </rPr>
          <t>일까지</t>
        </r>
        <r>
          <rPr>
            <b/>
            <sz val="9"/>
            <color indexed="81"/>
            <rFont val="Tahoma"/>
            <family val="2"/>
          </rPr>
          <t xml:space="preserve"> </t>
        </r>
        <r>
          <rPr>
            <b/>
            <sz val="9"/>
            <color indexed="81"/>
            <rFont val="돋움"/>
            <family val="3"/>
            <charset val="129"/>
          </rPr>
          <t>취업하는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중소기업체로부터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근로소득으로서</t>
        </r>
        <r>
          <rPr>
            <b/>
            <sz val="9"/>
            <color indexed="81"/>
            <rFont val="Tahoma"/>
            <family val="2"/>
          </rPr>
          <t xml:space="preserve"> </t>
        </r>
        <r>
          <rPr>
            <b/>
            <sz val="9"/>
            <color indexed="81"/>
            <rFont val="돋움"/>
            <family val="3"/>
            <charset val="129"/>
          </rPr>
          <t>취업일부터</t>
        </r>
        <r>
          <rPr>
            <b/>
            <sz val="9"/>
            <color indexed="81"/>
            <rFont val="Tahoma"/>
            <family val="2"/>
          </rPr>
          <t xml:space="preserve"> 3</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달까지</t>
        </r>
        <r>
          <rPr>
            <b/>
            <sz val="9"/>
            <color indexed="81"/>
            <rFont val="Tahoma"/>
            <family val="2"/>
          </rPr>
          <t xml:space="preserve"> </t>
        </r>
        <r>
          <rPr>
            <b/>
            <sz val="9"/>
            <color indexed="81"/>
            <rFont val="돋움"/>
            <family val="3"/>
            <charset val="129"/>
          </rPr>
          <t>발생한</t>
        </r>
        <r>
          <rPr>
            <b/>
            <sz val="9"/>
            <color indexed="81"/>
            <rFont val="Tahoma"/>
            <family val="2"/>
          </rPr>
          <t xml:space="preserve"> </t>
        </r>
        <r>
          <rPr>
            <b/>
            <sz val="9"/>
            <color indexed="81"/>
            <rFont val="돋움"/>
            <family val="3"/>
            <charset val="129"/>
          </rPr>
          <t>소득에</t>
        </r>
        <r>
          <rPr>
            <b/>
            <sz val="9"/>
            <color indexed="81"/>
            <rFont val="Tahoma"/>
            <family val="2"/>
          </rPr>
          <t xml:space="preserve"> </t>
        </r>
        <r>
          <rPr>
            <b/>
            <sz val="9"/>
            <color indexed="81"/>
            <rFont val="돋움"/>
            <family val="3"/>
            <charset val="129"/>
          </rPr>
          <t>대해서는</t>
        </r>
        <r>
          <rPr>
            <b/>
            <sz val="9"/>
            <color indexed="81"/>
            <rFont val="Tahoma"/>
            <family val="2"/>
          </rPr>
          <t xml:space="preserve"> </t>
        </r>
        <r>
          <rPr>
            <b/>
            <sz val="9"/>
            <color indexed="81"/>
            <rFont val="돋움"/>
            <family val="3"/>
            <charset val="129"/>
          </rPr>
          <t>소득세의</t>
        </r>
        <r>
          <rPr>
            <b/>
            <sz val="9"/>
            <color indexed="81"/>
            <rFont val="Tahoma"/>
            <family val="2"/>
          </rPr>
          <t xml:space="preserve"> 100</t>
        </r>
        <r>
          <rPr>
            <b/>
            <sz val="9"/>
            <color indexed="81"/>
            <rFont val="돋움"/>
            <family val="3"/>
            <charset val="129"/>
          </rPr>
          <t>분의</t>
        </r>
        <r>
          <rPr>
            <b/>
            <sz val="9"/>
            <color indexed="81"/>
            <rFont val="Tahoma"/>
            <family val="2"/>
          </rPr>
          <t xml:space="preserve"> 100</t>
        </r>
        <r>
          <rPr>
            <b/>
            <sz val="9"/>
            <color indexed="81"/>
            <rFont val="돋움"/>
            <family val="3"/>
            <charset val="129"/>
          </rPr>
          <t>에</t>
        </r>
        <r>
          <rPr>
            <b/>
            <sz val="9"/>
            <color indexed="81"/>
            <rFont val="Tahoma"/>
            <family val="2"/>
          </rPr>
          <t xml:space="preserve"> </t>
        </r>
        <r>
          <rPr>
            <b/>
            <sz val="9"/>
            <color indexed="81"/>
            <rFont val="돋움"/>
            <family val="3"/>
            <charset val="129"/>
          </rPr>
          <t>상당하는</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감면한다</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소득세</t>
        </r>
        <r>
          <rPr>
            <b/>
            <sz val="9"/>
            <color indexed="81"/>
            <rFont val="Tahoma"/>
            <family val="2"/>
          </rPr>
          <t xml:space="preserve"> </t>
        </r>
        <r>
          <rPr>
            <b/>
            <sz val="9"/>
            <color indexed="81"/>
            <rFont val="돋움"/>
            <family val="3"/>
            <charset val="129"/>
          </rPr>
          <t>감면기간은</t>
        </r>
        <r>
          <rPr>
            <b/>
            <sz val="9"/>
            <color indexed="81"/>
            <rFont val="Tahoma"/>
            <family val="2"/>
          </rPr>
          <t xml:space="preserve"> </t>
        </r>
        <r>
          <rPr>
            <b/>
            <sz val="9"/>
            <color indexed="81"/>
            <rFont val="돋움"/>
            <family val="3"/>
            <charset val="129"/>
          </rPr>
          <t>소득세를</t>
        </r>
        <r>
          <rPr>
            <b/>
            <sz val="9"/>
            <color indexed="81"/>
            <rFont val="Tahoma"/>
            <family val="2"/>
          </rPr>
          <t xml:space="preserve"> </t>
        </r>
        <r>
          <rPr>
            <b/>
            <sz val="9"/>
            <color indexed="81"/>
            <rFont val="돋움"/>
            <family val="3"/>
            <charset val="129"/>
          </rPr>
          <t>감면받은</t>
        </r>
        <r>
          <rPr>
            <b/>
            <sz val="9"/>
            <color indexed="81"/>
            <rFont val="Tahoma"/>
            <family val="2"/>
          </rPr>
          <t xml:space="preserve"> </t>
        </r>
        <r>
          <rPr>
            <b/>
            <sz val="9"/>
            <color indexed="81"/>
            <rFont val="돋움"/>
            <family val="3"/>
            <charset val="129"/>
          </rPr>
          <t>사람이</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중소기업체에</t>
        </r>
        <r>
          <rPr>
            <b/>
            <sz val="9"/>
            <color indexed="81"/>
            <rFont val="Tahoma"/>
            <family val="2"/>
          </rPr>
          <t xml:space="preserve"> </t>
        </r>
        <r>
          <rPr>
            <b/>
            <sz val="9"/>
            <color indexed="81"/>
            <rFont val="돋움"/>
            <family val="3"/>
            <charset val="129"/>
          </rPr>
          <t>취업하거나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중소기업체에</t>
        </r>
        <r>
          <rPr>
            <b/>
            <sz val="9"/>
            <color indexed="81"/>
            <rFont val="Tahoma"/>
            <family val="2"/>
          </rPr>
          <t xml:space="preserve"> </t>
        </r>
        <r>
          <rPr>
            <b/>
            <sz val="9"/>
            <color indexed="81"/>
            <rFont val="돋움"/>
            <family val="3"/>
            <charset val="129"/>
          </rPr>
          <t>재취업하는</t>
        </r>
        <r>
          <rPr>
            <b/>
            <sz val="9"/>
            <color indexed="81"/>
            <rFont val="Tahoma"/>
            <family val="2"/>
          </rPr>
          <t xml:space="preserve"> </t>
        </r>
        <r>
          <rPr>
            <b/>
            <sz val="9"/>
            <color indexed="81"/>
            <rFont val="돋움"/>
            <family val="3"/>
            <charset val="129"/>
          </rPr>
          <t>경우에</t>
        </r>
        <r>
          <rPr>
            <b/>
            <sz val="9"/>
            <color indexed="81"/>
            <rFont val="Tahoma"/>
            <family val="2"/>
          </rPr>
          <t xml:space="preserve"> </t>
        </r>
        <r>
          <rPr>
            <b/>
            <sz val="9"/>
            <color indexed="81"/>
            <rFont val="돋움"/>
            <family val="3"/>
            <charset val="129"/>
          </rPr>
          <t>관계없이</t>
        </r>
        <r>
          <rPr>
            <b/>
            <sz val="9"/>
            <color indexed="81"/>
            <rFont val="Tahoma"/>
            <family val="2"/>
          </rPr>
          <t xml:space="preserve"> </t>
        </r>
        <r>
          <rPr>
            <b/>
            <sz val="9"/>
            <color indexed="81"/>
            <rFont val="돋움"/>
            <family val="3"/>
            <charset val="129"/>
          </rPr>
          <t>소득세를</t>
        </r>
        <r>
          <rPr>
            <b/>
            <sz val="9"/>
            <color indexed="81"/>
            <rFont val="Tahoma"/>
            <family val="2"/>
          </rPr>
          <t xml:space="preserve"> </t>
        </r>
        <r>
          <rPr>
            <b/>
            <sz val="9"/>
            <color indexed="81"/>
            <rFont val="돋움"/>
            <family val="3"/>
            <charset val="129"/>
          </rPr>
          <t>감면받은</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취업일부터</t>
        </r>
        <r>
          <rPr>
            <b/>
            <sz val="9"/>
            <color indexed="81"/>
            <rFont val="Tahoma"/>
            <family val="2"/>
          </rPr>
          <t xml:space="preserve"> </t>
        </r>
        <r>
          <rPr>
            <b/>
            <sz val="9"/>
            <color indexed="81"/>
            <rFont val="돋움"/>
            <family val="3"/>
            <charset val="129"/>
          </rPr>
          <t>계산한다</t>
        </r>
        <r>
          <rPr>
            <b/>
            <sz val="9"/>
            <color indexed="81"/>
            <rFont val="Tahoma"/>
            <family val="2"/>
          </rPr>
          <t xml:space="preserve">.(2011.12.31 </t>
        </r>
        <r>
          <rPr>
            <b/>
            <sz val="9"/>
            <color indexed="81"/>
            <rFont val="돋움"/>
            <family val="3"/>
            <charset val="129"/>
          </rPr>
          <t>개정</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항을</t>
        </r>
        <r>
          <rPr>
            <b/>
            <sz val="9"/>
            <color indexed="81"/>
            <rFont val="Tahoma"/>
            <family val="2"/>
          </rPr>
          <t xml:space="preserve"> </t>
        </r>
        <r>
          <rPr>
            <b/>
            <sz val="9"/>
            <color indexed="81"/>
            <rFont val="돋움"/>
            <family val="3"/>
            <charset val="129"/>
          </rPr>
          <t>적용받으려는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원천징수의무자에게</t>
        </r>
        <r>
          <rPr>
            <b/>
            <sz val="9"/>
            <color indexed="81"/>
            <rFont val="Tahoma"/>
            <family val="2"/>
          </rPr>
          <t xml:space="preserve"> </t>
        </r>
        <r>
          <rPr>
            <b/>
            <sz val="9"/>
            <color indexed="81"/>
            <rFont val="돋움"/>
            <family val="3"/>
            <charset val="129"/>
          </rPr>
          <t>감면</t>
        </r>
        <r>
          <rPr>
            <b/>
            <sz val="9"/>
            <color indexed="81"/>
            <rFont val="Tahoma"/>
            <family val="2"/>
          </rPr>
          <t xml:space="preserve"> </t>
        </r>
        <r>
          <rPr>
            <b/>
            <sz val="9"/>
            <color indexed="81"/>
            <rFont val="돋움"/>
            <family val="3"/>
            <charset val="129"/>
          </rPr>
          <t>신청을</t>
        </r>
        <r>
          <rPr>
            <b/>
            <sz val="9"/>
            <color indexed="81"/>
            <rFont val="Tahoma"/>
            <family val="2"/>
          </rPr>
          <t xml:space="preserve"> </t>
        </r>
        <r>
          <rPr>
            <b/>
            <sz val="9"/>
            <color indexed="81"/>
            <rFont val="돋움"/>
            <family val="3"/>
            <charset val="129"/>
          </rPr>
          <t>하여야</t>
        </r>
        <r>
          <rPr>
            <b/>
            <sz val="9"/>
            <color indexed="81"/>
            <rFont val="Tahoma"/>
            <family val="2"/>
          </rPr>
          <t xml:space="preserve"> </t>
        </r>
        <r>
          <rPr>
            <b/>
            <sz val="9"/>
            <color indexed="81"/>
            <rFont val="돋움"/>
            <family val="3"/>
            <charset val="129"/>
          </rPr>
          <t>한다</t>
        </r>
        <r>
          <rPr>
            <b/>
            <sz val="9"/>
            <color indexed="81"/>
            <rFont val="Tahoma"/>
            <family val="2"/>
          </rPr>
          <t xml:space="preserve">.(2011.12.31 </t>
        </r>
        <r>
          <rPr>
            <b/>
            <sz val="9"/>
            <color indexed="81"/>
            <rFont val="돋움"/>
            <family val="3"/>
            <charset val="129"/>
          </rPr>
          <t>개정</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원천징수의무자는</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감면</t>
        </r>
        <r>
          <rPr>
            <b/>
            <sz val="9"/>
            <color indexed="81"/>
            <rFont val="Tahoma"/>
            <family val="2"/>
          </rPr>
          <t xml:space="preserve"> </t>
        </r>
        <r>
          <rPr>
            <b/>
            <sz val="9"/>
            <color indexed="81"/>
            <rFont val="돋움"/>
            <family val="3"/>
            <charset val="129"/>
          </rPr>
          <t>신청을</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신청을</t>
        </r>
        <r>
          <rPr>
            <b/>
            <sz val="9"/>
            <color indexed="81"/>
            <rFont val="Tahoma"/>
            <family val="2"/>
          </rPr>
          <t xml:space="preserve"> </t>
        </r>
        <r>
          <rPr>
            <b/>
            <sz val="9"/>
            <color indexed="81"/>
            <rFont val="돋움"/>
            <family val="3"/>
            <charset val="129"/>
          </rPr>
          <t>한</t>
        </r>
        <r>
          <rPr>
            <b/>
            <sz val="9"/>
            <color indexed="81"/>
            <rFont val="Tahoma"/>
            <family val="2"/>
          </rPr>
          <t xml:space="preserve"> </t>
        </r>
        <r>
          <rPr>
            <b/>
            <sz val="9"/>
            <color indexed="81"/>
            <rFont val="돋움"/>
            <family val="3"/>
            <charset val="129"/>
          </rPr>
          <t>근로자의</t>
        </r>
        <r>
          <rPr>
            <b/>
            <sz val="9"/>
            <color indexed="81"/>
            <rFont val="Tahoma"/>
            <family val="2"/>
          </rPr>
          <t xml:space="preserve"> </t>
        </r>
        <r>
          <rPr>
            <b/>
            <sz val="9"/>
            <color indexed="81"/>
            <rFont val="돋움"/>
            <family val="3"/>
            <charset val="129"/>
          </rPr>
          <t>명단을</t>
        </r>
        <r>
          <rPr>
            <b/>
            <sz val="9"/>
            <color indexed="81"/>
            <rFont val="Tahoma"/>
            <family val="2"/>
          </rPr>
          <t xml:space="preserve"> </t>
        </r>
        <r>
          <rPr>
            <b/>
            <sz val="9"/>
            <color indexed="81"/>
            <rFont val="돋움"/>
            <family val="3"/>
            <charset val="129"/>
          </rPr>
          <t>신청을</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달</t>
        </r>
        <r>
          <rPr>
            <b/>
            <sz val="9"/>
            <color indexed="81"/>
            <rFont val="Tahoma"/>
            <family val="2"/>
          </rPr>
          <t xml:space="preserve"> 10</t>
        </r>
        <r>
          <rPr>
            <b/>
            <sz val="9"/>
            <color indexed="81"/>
            <rFont val="돋움"/>
            <family val="3"/>
            <charset val="129"/>
          </rPr>
          <t>일까지</t>
        </r>
        <r>
          <rPr>
            <b/>
            <sz val="9"/>
            <color indexed="81"/>
            <rFont val="Tahoma"/>
            <family val="2"/>
          </rPr>
          <t xml:space="preserve"> </t>
        </r>
        <r>
          <rPr>
            <b/>
            <sz val="9"/>
            <color indexed="81"/>
            <rFont val="돋움"/>
            <family val="3"/>
            <charset val="129"/>
          </rPr>
          <t>원천징수</t>
        </r>
        <r>
          <rPr>
            <b/>
            <sz val="9"/>
            <color indexed="81"/>
            <rFont val="Tahoma"/>
            <family val="2"/>
          </rPr>
          <t xml:space="preserve"> </t>
        </r>
        <r>
          <rPr>
            <b/>
            <sz val="9"/>
            <color indexed="81"/>
            <rFont val="돋움"/>
            <family val="3"/>
            <charset val="129"/>
          </rPr>
          <t>관할</t>
        </r>
        <r>
          <rPr>
            <b/>
            <sz val="9"/>
            <color indexed="81"/>
            <rFont val="Tahoma"/>
            <family val="2"/>
          </rPr>
          <t xml:space="preserve"> </t>
        </r>
        <r>
          <rPr>
            <b/>
            <sz val="9"/>
            <color indexed="81"/>
            <rFont val="돋움"/>
            <family val="3"/>
            <charset val="129"/>
          </rPr>
          <t>세무서장에게</t>
        </r>
        <r>
          <rPr>
            <b/>
            <sz val="9"/>
            <color indexed="81"/>
            <rFont val="Tahoma"/>
            <family val="2"/>
          </rPr>
          <t xml:space="preserve"> </t>
        </r>
        <r>
          <rPr>
            <b/>
            <sz val="9"/>
            <color indexed="81"/>
            <rFont val="돋움"/>
            <family val="3"/>
            <charset val="129"/>
          </rPr>
          <t>제출하여야</t>
        </r>
        <r>
          <rPr>
            <b/>
            <sz val="9"/>
            <color indexed="81"/>
            <rFont val="Tahoma"/>
            <family val="2"/>
          </rPr>
          <t xml:space="preserve"> </t>
        </r>
        <r>
          <rPr>
            <b/>
            <sz val="9"/>
            <color indexed="81"/>
            <rFont val="돋움"/>
            <family val="3"/>
            <charset val="129"/>
          </rPr>
          <t>한다</t>
        </r>
        <r>
          <rPr>
            <b/>
            <sz val="9"/>
            <color indexed="81"/>
            <rFont val="Tahoma"/>
            <family val="2"/>
          </rPr>
          <t xml:space="preserve">.(2011.12.31 </t>
        </r>
        <r>
          <rPr>
            <b/>
            <sz val="9"/>
            <color indexed="81"/>
            <rFont val="돋움"/>
            <family val="3"/>
            <charset val="129"/>
          </rPr>
          <t>개정</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④</t>
        </r>
        <r>
          <rPr>
            <b/>
            <sz val="9"/>
            <color indexed="81"/>
            <rFont val="Tahoma"/>
            <family val="2"/>
          </rPr>
          <t xml:space="preserve"> </t>
        </r>
        <r>
          <rPr>
            <b/>
            <sz val="9"/>
            <color indexed="81"/>
            <rFont val="돋움"/>
            <family val="3"/>
            <charset val="129"/>
          </rPr>
          <t>원천징수</t>
        </r>
        <r>
          <rPr>
            <b/>
            <sz val="9"/>
            <color indexed="81"/>
            <rFont val="Tahoma"/>
            <family val="2"/>
          </rPr>
          <t xml:space="preserve"> </t>
        </r>
        <r>
          <rPr>
            <b/>
            <sz val="9"/>
            <color indexed="81"/>
            <rFont val="돋움"/>
            <family val="3"/>
            <charset val="129"/>
          </rPr>
          <t>관할</t>
        </r>
        <r>
          <rPr>
            <b/>
            <sz val="9"/>
            <color indexed="81"/>
            <rFont val="Tahoma"/>
            <family val="2"/>
          </rPr>
          <t xml:space="preserve"> </t>
        </r>
        <r>
          <rPr>
            <b/>
            <sz val="9"/>
            <color indexed="81"/>
            <rFont val="돋움"/>
            <family val="3"/>
            <charset val="129"/>
          </rPr>
          <t>세무서장은</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감면</t>
        </r>
        <r>
          <rPr>
            <b/>
            <sz val="9"/>
            <color indexed="81"/>
            <rFont val="Tahoma"/>
            <family val="2"/>
          </rPr>
          <t xml:space="preserve"> </t>
        </r>
        <r>
          <rPr>
            <b/>
            <sz val="9"/>
            <color indexed="81"/>
            <rFont val="돋움"/>
            <family val="3"/>
            <charset val="129"/>
          </rPr>
          <t>신청을</t>
        </r>
        <r>
          <rPr>
            <b/>
            <sz val="9"/>
            <color indexed="81"/>
            <rFont val="Tahoma"/>
            <family val="2"/>
          </rPr>
          <t xml:space="preserve"> </t>
        </r>
        <r>
          <rPr>
            <b/>
            <sz val="9"/>
            <color indexed="81"/>
            <rFont val="돋움"/>
            <family val="3"/>
            <charset val="129"/>
          </rPr>
          <t>한</t>
        </r>
        <r>
          <rPr>
            <b/>
            <sz val="9"/>
            <color indexed="81"/>
            <rFont val="Tahoma"/>
            <family val="2"/>
          </rPr>
          <t xml:space="preserve"> </t>
        </r>
        <r>
          <rPr>
            <b/>
            <sz val="9"/>
            <color indexed="81"/>
            <rFont val="돋움"/>
            <family val="3"/>
            <charset val="129"/>
          </rPr>
          <t>근로자의</t>
        </r>
        <r>
          <rPr>
            <b/>
            <sz val="9"/>
            <color indexed="81"/>
            <rFont val="Tahoma"/>
            <family val="2"/>
          </rPr>
          <t xml:space="preserve"> </t>
        </r>
        <r>
          <rPr>
            <b/>
            <sz val="9"/>
            <color indexed="81"/>
            <rFont val="돋움"/>
            <family val="3"/>
            <charset val="129"/>
          </rPr>
          <t>명단을</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항의</t>
        </r>
        <r>
          <rPr>
            <b/>
            <sz val="9"/>
            <color indexed="81"/>
            <rFont val="Tahoma"/>
            <family val="2"/>
          </rPr>
          <t xml:space="preserve"> </t>
        </r>
        <r>
          <rPr>
            <b/>
            <sz val="9"/>
            <color indexed="81"/>
            <rFont val="돋움"/>
            <family val="3"/>
            <charset val="129"/>
          </rPr>
          <t>요건에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확인되는</t>
        </r>
        <r>
          <rPr>
            <b/>
            <sz val="9"/>
            <color indexed="81"/>
            <rFont val="Tahoma"/>
            <family val="2"/>
          </rPr>
          <t xml:space="preserve"> </t>
        </r>
        <r>
          <rPr>
            <b/>
            <sz val="9"/>
            <color indexed="81"/>
            <rFont val="돋움"/>
            <family val="3"/>
            <charset val="129"/>
          </rPr>
          <t>때에는</t>
        </r>
        <r>
          <rPr>
            <b/>
            <sz val="9"/>
            <color indexed="81"/>
            <rFont val="Tahoma"/>
            <family val="2"/>
          </rPr>
          <t xml:space="preserve"> </t>
        </r>
        <r>
          <rPr>
            <b/>
            <sz val="9"/>
            <color indexed="81"/>
            <rFont val="돋움"/>
            <family val="3"/>
            <charset val="129"/>
          </rPr>
          <t>원천징수의무자에게</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사실을</t>
        </r>
        <r>
          <rPr>
            <b/>
            <sz val="9"/>
            <color indexed="81"/>
            <rFont val="Tahoma"/>
            <family val="2"/>
          </rPr>
          <t xml:space="preserve"> </t>
        </r>
        <r>
          <rPr>
            <b/>
            <sz val="9"/>
            <color indexed="81"/>
            <rFont val="돋움"/>
            <family val="3"/>
            <charset val="129"/>
          </rPr>
          <t>통지하여야</t>
        </r>
        <r>
          <rPr>
            <b/>
            <sz val="9"/>
            <color indexed="81"/>
            <rFont val="Tahoma"/>
            <family val="2"/>
          </rPr>
          <t xml:space="preserve"> </t>
        </r>
        <r>
          <rPr>
            <b/>
            <sz val="9"/>
            <color indexed="81"/>
            <rFont val="돋움"/>
            <family val="3"/>
            <charset val="129"/>
          </rPr>
          <t>한다</t>
        </r>
        <r>
          <rPr>
            <b/>
            <sz val="9"/>
            <color indexed="81"/>
            <rFont val="Tahoma"/>
            <family val="2"/>
          </rPr>
          <t xml:space="preserve">.(2011.12.31 </t>
        </r>
        <r>
          <rPr>
            <b/>
            <sz val="9"/>
            <color indexed="81"/>
            <rFont val="돋움"/>
            <family val="3"/>
            <charset val="129"/>
          </rPr>
          <t>개정</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⑤</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항에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감면</t>
        </r>
        <r>
          <rPr>
            <b/>
            <sz val="9"/>
            <color indexed="81"/>
            <rFont val="Tahoma"/>
            <family val="2"/>
          </rPr>
          <t xml:space="preserve"> </t>
        </r>
        <r>
          <rPr>
            <b/>
            <sz val="9"/>
            <color indexed="81"/>
            <rFont val="돋움"/>
            <family val="3"/>
            <charset val="129"/>
          </rPr>
          <t>신청을</t>
        </r>
        <r>
          <rPr>
            <b/>
            <sz val="9"/>
            <color indexed="81"/>
            <rFont val="Tahoma"/>
            <family val="2"/>
          </rPr>
          <t xml:space="preserve"> </t>
        </r>
        <r>
          <rPr>
            <b/>
            <sz val="9"/>
            <color indexed="81"/>
            <rFont val="돋움"/>
            <family val="3"/>
            <charset val="129"/>
          </rPr>
          <t>한</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항의</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갖추지</t>
        </r>
        <r>
          <rPr>
            <b/>
            <sz val="9"/>
            <color indexed="81"/>
            <rFont val="Tahoma"/>
            <family val="2"/>
          </rPr>
          <t xml:space="preserve"> </t>
        </r>
        <r>
          <rPr>
            <b/>
            <sz val="9"/>
            <color indexed="81"/>
            <rFont val="돋움"/>
            <family val="3"/>
            <charset val="129"/>
          </rPr>
          <t>못한</t>
        </r>
        <r>
          <rPr>
            <b/>
            <sz val="9"/>
            <color indexed="81"/>
            <rFont val="Tahoma"/>
            <family val="2"/>
          </rPr>
          <t xml:space="preserve"> </t>
        </r>
        <r>
          <rPr>
            <b/>
            <sz val="9"/>
            <color indexed="81"/>
            <rFont val="돋움"/>
            <family val="3"/>
            <charset val="129"/>
          </rPr>
          <t>사실을</t>
        </r>
        <r>
          <rPr>
            <b/>
            <sz val="9"/>
            <color indexed="81"/>
            <rFont val="Tahoma"/>
            <family val="2"/>
          </rPr>
          <t xml:space="preserve"> </t>
        </r>
        <r>
          <rPr>
            <b/>
            <sz val="9"/>
            <color indexed="81"/>
            <rFont val="돋움"/>
            <family val="3"/>
            <charset val="129"/>
          </rPr>
          <t>통지받은</t>
        </r>
        <r>
          <rPr>
            <b/>
            <sz val="9"/>
            <color indexed="81"/>
            <rFont val="Tahoma"/>
            <family val="2"/>
          </rPr>
          <t xml:space="preserve"> </t>
        </r>
        <r>
          <rPr>
            <b/>
            <sz val="9"/>
            <color indexed="81"/>
            <rFont val="돋움"/>
            <family val="3"/>
            <charset val="129"/>
          </rPr>
          <t>원천징수의무자는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통지를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날</t>
        </r>
        <r>
          <rPr>
            <b/>
            <sz val="9"/>
            <color indexed="81"/>
            <rFont val="Tahoma"/>
            <family val="2"/>
          </rPr>
          <t xml:space="preserve"> </t>
        </r>
        <r>
          <rPr>
            <b/>
            <sz val="9"/>
            <color indexed="81"/>
            <rFont val="돋움"/>
            <family val="3"/>
            <charset val="129"/>
          </rPr>
          <t>이후</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때에</t>
        </r>
        <r>
          <rPr>
            <b/>
            <sz val="9"/>
            <color indexed="81"/>
            <rFont val="Tahoma"/>
            <family val="2"/>
          </rPr>
          <t xml:space="preserve"> </t>
        </r>
        <r>
          <rPr>
            <b/>
            <sz val="9"/>
            <color indexed="81"/>
            <rFont val="돋움"/>
            <family val="3"/>
            <charset val="129"/>
          </rPr>
          <t>당초</t>
        </r>
        <r>
          <rPr>
            <b/>
            <sz val="9"/>
            <color indexed="81"/>
            <rFont val="Tahoma"/>
            <family val="2"/>
          </rPr>
          <t xml:space="preserve"> </t>
        </r>
        <r>
          <rPr>
            <b/>
            <sz val="9"/>
            <color indexed="81"/>
            <rFont val="돋움"/>
            <family val="3"/>
            <charset val="129"/>
          </rPr>
          <t>원천징수하였어야</t>
        </r>
        <r>
          <rPr>
            <b/>
            <sz val="9"/>
            <color indexed="81"/>
            <rFont val="Tahoma"/>
            <family val="2"/>
          </rPr>
          <t xml:space="preserve"> </t>
        </r>
        <r>
          <rPr>
            <b/>
            <sz val="9"/>
            <color indexed="81"/>
            <rFont val="돋움"/>
            <family val="3"/>
            <charset val="129"/>
          </rPr>
          <t>할</t>
        </r>
        <r>
          <rPr>
            <b/>
            <sz val="9"/>
            <color indexed="81"/>
            <rFont val="Tahoma"/>
            <family val="2"/>
          </rPr>
          <t xml:space="preserve"> </t>
        </r>
        <r>
          <rPr>
            <b/>
            <sz val="9"/>
            <color indexed="81"/>
            <rFont val="돋움"/>
            <family val="3"/>
            <charset val="129"/>
          </rPr>
          <t>세액에</t>
        </r>
        <r>
          <rPr>
            <b/>
            <sz val="9"/>
            <color indexed="81"/>
            <rFont val="Tahoma"/>
            <family val="2"/>
          </rPr>
          <t xml:space="preserve"> </t>
        </r>
        <r>
          <rPr>
            <b/>
            <sz val="9"/>
            <color indexed="81"/>
            <rFont val="돋움"/>
            <family val="3"/>
            <charset val="129"/>
          </rPr>
          <t>미달하는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합계액에</t>
        </r>
        <r>
          <rPr>
            <b/>
            <sz val="9"/>
            <color indexed="81"/>
            <rFont val="Tahoma"/>
            <family val="2"/>
          </rPr>
          <t xml:space="preserve"> 100</t>
        </r>
        <r>
          <rPr>
            <b/>
            <sz val="9"/>
            <color indexed="81"/>
            <rFont val="돋움"/>
            <family val="3"/>
            <charset val="129"/>
          </rPr>
          <t>분의</t>
        </r>
        <r>
          <rPr>
            <b/>
            <sz val="9"/>
            <color indexed="81"/>
            <rFont val="Tahoma"/>
            <family val="2"/>
          </rPr>
          <t xml:space="preserve"> 105</t>
        </r>
        <r>
          <rPr>
            <b/>
            <sz val="9"/>
            <color indexed="81"/>
            <rFont val="돋움"/>
            <family val="3"/>
            <charset val="129"/>
          </rPr>
          <t>를</t>
        </r>
        <r>
          <rPr>
            <b/>
            <sz val="9"/>
            <color indexed="81"/>
            <rFont val="Tahoma"/>
            <family val="2"/>
          </rPr>
          <t xml:space="preserve"> </t>
        </r>
        <r>
          <rPr>
            <b/>
            <sz val="9"/>
            <color indexed="81"/>
            <rFont val="돋움"/>
            <family val="3"/>
            <charset val="129"/>
          </rPr>
          <t>곱한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월의</t>
        </r>
        <r>
          <rPr>
            <b/>
            <sz val="9"/>
            <color indexed="81"/>
            <rFont val="Tahoma"/>
            <family val="2"/>
          </rPr>
          <t xml:space="preserve"> </t>
        </r>
        <r>
          <rPr>
            <b/>
            <sz val="9"/>
            <color indexed="81"/>
            <rFont val="돋움"/>
            <family val="3"/>
            <charset val="129"/>
          </rPr>
          <t>근로소득에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원천징수세액에</t>
        </r>
        <r>
          <rPr>
            <b/>
            <sz val="9"/>
            <color indexed="81"/>
            <rFont val="Tahoma"/>
            <family val="2"/>
          </rPr>
          <t xml:space="preserve"> </t>
        </r>
        <r>
          <rPr>
            <b/>
            <sz val="9"/>
            <color indexed="81"/>
            <rFont val="돋움"/>
            <family val="3"/>
            <charset val="129"/>
          </rPr>
          <t>더하여</t>
        </r>
        <r>
          <rPr>
            <b/>
            <sz val="9"/>
            <color indexed="81"/>
            <rFont val="Tahoma"/>
            <family val="2"/>
          </rPr>
          <t xml:space="preserve"> </t>
        </r>
        <r>
          <rPr>
            <b/>
            <sz val="9"/>
            <color indexed="81"/>
            <rFont val="돋움"/>
            <family val="3"/>
            <charset val="129"/>
          </rPr>
          <t>원천징수하여야</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퇴직한</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원천징수의무자는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사실을</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바에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원천징수</t>
        </r>
        <r>
          <rPr>
            <b/>
            <sz val="9"/>
            <color indexed="81"/>
            <rFont val="Tahoma"/>
            <family val="2"/>
          </rPr>
          <t xml:space="preserve"> </t>
        </r>
        <r>
          <rPr>
            <b/>
            <sz val="9"/>
            <color indexed="81"/>
            <rFont val="돋움"/>
            <family val="3"/>
            <charset val="129"/>
          </rPr>
          <t>관할</t>
        </r>
        <r>
          <rPr>
            <b/>
            <sz val="9"/>
            <color indexed="81"/>
            <rFont val="Tahoma"/>
            <family val="2"/>
          </rPr>
          <t xml:space="preserve"> </t>
        </r>
        <r>
          <rPr>
            <b/>
            <sz val="9"/>
            <color indexed="81"/>
            <rFont val="돋움"/>
            <family val="3"/>
            <charset val="129"/>
          </rPr>
          <t>세무서장에게</t>
        </r>
        <r>
          <rPr>
            <b/>
            <sz val="9"/>
            <color indexed="81"/>
            <rFont val="Tahoma"/>
            <family val="2"/>
          </rPr>
          <t xml:space="preserve"> </t>
        </r>
        <r>
          <rPr>
            <b/>
            <sz val="9"/>
            <color indexed="81"/>
            <rFont val="돋움"/>
            <family val="3"/>
            <charset val="129"/>
          </rPr>
          <t>통지하여야</t>
        </r>
        <r>
          <rPr>
            <b/>
            <sz val="9"/>
            <color indexed="81"/>
            <rFont val="Tahoma"/>
            <family val="2"/>
          </rPr>
          <t xml:space="preserve"> </t>
        </r>
        <r>
          <rPr>
            <b/>
            <sz val="9"/>
            <color indexed="81"/>
            <rFont val="돋움"/>
            <family val="3"/>
            <charset val="129"/>
          </rPr>
          <t>한다</t>
        </r>
        <r>
          <rPr>
            <b/>
            <sz val="9"/>
            <color indexed="81"/>
            <rFont val="Tahoma"/>
            <family val="2"/>
          </rPr>
          <t xml:space="preserve">.(2011.12.31 </t>
        </r>
        <r>
          <rPr>
            <b/>
            <sz val="9"/>
            <color indexed="81"/>
            <rFont val="돋움"/>
            <family val="3"/>
            <charset val="129"/>
          </rPr>
          <t>개정</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⑥</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항</t>
        </r>
        <r>
          <rPr>
            <b/>
            <sz val="9"/>
            <color indexed="81"/>
            <rFont val="Tahoma"/>
            <family val="2"/>
          </rPr>
          <t xml:space="preserve"> </t>
        </r>
        <r>
          <rPr>
            <b/>
            <sz val="9"/>
            <color indexed="81"/>
            <rFont val="돋움"/>
            <family val="3"/>
            <charset val="129"/>
          </rPr>
          <t>단서에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통지된</t>
        </r>
        <r>
          <rPr>
            <b/>
            <sz val="9"/>
            <color indexed="81"/>
            <rFont val="Tahoma"/>
            <family val="2"/>
          </rPr>
          <t xml:space="preserve"> </t>
        </r>
        <r>
          <rPr>
            <b/>
            <sz val="9"/>
            <color indexed="81"/>
            <rFont val="돋움"/>
            <family val="3"/>
            <charset val="129"/>
          </rPr>
          <t>근로자에</t>
        </r>
        <r>
          <rPr>
            <b/>
            <sz val="9"/>
            <color indexed="81"/>
            <rFont val="Tahoma"/>
            <family val="2"/>
          </rPr>
          <t xml:space="preserve"> </t>
        </r>
        <r>
          <rPr>
            <b/>
            <sz val="9"/>
            <color indexed="81"/>
            <rFont val="돋움"/>
            <family val="3"/>
            <charset val="129"/>
          </rPr>
          <t>대하여는</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근로자의</t>
        </r>
        <r>
          <rPr>
            <b/>
            <sz val="9"/>
            <color indexed="81"/>
            <rFont val="Tahoma"/>
            <family val="2"/>
          </rPr>
          <t xml:space="preserve"> </t>
        </r>
        <r>
          <rPr>
            <b/>
            <sz val="9"/>
            <color indexed="81"/>
            <rFont val="돋움"/>
            <family val="3"/>
            <charset val="129"/>
          </rPr>
          <t>주소지</t>
        </r>
        <r>
          <rPr>
            <b/>
            <sz val="9"/>
            <color indexed="81"/>
            <rFont val="Tahoma"/>
            <family val="2"/>
          </rPr>
          <t xml:space="preserve"> </t>
        </r>
        <r>
          <rPr>
            <b/>
            <sz val="9"/>
            <color indexed="81"/>
            <rFont val="돋움"/>
            <family val="3"/>
            <charset val="129"/>
          </rPr>
          <t>관할</t>
        </r>
        <r>
          <rPr>
            <b/>
            <sz val="9"/>
            <color indexed="81"/>
            <rFont val="Tahoma"/>
            <family val="2"/>
          </rPr>
          <t xml:space="preserve"> </t>
        </r>
        <r>
          <rPr>
            <b/>
            <sz val="9"/>
            <color indexed="81"/>
            <rFont val="돋움"/>
            <family val="3"/>
            <charset val="129"/>
          </rPr>
          <t>세무서장이</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항을</t>
        </r>
        <r>
          <rPr>
            <b/>
            <sz val="9"/>
            <color indexed="81"/>
            <rFont val="Tahoma"/>
            <family val="2"/>
          </rPr>
          <t xml:space="preserve"> </t>
        </r>
        <r>
          <rPr>
            <b/>
            <sz val="9"/>
            <color indexed="81"/>
            <rFont val="돋움"/>
            <family val="3"/>
            <charset val="129"/>
          </rPr>
          <t>적용받음에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과소징수된</t>
        </r>
        <r>
          <rPr>
            <b/>
            <sz val="9"/>
            <color indexed="81"/>
            <rFont val="Tahoma"/>
            <family val="2"/>
          </rPr>
          <t xml:space="preserve"> </t>
        </r>
        <r>
          <rPr>
            <b/>
            <sz val="9"/>
            <color indexed="81"/>
            <rFont val="돋움"/>
            <family val="3"/>
            <charset val="129"/>
          </rPr>
          <t>금액에</t>
        </r>
        <r>
          <rPr>
            <b/>
            <sz val="9"/>
            <color indexed="81"/>
            <rFont val="Tahoma"/>
            <family val="2"/>
          </rPr>
          <t xml:space="preserve"> 100</t>
        </r>
        <r>
          <rPr>
            <b/>
            <sz val="9"/>
            <color indexed="81"/>
            <rFont val="돋움"/>
            <family val="3"/>
            <charset val="129"/>
          </rPr>
          <t>분의</t>
        </r>
        <r>
          <rPr>
            <b/>
            <sz val="9"/>
            <color indexed="81"/>
            <rFont val="Tahoma"/>
            <family val="2"/>
          </rPr>
          <t xml:space="preserve"> 105</t>
        </r>
        <r>
          <rPr>
            <b/>
            <sz val="9"/>
            <color indexed="81"/>
            <rFont val="돋움"/>
            <family val="3"/>
            <charset val="129"/>
          </rPr>
          <t>를</t>
        </r>
        <r>
          <rPr>
            <b/>
            <sz val="9"/>
            <color indexed="81"/>
            <rFont val="Tahoma"/>
            <family val="2"/>
          </rPr>
          <t xml:space="preserve"> </t>
        </r>
        <r>
          <rPr>
            <b/>
            <sz val="9"/>
            <color indexed="81"/>
            <rFont val="돋움"/>
            <family val="3"/>
            <charset val="129"/>
          </rPr>
          <t>곱한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근로자에게</t>
        </r>
        <r>
          <rPr>
            <b/>
            <sz val="9"/>
            <color indexed="81"/>
            <rFont val="Tahoma"/>
            <family val="2"/>
          </rPr>
          <t xml:space="preserve"> </t>
        </r>
        <r>
          <rPr>
            <b/>
            <sz val="9"/>
            <color indexed="81"/>
            <rFont val="돋움"/>
            <family val="3"/>
            <charset val="129"/>
          </rPr>
          <t>소득세로</t>
        </r>
        <r>
          <rPr>
            <b/>
            <sz val="9"/>
            <color indexed="81"/>
            <rFont val="Tahoma"/>
            <family val="2"/>
          </rPr>
          <t xml:space="preserve"> </t>
        </r>
        <r>
          <rPr>
            <b/>
            <sz val="9"/>
            <color indexed="81"/>
            <rFont val="돋움"/>
            <family val="3"/>
            <charset val="129"/>
          </rPr>
          <t>즉시</t>
        </r>
        <r>
          <rPr>
            <b/>
            <sz val="9"/>
            <color indexed="81"/>
            <rFont val="Tahoma"/>
            <family val="2"/>
          </rPr>
          <t xml:space="preserve"> </t>
        </r>
        <r>
          <rPr>
            <b/>
            <sz val="9"/>
            <color indexed="81"/>
            <rFont val="돋움"/>
            <family val="3"/>
            <charset val="129"/>
          </rPr>
          <t>부과</t>
        </r>
        <r>
          <rPr>
            <b/>
            <sz val="9"/>
            <color indexed="81"/>
            <rFont val="Tahoma"/>
            <family val="2"/>
          </rPr>
          <t>·</t>
        </r>
        <r>
          <rPr>
            <b/>
            <sz val="9"/>
            <color indexed="81"/>
            <rFont val="돋움"/>
            <family val="3"/>
            <charset val="129"/>
          </rPr>
          <t>징수하여야</t>
        </r>
        <r>
          <rPr>
            <b/>
            <sz val="9"/>
            <color indexed="81"/>
            <rFont val="Tahoma"/>
            <family val="2"/>
          </rPr>
          <t xml:space="preserve"> </t>
        </r>
        <r>
          <rPr>
            <b/>
            <sz val="9"/>
            <color indexed="81"/>
            <rFont val="돋움"/>
            <family val="3"/>
            <charset val="129"/>
          </rPr>
          <t>한다</t>
        </r>
        <r>
          <rPr>
            <b/>
            <sz val="9"/>
            <color indexed="81"/>
            <rFont val="Tahoma"/>
            <family val="2"/>
          </rPr>
          <t xml:space="preserve">.(2010.03.12 </t>
        </r>
        <r>
          <rPr>
            <b/>
            <sz val="9"/>
            <color indexed="81"/>
            <rFont val="돋움"/>
            <family val="3"/>
            <charset val="129"/>
          </rPr>
          <t>개정</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⑦</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2011</t>
        </r>
        <r>
          <rPr>
            <b/>
            <sz val="9"/>
            <color indexed="81"/>
            <rFont val="돋움"/>
            <family val="3"/>
            <charset val="129"/>
          </rPr>
          <t>년</t>
        </r>
        <r>
          <rPr>
            <b/>
            <sz val="9"/>
            <color indexed="81"/>
            <rFont val="Tahoma"/>
            <family val="2"/>
          </rPr>
          <t xml:space="preserve"> 12</t>
        </r>
        <r>
          <rPr>
            <b/>
            <sz val="9"/>
            <color indexed="81"/>
            <rFont val="돋움"/>
            <family val="3"/>
            <charset val="129"/>
          </rPr>
          <t>월</t>
        </r>
        <r>
          <rPr>
            <b/>
            <sz val="9"/>
            <color indexed="81"/>
            <rFont val="Tahoma"/>
            <family val="2"/>
          </rPr>
          <t xml:space="preserve"> 31</t>
        </r>
        <r>
          <rPr>
            <b/>
            <sz val="9"/>
            <color indexed="81"/>
            <rFont val="돋움"/>
            <family val="3"/>
            <charset val="129"/>
          </rPr>
          <t>일</t>
        </r>
        <r>
          <rPr>
            <b/>
            <sz val="9"/>
            <color indexed="81"/>
            <rFont val="Tahoma"/>
            <family val="2"/>
          </rPr>
          <t xml:space="preserve"> </t>
        </r>
        <r>
          <rPr>
            <b/>
            <sz val="9"/>
            <color indexed="81"/>
            <rFont val="돋움"/>
            <family val="3"/>
            <charset val="129"/>
          </rPr>
          <t>이전에</t>
        </r>
        <r>
          <rPr>
            <b/>
            <sz val="9"/>
            <color indexed="81"/>
            <rFont val="Tahoma"/>
            <family val="2"/>
          </rPr>
          <t xml:space="preserve"> </t>
        </r>
        <r>
          <rPr>
            <b/>
            <sz val="9"/>
            <color indexed="81"/>
            <rFont val="돋움"/>
            <family val="3"/>
            <charset val="129"/>
          </rPr>
          <t>중소기업체에</t>
        </r>
        <r>
          <rPr>
            <b/>
            <sz val="9"/>
            <color indexed="81"/>
            <rFont val="Tahoma"/>
            <family val="2"/>
          </rPr>
          <t xml:space="preserve"> </t>
        </r>
        <r>
          <rPr>
            <b/>
            <sz val="9"/>
            <color indexed="81"/>
            <rFont val="돋움"/>
            <family val="3"/>
            <charset val="129"/>
          </rPr>
          <t>취업한</t>
        </r>
        <r>
          <rPr>
            <b/>
            <sz val="9"/>
            <color indexed="81"/>
            <rFont val="Tahoma"/>
            <family val="2"/>
          </rPr>
          <t xml:space="preserve"> </t>
        </r>
        <r>
          <rPr>
            <b/>
            <sz val="9"/>
            <color indexed="81"/>
            <rFont val="돋움"/>
            <family val="3"/>
            <charset val="129"/>
          </rPr>
          <t>자가</t>
        </r>
        <r>
          <rPr>
            <b/>
            <sz val="9"/>
            <color indexed="81"/>
            <rFont val="Tahoma"/>
            <family val="2"/>
          </rPr>
          <t xml:space="preserve"> 2012</t>
        </r>
        <r>
          <rPr>
            <b/>
            <sz val="9"/>
            <color indexed="81"/>
            <rFont val="돋움"/>
            <family val="3"/>
            <charset val="129"/>
          </rPr>
          <t>년</t>
        </r>
        <r>
          <rPr>
            <b/>
            <sz val="9"/>
            <color indexed="81"/>
            <rFont val="Tahoma"/>
            <family val="2"/>
          </rPr>
          <t xml:space="preserve"> 1</t>
        </r>
        <r>
          <rPr>
            <b/>
            <sz val="9"/>
            <color indexed="81"/>
            <rFont val="돋움"/>
            <family val="3"/>
            <charset val="129"/>
          </rPr>
          <t>월</t>
        </r>
        <r>
          <rPr>
            <b/>
            <sz val="9"/>
            <color indexed="81"/>
            <rFont val="Tahoma"/>
            <family val="2"/>
          </rPr>
          <t xml:space="preserve"> 1</t>
        </r>
        <r>
          <rPr>
            <b/>
            <sz val="9"/>
            <color indexed="81"/>
            <rFont val="돋움"/>
            <family val="3"/>
            <charset val="129"/>
          </rPr>
          <t>일</t>
        </r>
        <r>
          <rPr>
            <b/>
            <sz val="9"/>
            <color indexed="81"/>
            <rFont val="Tahoma"/>
            <family val="2"/>
          </rPr>
          <t xml:space="preserve"> </t>
        </r>
        <r>
          <rPr>
            <b/>
            <sz val="9"/>
            <color indexed="81"/>
            <rFont val="돋움"/>
            <family val="3"/>
            <charset val="129"/>
          </rPr>
          <t>이후</t>
        </r>
        <r>
          <rPr>
            <b/>
            <sz val="9"/>
            <color indexed="81"/>
            <rFont val="Tahoma"/>
            <family val="2"/>
          </rPr>
          <t xml:space="preserve"> </t>
        </r>
        <r>
          <rPr>
            <b/>
            <sz val="9"/>
            <color indexed="81"/>
            <rFont val="돋움"/>
            <family val="3"/>
            <charset val="129"/>
          </rPr>
          <t>계약기간</t>
        </r>
        <r>
          <rPr>
            <b/>
            <sz val="9"/>
            <color indexed="81"/>
            <rFont val="Tahoma"/>
            <family val="2"/>
          </rPr>
          <t xml:space="preserve"> </t>
        </r>
        <r>
          <rPr>
            <b/>
            <sz val="9"/>
            <color indexed="81"/>
            <rFont val="돋움"/>
            <family val="3"/>
            <charset val="129"/>
          </rPr>
          <t>연장</t>
        </r>
        <r>
          <rPr>
            <b/>
            <sz val="9"/>
            <color indexed="81"/>
            <rFont val="Tahoma"/>
            <family val="2"/>
          </rPr>
          <t xml:space="preserve"> </t>
        </r>
        <r>
          <rPr>
            <b/>
            <sz val="9"/>
            <color indexed="81"/>
            <rFont val="돋움"/>
            <family val="3"/>
            <charset val="129"/>
          </rPr>
          <t>등을</t>
        </r>
        <r>
          <rPr>
            <b/>
            <sz val="9"/>
            <color indexed="81"/>
            <rFont val="Tahoma"/>
            <family val="2"/>
          </rPr>
          <t xml:space="preserve"> </t>
        </r>
        <r>
          <rPr>
            <b/>
            <sz val="9"/>
            <color indexed="81"/>
            <rFont val="돋움"/>
            <family val="3"/>
            <charset val="129"/>
          </rPr>
          <t>통해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중소기업체에</t>
        </r>
        <r>
          <rPr>
            <b/>
            <sz val="9"/>
            <color indexed="81"/>
            <rFont val="Tahoma"/>
            <family val="2"/>
          </rPr>
          <t xml:space="preserve"> </t>
        </r>
        <r>
          <rPr>
            <b/>
            <sz val="9"/>
            <color indexed="81"/>
            <rFont val="돋움"/>
            <family val="3"/>
            <charset val="129"/>
          </rPr>
          <t>재취업하는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소득세</t>
        </r>
        <r>
          <rPr>
            <b/>
            <sz val="9"/>
            <color indexed="81"/>
            <rFont val="Tahoma"/>
            <family val="2"/>
          </rPr>
          <t xml:space="preserve"> </t>
        </r>
        <r>
          <rPr>
            <b/>
            <sz val="9"/>
            <color indexed="81"/>
            <rFont val="돋움"/>
            <family val="3"/>
            <charset val="129"/>
          </rPr>
          <t>감면을</t>
        </r>
        <r>
          <rPr>
            <b/>
            <sz val="9"/>
            <color indexed="81"/>
            <rFont val="Tahoma"/>
            <family val="2"/>
          </rPr>
          <t xml:space="preserve"> </t>
        </r>
        <r>
          <rPr>
            <b/>
            <sz val="9"/>
            <color indexed="81"/>
            <rFont val="돋움"/>
            <family val="3"/>
            <charset val="129"/>
          </rPr>
          <t>적용하지</t>
        </r>
        <r>
          <rPr>
            <b/>
            <sz val="9"/>
            <color indexed="81"/>
            <rFont val="Tahoma"/>
            <family val="2"/>
          </rPr>
          <t xml:space="preserve"> </t>
        </r>
        <r>
          <rPr>
            <b/>
            <sz val="9"/>
            <color indexed="81"/>
            <rFont val="돋움"/>
            <family val="3"/>
            <charset val="129"/>
          </rPr>
          <t>아니한다</t>
        </r>
        <r>
          <rPr>
            <b/>
            <sz val="9"/>
            <color indexed="81"/>
            <rFont val="Tahoma"/>
            <family val="2"/>
          </rPr>
          <t xml:space="preserve">.(2011.12.31 </t>
        </r>
        <r>
          <rPr>
            <b/>
            <sz val="9"/>
            <color indexed="81"/>
            <rFont val="돋움"/>
            <family val="3"/>
            <charset val="129"/>
          </rPr>
          <t>신설</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⑧</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항까지에서</t>
        </r>
        <r>
          <rPr>
            <b/>
            <sz val="9"/>
            <color indexed="81"/>
            <rFont val="Tahoma"/>
            <family val="2"/>
          </rPr>
          <t xml:space="preserve"> </t>
        </r>
        <r>
          <rPr>
            <b/>
            <sz val="9"/>
            <color indexed="81"/>
            <rFont val="돋움"/>
            <family val="3"/>
            <charset val="129"/>
          </rPr>
          <t>규정한</t>
        </r>
        <r>
          <rPr>
            <b/>
            <sz val="9"/>
            <color indexed="81"/>
            <rFont val="Tahoma"/>
            <family val="2"/>
          </rPr>
          <t xml:space="preserve"> </t>
        </r>
        <r>
          <rPr>
            <b/>
            <sz val="9"/>
            <color indexed="81"/>
            <rFont val="돋움"/>
            <family val="3"/>
            <charset val="129"/>
          </rPr>
          <t>사항</t>
        </r>
        <r>
          <rPr>
            <b/>
            <sz val="9"/>
            <color indexed="81"/>
            <rFont val="Tahoma"/>
            <family val="2"/>
          </rPr>
          <t xml:space="preserve"> </t>
        </r>
        <r>
          <rPr>
            <b/>
            <sz val="9"/>
            <color indexed="81"/>
            <rFont val="돋움"/>
            <family val="3"/>
            <charset val="129"/>
          </rPr>
          <t>외에</t>
        </r>
        <r>
          <rPr>
            <b/>
            <sz val="9"/>
            <color indexed="81"/>
            <rFont val="Tahoma"/>
            <family val="2"/>
          </rPr>
          <t xml:space="preserve"> </t>
        </r>
        <r>
          <rPr>
            <b/>
            <sz val="9"/>
            <color indexed="81"/>
            <rFont val="돋움"/>
            <family val="3"/>
            <charset val="129"/>
          </rPr>
          <t>소득세</t>
        </r>
        <r>
          <rPr>
            <b/>
            <sz val="9"/>
            <color indexed="81"/>
            <rFont val="Tahoma"/>
            <family val="2"/>
          </rPr>
          <t xml:space="preserve"> </t>
        </r>
        <r>
          <rPr>
            <b/>
            <sz val="9"/>
            <color indexed="81"/>
            <rFont val="돋움"/>
            <family val="3"/>
            <charset val="129"/>
          </rPr>
          <t>감면의</t>
        </r>
        <r>
          <rPr>
            <b/>
            <sz val="9"/>
            <color indexed="81"/>
            <rFont val="Tahoma"/>
            <family val="2"/>
          </rPr>
          <t xml:space="preserve"> </t>
        </r>
        <r>
          <rPr>
            <b/>
            <sz val="9"/>
            <color indexed="81"/>
            <rFont val="돋움"/>
            <family val="3"/>
            <charset val="129"/>
          </rPr>
          <t>신청절차</t>
        </r>
        <r>
          <rPr>
            <b/>
            <sz val="9"/>
            <color indexed="81"/>
            <rFont val="Tahoma"/>
            <family val="2"/>
          </rPr>
          <t xml:space="preserve">, </t>
        </r>
        <r>
          <rPr>
            <b/>
            <sz val="9"/>
            <color indexed="81"/>
            <rFont val="돋움"/>
            <family val="3"/>
            <charset val="129"/>
          </rPr>
          <t>제출서류</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필요한</t>
        </r>
        <r>
          <rPr>
            <b/>
            <sz val="9"/>
            <color indexed="81"/>
            <rFont val="Tahoma"/>
            <family val="2"/>
          </rPr>
          <t xml:space="preserve"> </t>
        </r>
        <r>
          <rPr>
            <b/>
            <sz val="9"/>
            <color indexed="81"/>
            <rFont val="돋움"/>
            <family val="3"/>
            <charset val="129"/>
          </rPr>
          <t>사항은</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정한다</t>
        </r>
        <r>
          <rPr>
            <b/>
            <sz val="9"/>
            <color indexed="81"/>
            <rFont val="Tahoma"/>
            <family val="2"/>
          </rPr>
          <t xml:space="preserve">.(2011.12.31 </t>
        </r>
        <r>
          <rPr>
            <b/>
            <sz val="9"/>
            <color indexed="81"/>
            <rFont val="돋움"/>
            <family val="3"/>
            <charset val="129"/>
          </rPr>
          <t>신설</t>
        </r>
        <r>
          <rPr>
            <b/>
            <sz val="9"/>
            <color indexed="81"/>
            <rFont val="Tahoma"/>
            <family val="2"/>
          </rPr>
          <t xml:space="preserve">) [ </t>
        </r>
        <r>
          <rPr>
            <b/>
            <sz val="9"/>
            <color indexed="81"/>
            <rFont val="돋움"/>
            <family val="3"/>
            <charset val="129"/>
          </rPr>
          <t>부칙</t>
        </r>
        <r>
          <rPr>
            <b/>
            <sz val="9"/>
            <color indexed="81"/>
            <rFont val="Tahoma"/>
            <family val="2"/>
          </rPr>
          <t xml:space="preserve"> ] </t>
        </r>
      </text>
    </comment>
    <comment ref="C63" authorId="1" shapeId="0" xr:uid="{9A02636D-15D8-4322-80D2-73FE9E8F9A8B}">
      <text>
        <r>
          <rPr>
            <b/>
            <sz val="9"/>
            <color indexed="81"/>
            <rFont val="돋움"/>
            <family val="3"/>
            <charset val="129"/>
          </rPr>
          <t>조세조약</t>
        </r>
        <r>
          <rPr>
            <b/>
            <sz val="9"/>
            <color indexed="81"/>
            <rFont val="Tahoma"/>
            <family val="2"/>
          </rPr>
          <t xml:space="preserve"> </t>
        </r>
        <r>
          <rPr>
            <b/>
            <sz val="9"/>
            <color indexed="81"/>
            <rFont val="돋움"/>
            <family val="3"/>
            <charset val="129"/>
          </rPr>
          <t>조세조약상</t>
        </r>
        <r>
          <rPr>
            <b/>
            <sz val="9"/>
            <color indexed="81"/>
            <rFont val="Tahoma"/>
            <family val="2"/>
          </rPr>
          <t xml:space="preserve"> </t>
        </r>
        <r>
          <rPr>
            <b/>
            <sz val="9"/>
            <color indexed="81"/>
            <rFont val="돋움"/>
            <family val="3"/>
            <charset val="129"/>
          </rPr>
          <t>교직자</t>
        </r>
        <r>
          <rPr>
            <b/>
            <sz val="9"/>
            <color indexed="81"/>
            <rFont val="Tahoma"/>
            <family val="2"/>
          </rPr>
          <t xml:space="preserve"> </t>
        </r>
        <r>
          <rPr>
            <b/>
            <sz val="9"/>
            <color indexed="81"/>
            <rFont val="돋움"/>
            <family val="3"/>
            <charset val="129"/>
          </rPr>
          <t>조항의</t>
        </r>
        <r>
          <rPr>
            <b/>
            <sz val="9"/>
            <color indexed="81"/>
            <rFont val="Tahoma"/>
            <family val="2"/>
          </rPr>
          <t xml:space="preserve"> </t>
        </r>
        <r>
          <rPr>
            <b/>
            <sz val="9"/>
            <color indexed="81"/>
            <rFont val="돋움"/>
            <family val="3"/>
            <charset val="129"/>
          </rPr>
          <t>소득세</t>
        </r>
        <r>
          <rPr>
            <b/>
            <sz val="9"/>
            <color indexed="81"/>
            <rFont val="Tahoma"/>
            <family val="2"/>
          </rPr>
          <t xml:space="preserve"> </t>
        </r>
        <r>
          <rPr>
            <b/>
            <sz val="9"/>
            <color indexed="81"/>
            <rFont val="돋움"/>
            <family val="3"/>
            <charset val="129"/>
          </rPr>
          <t>감면</t>
        </r>
      </text>
    </comment>
    <comment ref="I63" authorId="0" shapeId="0" xr:uid="{005B08F9-2B4F-4C1F-A4E1-1901CD6BFBAA}">
      <text>
        <r>
          <rPr>
            <b/>
            <sz val="9"/>
            <color indexed="81"/>
            <rFont val="돋움"/>
            <family val="3"/>
            <charset val="129"/>
          </rPr>
          <t>각국</t>
        </r>
        <r>
          <rPr>
            <b/>
            <sz val="9"/>
            <color indexed="81"/>
            <rFont val="Tahoma"/>
            <family val="2"/>
          </rPr>
          <t xml:space="preserve"> </t>
        </r>
        <r>
          <rPr>
            <b/>
            <sz val="9"/>
            <color indexed="81"/>
            <rFont val="돋움"/>
            <family val="3"/>
            <charset val="129"/>
          </rPr>
          <t>조세조약</t>
        </r>
      </text>
    </comment>
    <comment ref="C64" authorId="0" shapeId="0" xr:uid="{E3E50B8E-5139-4C72-9E1C-44FA17A5B562}">
      <text>
        <r>
          <rPr>
            <b/>
            <sz val="9"/>
            <color indexed="81"/>
            <rFont val="돋움"/>
            <family val="3"/>
            <charset val="129"/>
          </rPr>
          <t>정부</t>
        </r>
        <r>
          <rPr>
            <b/>
            <sz val="9"/>
            <color indexed="81"/>
            <rFont val="Tahoma"/>
            <family val="2"/>
          </rPr>
          <t>.</t>
        </r>
        <r>
          <rPr>
            <b/>
            <sz val="9"/>
            <color indexed="81"/>
            <rFont val="돋움"/>
            <family val="3"/>
            <charset val="129"/>
          </rPr>
          <t>공공기관</t>
        </r>
        <r>
          <rPr>
            <b/>
            <sz val="9"/>
            <color indexed="81"/>
            <rFont val="Tahoma"/>
            <family val="2"/>
          </rPr>
          <t xml:space="preserve"> </t>
        </r>
        <r>
          <rPr>
            <b/>
            <sz val="9"/>
            <color indexed="81"/>
            <rFont val="돋움"/>
            <family val="3"/>
            <charset val="129"/>
          </rPr>
          <t>지방이전기관</t>
        </r>
        <r>
          <rPr>
            <b/>
            <sz val="9"/>
            <color indexed="81"/>
            <rFont val="Tahoma"/>
            <family val="2"/>
          </rPr>
          <t xml:space="preserve"> </t>
        </r>
        <r>
          <rPr>
            <b/>
            <sz val="9"/>
            <color indexed="81"/>
            <rFont val="돋움"/>
            <family val="3"/>
            <charset val="129"/>
          </rPr>
          <t>종사자</t>
        </r>
        <r>
          <rPr>
            <b/>
            <sz val="9"/>
            <color indexed="81"/>
            <rFont val="Tahoma"/>
            <family val="2"/>
          </rPr>
          <t xml:space="preserve"> </t>
        </r>
        <r>
          <rPr>
            <b/>
            <sz val="9"/>
            <color indexed="81"/>
            <rFont val="돋움"/>
            <family val="3"/>
            <charset val="129"/>
          </rPr>
          <t>이주수당</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소령</t>
        </r>
        <r>
          <rPr>
            <b/>
            <sz val="9"/>
            <color indexed="81"/>
            <rFont val="Tahoma"/>
            <family val="2"/>
          </rPr>
          <t xml:space="preserve"> </t>
        </r>
        <r>
          <rPr>
            <b/>
            <sz val="9"/>
            <color indexed="81"/>
            <rFont val="돋움"/>
            <family val="3"/>
            <charset val="129"/>
          </rPr>
          <t>§</t>
        </r>
        <r>
          <rPr>
            <b/>
            <sz val="9"/>
            <color indexed="81"/>
            <rFont val="Tahoma"/>
            <family val="2"/>
          </rPr>
          <t>12)
&lt;</t>
        </r>
        <r>
          <rPr>
            <b/>
            <sz val="9"/>
            <color indexed="81"/>
            <rFont val="돋움"/>
            <family val="3"/>
            <charset val="129"/>
          </rPr>
          <t>개정이유</t>
        </r>
        <r>
          <rPr>
            <b/>
            <sz val="9"/>
            <color indexed="81"/>
            <rFont val="Tahoma"/>
            <family val="2"/>
          </rPr>
          <t xml:space="preserve">&gt; </t>
        </r>
        <r>
          <rPr>
            <b/>
            <sz val="9"/>
            <color indexed="81"/>
            <rFont val="돋움"/>
            <family val="3"/>
            <charset val="129"/>
          </rPr>
          <t>지방이전에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실비변상적</t>
        </r>
        <r>
          <rPr>
            <b/>
            <sz val="9"/>
            <color indexed="81"/>
            <rFont val="Tahoma"/>
            <family val="2"/>
          </rPr>
          <t xml:space="preserve"> </t>
        </r>
        <r>
          <rPr>
            <b/>
            <sz val="9"/>
            <color indexed="81"/>
            <rFont val="돋움"/>
            <family val="3"/>
            <charset val="129"/>
          </rPr>
          <t>측면에서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급여인</t>
        </r>
        <r>
          <rPr>
            <b/>
            <sz val="9"/>
            <color indexed="81"/>
            <rFont val="Tahoma"/>
            <family val="2"/>
          </rPr>
          <t xml:space="preserve"> </t>
        </r>
        <r>
          <rPr>
            <b/>
            <sz val="9"/>
            <color indexed="81"/>
            <rFont val="돋움"/>
            <family val="3"/>
            <charset val="129"/>
          </rPr>
          <t>점을</t>
        </r>
        <r>
          <rPr>
            <b/>
            <sz val="9"/>
            <color indexed="81"/>
            <rFont val="Tahoma"/>
            <family val="2"/>
          </rPr>
          <t xml:space="preserve"> </t>
        </r>
        <r>
          <rPr>
            <b/>
            <sz val="9"/>
            <color indexed="81"/>
            <rFont val="돋움"/>
            <family val="3"/>
            <charset val="129"/>
          </rPr>
          <t>고려
종전
□</t>
        </r>
        <r>
          <rPr>
            <b/>
            <sz val="9"/>
            <color indexed="81"/>
            <rFont val="Tahoma"/>
            <family val="2"/>
          </rPr>
          <t xml:space="preserve"> </t>
        </r>
        <r>
          <rPr>
            <b/>
            <sz val="9"/>
            <color indexed="81"/>
            <rFont val="돋움"/>
            <family val="3"/>
            <charset val="129"/>
          </rPr>
          <t>실비변상적</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 xml:space="preserve">비과세
</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승선수당</t>
        </r>
        <r>
          <rPr>
            <b/>
            <sz val="9"/>
            <color indexed="81"/>
            <rFont val="Tahoma"/>
            <family val="2"/>
          </rPr>
          <t>(</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벽지수당</t>
        </r>
        <r>
          <rPr>
            <b/>
            <sz val="9"/>
            <color indexed="81"/>
            <rFont val="Tahoma"/>
            <family val="2"/>
          </rPr>
          <t>(</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취재수당</t>
        </r>
        <r>
          <rPr>
            <b/>
            <sz val="9"/>
            <color indexed="81"/>
            <rFont val="Tahoma"/>
            <family val="2"/>
          </rPr>
          <t>(</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 xml:space="preserve">등
</t>
        </r>
        <r>
          <rPr>
            <b/>
            <sz val="9"/>
            <color indexed="81"/>
            <rFont val="Tahoma"/>
            <family val="2"/>
          </rPr>
          <t xml:space="preserve">  </t>
        </r>
        <r>
          <rPr>
            <b/>
            <sz val="9"/>
            <color indexed="81"/>
            <rFont val="돋움"/>
            <family val="3"/>
            <charset val="129"/>
          </rPr>
          <t>○</t>
        </r>
        <r>
          <rPr>
            <b/>
            <sz val="9"/>
            <color indexed="81"/>
            <rFont val="Tahoma"/>
            <family val="2"/>
          </rPr>
          <t xml:space="preserve">  &lt;</t>
        </r>
        <r>
          <rPr>
            <b/>
            <sz val="9"/>
            <color indexed="81"/>
            <rFont val="돋움"/>
            <family val="3"/>
            <charset val="129"/>
          </rPr>
          <t>추가</t>
        </r>
        <r>
          <rPr>
            <b/>
            <sz val="9"/>
            <color indexed="81"/>
            <rFont val="Tahoma"/>
            <family val="2"/>
          </rPr>
          <t xml:space="preserve">&gt;
  </t>
        </r>
        <r>
          <rPr>
            <b/>
            <sz val="9"/>
            <color indexed="81"/>
            <rFont val="돋움"/>
            <family val="3"/>
            <charset val="129"/>
          </rPr>
          <t>○</t>
        </r>
        <r>
          <rPr>
            <b/>
            <sz val="9"/>
            <color indexed="81"/>
            <rFont val="Tahoma"/>
            <family val="2"/>
          </rPr>
          <t xml:space="preserve"> </t>
        </r>
        <r>
          <rPr>
            <b/>
            <sz val="9"/>
            <color indexed="81"/>
            <rFont val="돋움"/>
            <family val="3"/>
            <charset val="129"/>
          </rPr>
          <t>법령</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의무</t>
        </r>
        <r>
          <rPr>
            <b/>
            <sz val="9"/>
            <color indexed="81"/>
            <rFont val="Tahoma"/>
            <family val="2"/>
          </rPr>
          <t xml:space="preserve"> </t>
        </r>
        <r>
          <rPr>
            <b/>
            <sz val="9"/>
            <color indexed="81"/>
            <rFont val="돋움"/>
            <family val="3"/>
            <charset val="129"/>
          </rPr>
          <t>지방이전기관</t>
        </r>
        <r>
          <rPr>
            <b/>
            <sz val="9"/>
            <color indexed="81"/>
            <rFont val="Tahoma"/>
            <family val="2"/>
          </rPr>
          <t xml:space="preserve"> </t>
        </r>
        <r>
          <rPr>
            <b/>
            <sz val="9"/>
            <color indexed="81"/>
            <rFont val="돋움"/>
            <family val="3"/>
            <charset val="129"/>
          </rPr>
          <t>종사자에게</t>
        </r>
        <r>
          <rPr>
            <b/>
            <sz val="9"/>
            <color indexed="81"/>
            <rFont val="Tahoma"/>
            <family val="2"/>
          </rPr>
          <t xml:space="preserve"> </t>
        </r>
        <r>
          <rPr>
            <b/>
            <sz val="9"/>
            <color indexed="81"/>
            <rFont val="돋움"/>
            <family val="3"/>
            <charset val="129"/>
          </rPr>
          <t>한시적으로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 xml:space="preserve">이주수당
</t>
        </r>
        <r>
          <rPr>
            <b/>
            <sz val="9"/>
            <color indexed="81"/>
            <rFont val="Tahoma"/>
            <family val="2"/>
          </rPr>
          <t>&lt;</t>
        </r>
        <r>
          <rPr>
            <b/>
            <sz val="9"/>
            <color indexed="81"/>
            <rFont val="돋움"/>
            <family val="3"/>
            <charset val="129"/>
          </rPr>
          <t>적용시기</t>
        </r>
        <r>
          <rPr>
            <b/>
            <sz val="9"/>
            <color indexed="81"/>
            <rFont val="Tahoma"/>
            <family val="2"/>
          </rPr>
          <t xml:space="preserve">&gt; '2013.1.1. </t>
        </r>
        <r>
          <rPr>
            <b/>
            <sz val="9"/>
            <color indexed="81"/>
            <rFont val="돋움"/>
            <family val="3"/>
            <charset val="129"/>
          </rPr>
          <t>이후</t>
        </r>
        <r>
          <rPr>
            <b/>
            <sz val="9"/>
            <color indexed="81"/>
            <rFont val="Tahoma"/>
            <family val="2"/>
          </rPr>
          <t xml:space="preserve"> </t>
        </r>
        <r>
          <rPr>
            <b/>
            <sz val="9"/>
            <color indexed="81"/>
            <rFont val="돋움"/>
            <family val="3"/>
            <charset val="129"/>
          </rPr>
          <t>발생하는</t>
        </r>
        <r>
          <rPr>
            <b/>
            <sz val="9"/>
            <color indexed="81"/>
            <rFont val="Tahoma"/>
            <family val="2"/>
          </rPr>
          <t xml:space="preserve"> </t>
        </r>
        <r>
          <rPr>
            <b/>
            <sz val="9"/>
            <color indexed="81"/>
            <rFont val="돋움"/>
            <family val="3"/>
            <charset val="129"/>
          </rPr>
          <t>소득분부터</t>
        </r>
        <r>
          <rPr>
            <b/>
            <sz val="9"/>
            <color indexed="81"/>
            <rFont val="Tahoma"/>
            <family val="2"/>
          </rPr>
          <t xml:space="preserve"> </t>
        </r>
        <r>
          <rPr>
            <b/>
            <sz val="9"/>
            <color indexed="81"/>
            <rFont val="돋움"/>
            <family val="3"/>
            <charset val="129"/>
          </rPr>
          <t>적용
이주수당
수도권</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지역으로</t>
        </r>
        <r>
          <rPr>
            <b/>
            <sz val="9"/>
            <color indexed="81"/>
            <rFont val="Tahoma"/>
            <family val="2"/>
          </rPr>
          <t xml:space="preserve"> </t>
        </r>
        <r>
          <rPr>
            <b/>
            <sz val="9"/>
            <color indexed="81"/>
            <rFont val="돋움"/>
            <family val="3"/>
            <charset val="129"/>
          </rPr>
          <t>국가균형발전특별법에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이전하는</t>
        </r>
        <r>
          <rPr>
            <b/>
            <sz val="9"/>
            <color indexed="81"/>
            <rFont val="Tahoma"/>
            <family val="2"/>
          </rPr>
          <t xml:space="preserve"> </t>
        </r>
        <r>
          <rPr>
            <b/>
            <sz val="9"/>
            <color indexed="81"/>
            <rFont val="돋움"/>
            <family val="3"/>
            <charset val="129"/>
          </rPr>
          <t>공무원이나</t>
        </r>
        <r>
          <rPr>
            <b/>
            <sz val="9"/>
            <color indexed="81"/>
            <rFont val="Tahoma"/>
            <family val="2"/>
          </rPr>
          <t xml:space="preserve"> </t>
        </r>
        <r>
          <rPr>
            <b/>
            <sz val="9"/>
            <color indexed="81"/>
            <rFont val="돋움"/>
            <family val="3"/>
            <charset val="129"/>
          </rPr>
          <t>공공기관의</t>
        </r>
        <r>
          <rPr>
            <b/>
            <sz val="9"/>
            <color indexed="81"/>
            <rFont val="Tahoma"/>
            <family val="2"/>
          </rPr>
          <t xml:space="preserve"> </t>
        </r>
        <r>
          <rPr>
            <b/>
            <sz val="9"/>
            <color indexed="81"/>
            <rFont val="돋움"/>
            <family val="3"/>
            <charset val="129"/>
          </rPr>
          <t>직원에게</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이주수당</t>
        </r>
      </text>
    </comment>
    <comment ref="I64" authorId="1" shapeId="0" xr:uid="{49A25D44-17B6-44E5-A3C5-275DDE4745F4}">
      <text>
        <r>
          <rPr>
            <b/>
            <sz val="9"/>
            <color indexed="81"/>
            <rFont val="돋움"/>
            <family val="3"/>
            <charset val="129"/>
          </rPr>
          <t>소령</t>
        </r>
        <r>
          <rPr>
            <b/>
            <sz val="9"/>
            <color indexed="81"/>
            <rFont val="Tahoma"/>
            <family val="2"/>
          </rPr>
          <t xml:space="preserve"> </t>
        </r>
        <r>
          <rPr>
            <b/>
            <sz val="9"/>
            <color indexed="81"/>
            <rFont val="돋움"/>
            <family val="3"/>
            <charset val="129"/>
          </rPr>
          <t>§</t>
        </r>
        <r>
          <rPr>
            <b/>
            <sz val="9"/>
            <color indexed="81"/>
            <rFont val="Tahoma"/>
            <family val="2"/>
          </rPr>
          <t xml:space="preserve"> 12 17 (</t>
        </r>
        <r>
          <rPr>
            <b/>
            <sz val="9"/>
            <color indexed="81"/>
            <rFont val="돋움"/>
            <family val="3"/>
            <charset val="129"/>
          </rPr>
          <t>정부</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공공기관</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지방이전기관</t>
        </r>
        <r>
          <rPr>
            <b/>
            <sz val="9"/>
            <color indexed="81"/>
            <rFont val="Tahoma"/>
            <family val="2"/>
          </rPr>
          <t xml:space="preserve"> </t>
        </r>
        <r>
          <rPr>
            <b/>
            <sz val="9"/>
            <color indexed="81"/>
            <rFont val="돋움"/>
            <family val="3"/>
            <charset val="129"/>
          </rPr>
          <t>종사자</t>
        </r>
        <r>
          <rPr>
            <b/>
            <sz val="9"/>
            <color indexed="81"/>
            <rFont val="Tahoma"/>
            <family val="2"/>
          </rPr>
          <t xml:space="preserve"> </t>
        </r>
        <r>
          <rPr>
            <b/>
            <sz val="9"/>
            <color indexed="81"/>
            <rFont val="돋움"/>
            <family val="3"/>
            <charset val="129"/>
          </rPr>
          <t>이주수당</t>
        </r>
        <r>
          <rPr>
            <b/>
            <sz val="9"/>
            <color indexed="81"/>
            <rFont val="Tahoma"/>
            <family val="2"/>
          </rPr>
          <t>)</t>
        </r>
      </text>
    </comment>
    <comment ref="C65" authorId="1" shapeId="0" xr:uid="{C1B643D5-D7FF-4792-9340-8714F3E12068}">
      <text>
        <r>
          <rPr>
            <b/>
            <sz val="9"/>
            <color indexed="81"/>
            <rFont val="돋움"/>
            <family val="3"/>
            <charset val="129"/>
          </rPr>
          <t>소법</t>
        </r>
        <r>
          <rPr>
            <b/>
            <sz val="9"/>
            <color indexed="81"/>
            <rFont val="Tahoma"/>
            <family val="2"/>
          </rPr>
          <t xml:space="preserve"> </t>
        </r>
        <r>
          <rPr>
            <b/>
            <sz val="9"/>
            <color indexed="81"/>
            <rFont val="돋움"/>
            <family val="3"/>
            <charset val="129"/>
          </rPr>
          <t>§</t>
        </r>
        <r>
          <rPr>
            <b/>
            <sz val="9"/>
            <color indexed="81"/>
            <rFont val="Tahoma"/>
            <family val="2"/>
          </rPr>
          <t xml:space="preserve"> 12 3 </t>
        </r>
        <r>
          <rPr>
            <b/>
            <sz val="9"/>
            <color indexed="81"/>
            <rFont val="돋움"/>
            <family val="3"/>
            <charset val="129"/>
          </rPr>
          <t>자</t>
        </r>
        <r>
          <rPr>
            <b/>
            <sz val="9"/>
            <color indexed="81"/>
            <rFont val="Tahoma"/>
            <family val="2"/>
          </rPr>
          <t xml:space="preserve"> </t>
        </r>
        <r>
          <rPr>
            <b/>
            <sz val="9"/>
            <color indexed="81"/>
            <rFont val="돋움"/>
            <family val="3"/>
            <charset val="129"/>
          </rPr>
          <t>소령</t>
        </r>
        <r>
          <rPr>
            <b/>
            <sz val="9"/>
            <color indexed="81"/>
            <rFont val="Tahoma"/>
            <family val="2"/>
          </rPr>
          <t xml:space="preserve"> </t>
        </r>
        <r>
          <rPr>
            <b/>
            <sz val="9"/>
            <color indexed="81"/>
            <rFont val="돋움"/>
            <family val="3"/>
            <charset val="129"/>
          </rPr>
          <t>§</t>
        </r>
        <r>
          <rPr>
            <b/>
            <sz val="9"/>
            <color indexed="81"/>
            <rFont val="Tahoma"/>
            <family val="2"/>
          </rPr>
          <t xml:space="preserve"> 12 13 </t>
        </r>
        <r>
          <rPr>
            <b/>
            <sz val="9"/>
            <color indexed="81"/>
            <rFont val="돋움"/>
            <family val="3"/>
            <charset val="129"/>
          </rPr>
          <t>다</t>
        </r>
        <r>
          <rPr>
            <b/>
            <sz val="9"/>
            <color indexed="81"/>
            <rFont val="Tahoma"/>
            <family val="2"/>
          </rPr>
          <t>(</t>
        </r>
        <r>
          <rPr>
            <b/>
            <sz val="9"/>
            <color indexed="81"/>
            <rFont val="돋움"/>
            <family val="3"/>
            <charset val="129"/>
          </rPr>
          <t>전공의</t>
        </r>
        <r>
          <rPr>
            <b/>
            <sz val="9"/>
            <color indexed="81"/>
            <rFont val="Tahoma"/>
            <family val="2"/>
          </rPr>
          <t xml:space="preserve"> </t>
        </r>
        <r>
          <rPr>
            <b/>
            <sz val="9"/>
            <color indexed="81"/>
            <rFont val="돋움"/>
            <family val="3"/>
            <charset val="129"/>
          </rPr>
          <t>수련보조수당</t>
        </r>
        <r>
          <rPr>
            <b/>
            <sz val="9"/>
            <color indexed="81"/>
            <rFont val="Tahoma"/>
            <family val="2"/>
          </rPr>
          <t xml:space="preserve">)
</t>
        </r>
        <r>
          <rPr>
            <b/>
            <sz val="9"/>
            <color indexed="81"/>
            <rFont val="돋움"/>
            <family val="3"/>
            <charset val="129"/>
          </rPr>
          <t>국가</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지방자치단체가</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다음의</t>
        </r>
        <r>
          <rPr>
            <b/>
            <sz val="9"/>
            <color indexed="81"/>
            <rFont val="Tahoma"/>
            <family val="2"/>
          </rPr>
          <t xml:space="preserve"> </t>
        </r>
        <r>
          <rPr>
            <b/>
            <sz val="9"/>
            <color indexed="81"/>
            <rFont val="돋움"/>
            <family val="3"/>
            <charset val="129"/>
          </rPr>
          <t xml:space="preserve">금액
</t>
        </r>
        <r>
          <rPr>
            <b/>
            <sz val="9"/>
            <color indexed="81"/>
            <rFont val="Tahoma"/>
            <family val="2"/>
          </rPr>
          <t xml:space="preserve"> - </t>
        </r>
        <r>
          <rPr>
            <b/>
            <sz val="9"/>
            <color indexed="81"/>
            <rFont val="돋움"/>
            <family val="3"/>
            <charset val="129"/>
          </rPr>
          <t>보육교사의</t>
        </r>
        <r>
          <rPr>
            <b/>
            <sz val="9"/>
            <color indexed="81"/>
            <rFont val="Tahoma"/>
            <family val="2"/>
          </rPr>
          <t xml:space="preserve"> </t>
        </r>
        <r>
          <rPr>
            <b/>
            <sz val="9"/>
            <color indexed="81"/>
            <rFont val="돋움"/>
            <family val="3"/>
            <charset val="129"/>
          </rPr>
          <t>처우개선을</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근무환경개선비</t>
        </r>
        <r>
          <rPr>
            <b/>
            <sz val="9"/>
            <color indexed="81"/>
            <rFont val="Tahoma"/>
            <family val="2"/>
          </rPr>
          <t xml:space="preserve"> 
 - </t>
        </r>
        <r>
          <rPr>
            <b/>
            <sz val="9"/>
            <color indexed="81"/>
            <rFont val="돋움"/>
            <family val="3"/>
            <charset val="129"/>
          </rPr>
          <t>사립유치원</t>
        </r>
        <r>
          <rPr>
            <b/>
            <sz val="9"/>
            <color indexed="81"/>
            <rFont val="Tahoma"/>
            <family val="2"/>
          </rPr>
          <t xml:space="preserve"> </t>
        </r>
        <r>
          <rPr>
            <b/>
            <sz val="9"/>
            <color indexed="81"/>
            <rFont val="돋움"/>
            <family val="3"/>
            <charset val="129"/>
          </rPr>
          <t>교사의</t>
        </r>
        <r>
          <rPr>
            <b/>
            <sz val="9"/>
            <color indexed="81"/>
            <rFont val="Tahoma"/>
            <family val="2"/>
          </rPr>
          <t xml:space="preserve"> </t>
        </r>
        <r>
          <rPr>
            <b/>
            <sz val="9"/>
            <color indexed="81"/>
            <rFont val="돋움"/>
            <family val="3"/>
            <charset val="129"/>
          </rPr>
          <t xml:space="preserve">인건비
</t>
        </r>
        <r>
          <rPr>
            <b/>
            <sz val="9"/>
            <color indexed="81"/>
            <rFont val="Tahoma"/>
            <family val="2"/>
          </rPr>
          <t xml:space="preserve"> - </t>
        </r>
        <r>
          <rPr>
            <b/>
            <sz val="9"/>
            <color indexed="81"/>
            <rFont val="돋움"/>
            <family val="3"/>
            <charset val="129"/>
          </rPr>
          <t>전공의에게</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수련보조수당</t>
        </r>
      </text>
    </comment>
    <comment ref="I65" authorId="0" shapeId="0" xr:uid="{37EFAF32-D0C1-4286-A177-3C98A883BE11}">
      <text>
        <r>
          <rPr>
            <b/>
            <sz val="9"/>
            <color indexed="81"/>
            <rFont val="돋움"/>
            <family val="3"/>
            <charset val="129"/>
          </rPr>
          <t>월</t>
        </r>
        <r>
          <rPr>
            <b/>
            <sz val="9"/>
            <color indexed="81"/>
            <rFont val="Tahoma"/>
            <family val="2"/>
          </rPr>
          <t xml:space="preserve"> 50</t>
        </r>
        <r>
          <rPr>
            <b/>
            <sz val="9"/>
            <color indexed="81"/>
            <rFont val="돋움"/>
            <family val="3"/>
            <charset val="129"/>
          </rPr>
          <t>만원</t>
        </r>
        <r>
          <rPr>
            <b/>
            <sz val="9"/>
            <color indexed="81"/>
            <rFont val="Tahoma"/>
            <family val="2"/>
          </rPr>
          <t xml:space="preserve"> </t>
        </r>
        <r>
          <rPr>
            <b/>
            <sz val="9"/>
            <color indexed="81"/>
            <rFont val="돋움"/>
            <family val="3"/>
            <charset val="129"/>
          </rPr>
          <t>제출</t>
        </r>
      </text>
    </comment>
    <comment ref="F74" authorId="1" shapeId="0" xr:uid="{233F04A6-95D6-4170-9F33-6ED926A4DCE6}">
      <text>
        <r>
          <rPr>
            <b/>
            <sz val="9"/>
            <color indexed="81"/>
            <rFont val="돋움"/>
            <family val="3"/>
            <charset val="129"/>
          </rPr>
          <t>77. 납부특례세액은 「조세특례제한법」 제16조의2제1항에 따라 주식매수선택권을 행사함으로써 얻은 이익에 대하여 벤처기업의 임원 또는 종업원이 원천징수의무자에게 납부특례의 적용을 신청한 경우에 해당 과세기간의 결정세액에서 해당 과세기간의 근로소득금액 중 주식매수선택권을 행사하므로써 얻는 이익에 따른 소득금액을 제외하여 산출한 결정세액을 뺀 금액을 적습니다.</t>
        </r>
      </text>
    </comment>
    <comment ref="BE74" authorId="2" shapeId="0" xr:uid="{DC1E0336-FE53-4FBA-8023-B888F7E20971}">
      <text>
        <r>
          <rPr>
            <b/>
            <sz val="9"/>
            <color indexed="81"/>
            <rFont val="돋움"/>
            <family val="3"/>
            <charset val="129"/>
          </rPr>
          <t>중도퇴사자환급액</t>
        </r>
      </text>
    </comment>
    <comment ref="B75" authorId="0" shapeId="0" xr:uid="{ED46F05D-6159-4E4D-AEA9-F9A9019CFA72}">
      <text>
        <r>
          <rPr>
            <b/>
            <sz val="9"/>
            <color indexed="81"/>
            <rFont val="돋움"/>
            <family val="3"/>
            <charset val="129"/>
          </rPr>
          <t>이</t>
        </r>
        <r>
          <rPr>
            <b/>
            <sz val="9"/>
            <color indexed="81"/>
            <rFont val="Tahoma"/>
            <family val="2"/>
          </rPr>
          <t xml:space="preserve"> </t>
        </r>
        <r>
          <rPr>
            <b/>
            <sz val="9"/>
            <color indexed="81"/>
            <rFont val="돋움"/>
            <family val="3"/>
            <charset val="129"/>
          </rPr>
          <t>서식에</t>
        </r>
        <r>
          <rPr>
            <b/>
            <sz val="9"/>
            <color indexed="81"/>
            <rFont val="Tahoma"/>
            <family val="2"/>
          </rPr>
          <t xml:space="preserve"> </t>
        </r>
        <r>
          <rPr>
            <b/>
            <sz val="9"/>
            <color indexed="81"/>
            <rFont val="돋움"/>
            <family val="3"/>
            <charset val="129"/>
          </rPr>
          <t>적는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소수점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값만</t>
        </r>
        <r>
          <rPr>
            <b/>
            <sz val="9"/>
            <color indexed="81"/>
            <rFont val="Tahoma"/>
            <family val="2"/>
          </rPr>
          <t xml:space="preserve"> </t>
        </r>
        <r>
          <rPr>
            <b/>
            <sz val="9"/>
            <color indexed="81"/>
            <rFont val="돋움"/>
            <family val="3"/>
            <charset val="129"/>
          </rPr>
          <t>버리며</t>
        </r>
        <r>
          <rPr>
            <b/>
            <sz val="9"/>
            <color indexed="81"/>
            <rFont val="Tahoma"/>
            <family val="2"/>
          </rPr>
          <t>, 67</t>
        </r>
        <r>
          <rPr>
            <b/>
            <sz val="9"/>
            <color indexed="81"/>
            <rFont val="돋움"/>
            <family val="3"/>
            <charset val="129"/>
          </rPr>
          <t>차감징수세액이</t>
        </r>
        <r>
          <rPr>
            <b/>
            <sz val="9"/>
            <color indexed="81"/>
            <rFont val="Tahoma"/>
            <family val="2"/>
          </rPr>
          <t xml:space="preserve"> </t>
        </r>
        <r>
          <rPr>
            <b/>
            <sz val="9"/>
            <color indexed="81"/>
            <rFont val="돋움"/>
            <family val="3"/>
            <charset val="129"/>
          </rPr>
          <t>소액부징수</t>
        </r>
        <r>
          <rPr>
            <b/>
            <sz val="9"/>
            <color indexed="81"/>
            <rFont val="Tahoma"/>
            <family val="2"/>
          </rPr>
          <t>(1</t>
        </r>
        <r>
          <rPr>
            <b/>
            <sz val="9"/>
            <color indexed="81"/>
            <rFont val="돋움"/>
            <family val="3"/>
            <charset val="129"/>
          </rPr>
          <t>천원</t>
        </r>
        <r>
          <rPr>
            <b/>
            <sz val="9"/>
            <color indexed="81"/>
            <rFont val="Tahoma"/>
            <family val="2"/>
          </rPr>
          <t xml:space="preserve"> </t>
        </r>
        <r>
          <rPr>
            <b/>
            <sz val="9"/>
            <color indexed="81"/>
            <rFont val="돋움"/>
            <family val="3"/>
            <charset val="129"/>
          </rPr>
          <t>미만을</t>
        </r>
        <r>
          <rPr>
            <b/>
            <sz val="9"/>
            <color indexed="81"/>
            <rFont val="Tahoma"/>
            <family val="2"/>
          </rPr>
          <t xml:space="preserve"> </t>
        </r>
        <r>
          <rPr>
            <b/>
            <sz val="9"/>
            <color indexed="81"/>
            <rFont val="돋움"/>
            <family val="3"/>
            <charset val="129"/>
          </rPr>
          <t>말합니다</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세액을</t>
        </r>
        <r>
          <rPr>
            <b/>
            <sz val="9"/>
            <color indexed="81"/>
            <rFont val="Tahoma"/>
            <family val="2"/>
          </rPr>
          <t xml:space="preserve"> “0”</t>
        </r>
        <r>
          <rPr>
            <b/>
            <sz val="9"/>
            <color indexed="81"/>
            <rFont val="돋움"/>
            <family val="3"/>
            <charset val="129"/>
          </rPr>
          <t>으로</t>
        </r>
        <r>
          <rPr>
            <b/>
            <sz val="9"/>
            <color indexed="81"/>
            <rFont val="Tahoma"/>
            <family val="2"/>
          </rPr>
          <t xml:space="preserve"> </t>
        </r>
        <r>
          <rPr>
            <b/>
            <sz val="9"/>
            <color indexed="81"/>
            <rFont val="돋움"/>
            <family val="3"/>
            <charset val="129"/>
          </rPr>
          <t>적습니다</t>
        </r>
        <r>
          <rPr>
            <b/>
            <sz val="9"/>
            <color indexed="81"/>
            <rFont val="Tahoma"/>
            <family val="2"/>
          </rPr>
          <t>.</t>
        </r>
      </text>
    </comment>
    <comment ref="F75" authorId="1" shapeId="0" xr:uid="{E6588BEE-92AE-4D54-8051-8D044DC114AC}">
      <text>
        <r>
          <rPr>
            <b/>
            <sz val="9"/>
            <color indexed="81"/>
            <rFont val="돋움"/>
            <family val="3"/>
            <charset val="129"/>
          </rPr>
          <t>이 서식에 적는 금액 중 소수점 이하 값만 버리며,  78. 차감징수세액이 소액 부징수(1천원 미만을 말합니다)에 해당하는 경우 세액을 "0"으로 적습니다.</t>
        </r>
      </text>
    </comment>
    <comment ref="B77" authorId="3" shapeId="0" xr:uid="{2B9160AF-A7EE-43A1-BCCD-36E1573DD57F}">
      <text>
        <r>
          <rPr>
            <b/>
            <sz val="9"/>
            <color indexed="81"/>
            <rFont val="돋움"/>
            <family val="3"/>
            <charset val="129"/>
          </rPr>
          <t>국민건강보험법</t>
        </r>
        <r>
          <rPr>
            <b/>
            <sz val="9"/>
            <color indexed="81"/>
            <rFont val="Tahoma"/>
            <family val="2"/>
          </rPr>
          <t>(</t>
        </r>
        <r>
          <rPr>
            <b/>
            <sz val="9"/>
            <color indexed="81"/>
            <rFont val="돋움"/>
            <family val="3"/>
            <charset val="129"/>
          </rPr>
          <t>노인장기요양보험법</t>
        </r>
        <r>
          <rPr>
            <b/>
            <sz val="9"/>
            <color indexed="81"/>
            <rFont val="Tahoma"/>
            <family val="2"/>
          </rPr>
          <t xml:space="preserve"> </t>
        </r>
        <r>
          <rPr>
            <b/>
            <sz val="9"/>
            <color indexed="81"/>
            <rFont val="돋움"/>
            <family val="3"/>
            <charset val="129"/>
          </rPr>
          <t>포함</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부담하는</t>
        </r>
        <r>
          <rPr>
            <b/>
            <sz val="9"/>
            <color indexed="81"/>
            <rFont val="Tahoma"/>
            <family val="2"/>
          </rPr>
          <t xml:space="preserve"> </t>
        </r>
        <r>
          <rPr>
            <b/>
            <sz val="9"/>
            <color indexed="81"/>
            <rFont val="돋움"/>
            <family val="3"/>
            <charset val="129"/>
          </rPr>
          <t>본인의</t>
        </r>
        <r>
          <rPr>
            <b/>
            <sz val="9"/>
            <color indexed="81"/>
            <rFont val="Tahoma"/>
            <family val="2"/>
          </rPr>
          <t xml:space="preserve"> </t>
        </r>
        <r>
          <rPr>
            <b/>
            <sz val="9"/>
            <color indexed="81"/>
            <rFont val="돋움"/>
            <family val="3"/>
            <charset val="129"/>
          </rPr>
          <t>보험료</t>
        </r>
        <r>
          <rPr>
            <b/>
            <sz val="9"/>
            <color indexed="81"/>
            <rFont val="Tahoma"/>
            <family val="2"/>
          </rPr>
          <t>(</t>
        </r>
        <r>
          <rPr>
            <b/>
            <sz val="9"/>
            <color indexed="81"/>
            <rFont val="돋움"/>
            <family val="3"/>
            <charset val="129"/>
          </rPr>
          <t>전액공제</t>
        </r>
        <r>
          <rPr>
            <b/>
            <sz val="9"/>
            <color indexed="81"/>
            <rFont val="Tahoma"/>
            <family val="2"/>
          </rPr>
          <t>)</t>
        </r>
      </text>
    </comment>
    <comment ref="B79" authorId="3" shapeId="0" xr:uid="{29490E7B-A8EA-41CE-A1CD-DE49DD428DB6}">
      <text>
        <r>
          <rPr>
            <b/>
            <sz val="9"/>
            <color indexed="81"/>
            <rFont val="돋움"/>
            <family val="3"/>
            <charset val="129"/>
          </rPr>
          <t>근로자가</t>
        </r>
        <r>
          <rPr>
            <b/>
            <sz val="9"/>
            <color indexed="81"/>
            <rFont val="Tahoma"/>
            <family val="2"/>
          </rPr>
          <t xml:space="preserve"> </t>
        </r>
        <r>
          <rPr>
            <b/>
            <sz val="9"/>
            <color indexed="81"/>
            <rFont val="돋움"/>
            <family val="3"/>
            <charset val="129"/>
          </rPr>
          <t>부담하는</t>
        </r>
        <r>
          <rPr>
            <b/>
            <sz val="9"/>
            <color indexed="81"/>
            <rFont val="Tahoma"/>
            <family val="2"/>
          </rPr>
          <t xml:space="preserve"> </t>
        </r>
        <r>
          <rPr>
            <b/>
            <sz val="9"/>
            <color indexed="81"/>
            <rFont val="돋움"/>
            <family val="3"/>
            <charset val="129"/>
          </rPr>
          <t>본인의</t>
        </r>
        <r>
          <rPr>
            <b/>
            <sz val="9"/>
            <color indexed="81"/>
            <rFont val="Tahoma"/>
            <family val="2"/>
          </rPr>
          <t xml:space="preserve"> </t>
        </r>
        <r>
          <rPr>
            <b/>
            <sz val="9"/>
            <color indexed="81"/>
            <rFont val="돋움"/>
            <family val="3"/>
            <charset val="129"/>
          </rPr>
          <t>고용보험료</t>
        </r>
      </text>
    </comment>
    <comment ref="X79" authorId="0" shapeId="0" xr:uid="{8BF09C6C-5EFE-4AC0-A4B9-0268CD058758}">
      <text>
        <r>
          <rPr>
            <b/>
            <sz val="9"/>
            <color indexed="81"/>
            <rFont val="돋움"/>
            <family val="3"/>
            <charset val="129"/>
          </rPr>
          <t>원천징수의무자는</t>
        </r>
        <r>
          <rPr>
            <b/>
            <sz val="9"/>
            <color indexed="81"/>
            <rFont val="Tahoma"/>
            <family val="2"/>
          </rPr>
          <t xml:space="preserve"> </t>
        </r>
        <r>
          <rPr>
            <b/>
            <sz val="9"/>
            <color indexed="81"/>
            <rFont val="돋움"/>
            <family val="3"/>
            <charset val="129"/>
          </rPr>
          <t>지급일이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연도의</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연도</t>
        </r>
        <r>
          <rPr>
            <b/>
            <sz val="9"/>
            <color indexed="81"/>
            <rFont val="Tahoma"/>
            <family val="2"/>
          </rPr>
          <t xml:space="preserve"> 3</t>
        </r>
        <r>
          <rPr>
            <b/>
            <sz val="9"/>
            <color indexed="81"/>
            <rFont val="돋움"/>
            <family val="3"/>
            <charset val="129"/>
          </rPr>
          <t>월</t>
        </r>
        <r>
          <rPr>
            <b/>
            <sz val="9"/>
            <color indexed="81"/>
            <rFont val="Tahoma"/>
            <family val="2"/>
          </rPr>
          <t xml:space="preserve"> 10</t>
        </r>
        <r>
          <rPr>
            <b/>
            <sz val="9"/>
            <color indexed="81"/>
            <rFont val="돋움"/>
            <family val="3"/>
            <charset val="129"/>
          </rPr>
          <t>일</t>
        </r>
        <r>
          <rPr>
            <b/>
            <sz val="9"/>
            <color indexed="81"/>
            <rFont val="Tahoma"/>
            <family val="2"/>
          </rPr>
          <t>(</t>
        </r>
        <r>
          <rPr>
            <b/>
            <sz val="9"/>
            <color indexed="81"/>
            <rFont val="돋움"/>
            <family val="3"/>
            <charset val="129"/>
          </rPr>
          <t>휴업</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폐업한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휴업일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폐업일이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달</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말합니다</t>
        </r>
        <r>
          <rPr>
            <b/>
            <sz val="9"/>
            <color indexed="81"/>
            <rFont val="Tahoma"/>
            <family val="2"/>
          </rPr>
          <t>)</t>
        </r>
        <r>
          <rPr>
            <b/>
            <sz val="9"/>
            <color indexed="81"/>
            <rFont val="돋움"/>
            <family val="3"/>
            <charset val="129"/>
          </rPr>
          <t>까지</t>
        </r>
        <r>
          <rPr>
            <b/>
            <sz val="9"/>
            <color indexed="81"/>
            <rFont val="Tahoma"/>
            <family val="2"/>
          </rPr>
          <t xml:space="preserve"> </t>
        </r>
        <r>
          <rPr>
            <b/>
            <sz val="9"/>
            <color indexed="81"/>
            <rFont val="돋움"/>
            <family val="3"/>
            <charset val="129"/>
          </rPr>
          <t>지급명세서를</t>
        </r>
        <r>
          <rPr>
            <b/>
            <sz val="9"/>
            <color indexed="81"/>
            <rFont val="Tahoma"/>
            <family val="2"/>
          </rPr>
          <t xml:space="preserve"> </t>
        </r>
        <r>
          <rPr>
            <b/>
            <sz val="9"/>
            <color indexed="81"/>
            <rFont val="돋움"/>
            <family val="3"/>
            <charset val="129"/>
          </rPr>
          <t>제출해야</t>
        </r>
        <r>
          <rPr>
            <b/>
            <sz val="9"/>
            <color indexed="81"/>
            <rFont val="Tahoma"/>
            <family val="2"/>
          </rPr>
          <t xml:space="preserve"> </t>
        </r>
        <r>
          <rPr>
            <b/>
            <sz val="9"/>
            <color indexed="81"/>
            <rFont val="돋움"/>
            <family val="3"/>
            <charset val="129"/>
          </rPr>
          <t>합니다</t>
        </r>
        <r>
          <rPr>
            <b/>
            <sz val="9"/>
            <color indexed="81"/>
            <rFont val="Tahoma"/>
            <family val="2"/>
          </rPr>
          <t>.</t>
        </r>
      </text>
    </comment>
    <comment ref="B91" authorId="1" shapeId="0" xr:uid="{EC9FB50B-6061-44A0-B665-B1BB16C913C3}">
      <text>
        <r>
          <rPr>
            <b/>
            <sz val="9"/>
            <color indexed="81"/>
            <rFont val="돋움"/>
            <family val="3"/>
            <charset val="129"/>
          </rPr>
          <t>외국인에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원천징수</t>
        </r>
        <r>
          <rPr>
            <b/>
            <sz val="9"/>
            <color indexed="81"/>
            <rFont val="Tahoma"/>
            <family val="2"/>
          </rPr>
          <t xml:space="preserve"> </t>
        </r>
        <r>
          <rPr>
            <b/>
            <sz val="9"/>
            <color indexed="81"/>
            <rFont val="돋움"/>
            <family val="3"/>
            <charset val="129"/>
          </rPr>
          <t>합리화를</t>
        </r>
        <r>
          <rPr>
            <b/>
            <sz val="9"/>
            <color indexed="81"/>
            <rFont val="Tahoma"/>
            <family val="2"/>
          </rPr>
          <t xml:space="preserve"> </t>
        </r>
        <r>
          <rPr>
            <b/>
            <sz val="9"/>
            <color indexed="81"/>
            <rFont val="돋움"/>
            <family val="3"/>
            <charset val="129"/>
          </rPr>
          <t>위해</t>
        </r>
        <r>
          <rPr>
            <b/>
            <sz val="9"/>
            <color indexed="81"/>
            <rFont val="Tahoma"/>
            <family val="2"/>
          </rPr>
          <t xml:space="preserve"> </t>
        </r>
        <r>
          <rPr>
            <b/>
            <sz val="9"/>
            <color indexed="81"/>
            <rFont val="돋움"/>
            <family val="3"/>
            <charset val="129"/>
          </rPr>
          <t>외국인근로자의</t>
        </r>
        <r>
          <rPr>
            <b/>
            <sz val="9"/>
            <color indexed="81"/>
            <rFont val="Tahoma"/>
            <family val="2"/>
          </rPr>
          <t xml:space="preserve"> </t>
        </r>
        <r>
          <rPr>
            <b/>
            <sz val="9"/>
            <color indexed="81"/>
            <rFont val="돋움"/>
            <family val="3"/>
            <charset val="129"/>
          </rPr>
          <t>근로소득에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원천징수</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근로소득간이세액표와</t>
        </r>
        <r>
          <rPr>
            <b/>
            <sz val="9"/>
            <color indexed="81"/>
            <rFont val="Tahoma"/>
            <family val="2"/>
          </rPr>
          <t xml:space="preserve"> 17% </t>
        </r>
        <r>
          <rPr>
            <b/>
            <sz val="9"/>
            <color indexed="81"/>
            <rFont val="돋움"/>
            <family val="3"/>
            <charset val="129"/>
          </rPr>
          <t>단일세율</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선택할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있도록</t>
        </r>
        <r>
          <rPr>
            <b/>
            <sz val="9"/>
            <color indexed="81"/>
            <rFont val="Tahoma"/>
            <family val="2"/>
          </rPr>
          <t xml:space="preserve"> </t>
        </r>
        <r>
          <rPr>
            <b/>
            <sz val="9"/>
            <color indexed="81"/>
            <rFont val="돋움"/>
            <family val="3"/>
            <charset val="129"/>
          </rPr>
          <t>함
◦</t>
        </r>
        <r>
          <rPr>
            <b/>
            <sz val="9"/>
            <color indexed="81"/>
            <rFont val="Tahoma"/>
            <family val="2"/>
          </rPr>
          <t xml:space="preserve"> </t>
        </r>
        <r>
          <rPr>
            <b/>
            <sz val="9"/>
            <color indexed="81"/>
            <rFont val="돋움"/>
            <family val="3"/>
            <charset val="129"/>
          </rPr>
          <t>외국인근로자</t>
        </r>
        <r>
          <rPr>
            <b/>
            <sz val="9"/>
            <color indexed="81"/>
            <rFont val="Tahoma"/>
            <family val="2"/>
          </rPr>
          <t xml:space="preserve"> </t>
        </r>
        <r>
          <rPr>
            <b/>
            <sz val="9"/>
            <color indexed="81"/>
            <rFont val="돋움"/>
            <family val="3"/>
            <charset val="129"/>
          </rPr>
          <t xml:space="preserve">과세특례
</t>
        </r>
        <r>
          <rPr>
            <b/>
            <sz val="9"/>
            <color indexed="81"/>
            <rFont val="Tahoma"/>
            <family val="2"/>
          </rPr>
          <t xml:space="preserve"> - 17% </t>
        </r>
        <r>
          <rPr>
            <b/>
            <sz val="9"/>
            <color indexed="81"/>
            <rFont val="돋움"/>
            <family val="3"/>
            <charset val="129"/>
          </rPr>
          <t>단일세율</t>
        </r>
        <r>
          <rPr>
            <b/>
            <sz val="9"/>
            <color indexed="81"/>
            <rFont val="Tahoma"/>
            <family val="2"/>
          </rPr>
          <t xml:space="preserve"> </t>
        </r>
        <r>
          <rPr>
            <b/>
            <sz val="9"/>
            <color indexed="81"/>
            <rFont val="돋움"/>
            <family val="3"/>
            <charset val="129"/>
          </rPr>
          <t>적용</t>
        </r>
        <r>
          <rPr>
            <b/>
            <sz val="9"/>
            <color indexed="81"/>
            <rFont val="Tahoma"/>
            <family val="2"/>
          </rPr>
          <t>(</t>
        </r>
        <r>
          <rPr>
            <b/>
            <sz val="9"/>
            <color indexed="81"/>
            <rFont val="돋움"/>
            <family val="3"/>
            <charset val="129"/>
          </rPr>
          <t>비과세</t>
        </r>
        <r>
          <rPr>
            <b/>
            <sz val="9"/>
            <color indexed="81"/>
            <rFont val="Tahoma"/>
            <family val="2"/>
          </rPr>
          <t xml:space="preserve">, </t>
        </r>
        <r>
          <rPr>
            <b/>
            <sz val="9"/>
            <color indexed="81"/>
            <rFont val="돋움"/>
            <family val="3"/>
            <charset val="129"/>
          </rPr>
          <t>공제</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미적용</t>
        </r>
        <r>
          <rPr>
            <b/>
            <sz val="9"/>
            <color indexed="81"/>
            <rFont val="Tahoma"/>
            <family val="2"/>
          </rPr>
          <t xml:space="preserve">)
 - </t>
        </r>
        <r>
          <rPr>
            <b/>
            <sz val="9"/>
            <color indexed="81"/>
            <rFont val="돋움"/>
            <family val="3"/>
            <charset val="129"/>
          </rPr>
          <t>과세특례</t>
        </r>
        <r>
          <rPr>
            <b/>
            <sz val="9"/>
            <color indexed="81"/>
            <rFont val="Tahoma"/>
            <family val="2"/>
          </rPr>
          <t xml:space="preserve"> </t>
        </r>
        <r>
          <rPr>
            <b/>
            <sz val="9"/>
            <color indexed="81"/>
            <rFont val="돋움"/>
            <family val="3"/>
            <charset val="129"/>
          </rPr>
          <t>제외</t>
        </r>
        <r>
          <rPr>
            <b/>
            <sz val="9"/>
            <color indexed="81"/>
            <rFont val="Tahoma"/>
            <family val="2"/>
          </rPr>
          <t xml:space="preserve"> </t>
        </r>
        <r>
          <rPr>
            <b/>
            <sz val="9"/>
            <color indexed="81"/>
            <rFont val="돋움"/>
            <family val="3"/>
            <charset val="129"/>
          </rPr>
          <t>대상자</t>
        </r>
        <r>
          <rPr>
            <b/>
            <sz val="9"/>
            <color indexed="81"/>
            <rFont val="Tahoma"/>
            <family val="2"/>
          </rPr>
          <t xml:space="preserve"> : </t>
        </r>
        <r>
          <rPr>
            <b/>
            <sz val="9"/>
            <color indexed="81"/>
            <rFont val="돋움"/>
            <family val="3"/>
            <charset val="129"/>
          </rPr>
          <t>고용기업과</t>
        </r>
        <r>
          <rPr>
            <b/>
            <sz val="9"/>
            <color indexed="81"/>
            <rFont val="Tahoma"/>
            <family val="2"/>
          </rPr>
          <t xml:space="preserve"> </t>
        </r>
        <r>
          <rPr>
            <b/>
            <sz val="9"/>
            <color indexed="81"/>
            <rFont val="돋움"/>
            <family val="3"/>
            <charset val="129"/>
          </rPr>
          <t>특수관계</t>
        </r>
        <r>
          <rPr>
            <b/>
            <sz val="9"/>
            <color indexed="81"/>
            <rFont val="Tahoma"/>
            <family val="2"/>
          </rPr>
          <t>(</t>
        </r>
        <r>
          <rPr>
            <b/>
            <sz val="9"/>
            <color indexed="81"/>
            <rFont val="돋움"/>
            <family val="3"/>
            <charset val="129"/>
          </rPr>
          <t>경영지배관계</t>
        </r>
        <r>
          <rPr>
            <b/>
            <sz val="9"/>
            <color indexed="81"/>
            <rFont val="Tahoma"/>
            <family val="2"/>
          </rPr>
          <t xml:space="preserve">, </t>
        </r>
        <r>
          <rPr>
            <b/>
            <sz val="9"/>
            <color indexed="81"/>
            <rFont val="돋움"/>
            <family val="3"/>
            <charset val="129"/>
          </rPr>
          <t>친족관계</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 xml:space="preserve">근로자
</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조세감면대상</t>
        </r>
        <r>
          <rPr>
            <b/>
            <sz val="9"/>
            <color indexed="81"/>
            <rFont val="Tahoma"/>
            <family val="2"/>
          </rPr>
          <t xml:space="preserve"> </t>
        </r>
        <r>
          <rPr>
            <b/>
            <sz val="9"/>
            <color indexed="81"/>
            <rFont val="돋움"/>
            <family val="3"/>
            <charset val="129"/>
          </rPr>
          <t>외국인투자기업의</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특수관계인도</t>
        </r>
        <r>
          <rPr>
            <b/>
            <sz val="9"/>
            <color indexed="81"/>
            <rFont val="Tahoma"/>
            <family val="2"/>
          </rPr>
          <t xml:space="preserve"> </t>
        </r>
        <r>
          <rPr>
            <b/>
            <sz val="9"/>
            <color indexed="81"/>
            <rFont val="돋움"/>
            <family val="3"/>
            <charset val="129"/>
          </rPr>
          <t>특례</t>
        </r>
        <r>
          <rPr>
            <b/>
            <sz val="9"/>
            <color indexed="81"/>
            <rFont val="Tahoma"/>
            <family val="2"/>
          </rPr>
          <t xml:space="preserve"> </t>
        </r>
        <r>
          <rPr>
            <b/>
            <sz val="9"/>
            <color indexed="81"/>
            <rFont val="돋움"/>
            <family val="3"/>
            <charset val="129"/>
          </rPr>
          <t xml:space="preserve">적용
</t>
        </r>
        <r>
          <rPr>
            <b/>
            <sz val="9"/>
            <color indexed="81"/>
            <rFont val="Tahoma"/>
            <family val="2"/>
          </rPr>
          <t xml:space="preserve"> - </t>
        </r>
        <r>
          <rPr>
            <b/>
            <sz val="9"/>
            <color indexed="81"/>
            <rFont val="돋움"/>
            <family val="3"/>
            <charset val="129"/>
          </rPr>
          <t>과세특례</t>
        </r>
        <r>
          <rPr>
            <b/>
            <sz val="9"/>
            <color indexed="81"/>
            <rFont val="Tahoma"/>
            <family val="2"/>
          </rPr>
          <t xml:space="preserve"> </t>
        </r>
        <r>
          <rPr>
            <b/>
            <sz val="9"/>
            <color indexed="81"/>
            <rFont val="돋움"/>
            <family val="3"/>
            <charset val="129"/>
          </rPr>
          <t>적용기한</t>
        </r>
        <r>
          <rPr>
            <b/>
            <sz val="9"/>
            <color indexed="81"/>
            <rFont val="Tahoma"/>
            <family val="2"/>
          </rPr>
          <t xml:space="preserve"> : </t>
        </r>
        <r>
          <rPr>
            <b/>
            <sz val="9"/>
            <color indexed="81"/>
            <rFont val="돋움"/>
            <family val="3"/>
            <charset val="129"/>
          </rPr>
          <t>국내</t>
        </r>
        <r>
          <rPr>
            <b/>
            <sz val="9"/>
            <color indexed="81"/>
            <rFont val="Tahoma"/>
            <family val="2"/>
          </rPr>
          <t xml:space="preserve"> </t>
        </r>
        <r>
          <rPr>
            <b/>
            <sz val="9"/>
            <color indexed="81"/>
            <rFont val="돋움"/>
            <family val="3"/>
            <charset val="129"/>
          </rPr>
          <t>근무시작일부터</t>
        </r>
        <r>
          <rPr>
            <b/>
            <sz val="9"/>
            <color indexed="81"/>
            <rFont val="Tahoma"/>
            <family val="2"/>
          </rPr>
          <t xml:space="preserve"> 5</t>
        </r>
        <r>
          <rPr>
            <b/>
            <sz val="9"/>
            <color indexed="81"/>
            <rFont val="돋움"/>
            <family val="3"/>
            <charset val="129"/>
          </rPr>
          <t xml:space="preserve">년간
</t>
        </r>
        <r>
          <rPr>
            <b/>
            <sz val="9"/>
            <color indexed="81"/>
            <rFont val="Tahoma"/>
            <family val="2"/>
          </rPr>
          <t xml:space="preserve">   </t>
        </r>
        <r>
          <rPr>
            <b/>
            <sz val="9"/>
            <color indexed="81"/>
            <rFont val="돋움"/>
            <family val="3"/>
            <charset val="129"/>
          </rPr>
          <t>다만</t>
        </r>
        <r>
          <rPr>
            <b/>
            <sz val="9"/>
            <color indexed="81"/>
            <rFont val="Tahoma"/>
            <family val="2"/>
          </rPr>
          <t>, ‘13</t>
        </r>
        <r>
          <rPr>
            <b/>
            <sz val="9"/>
            <color indexed="81"/>
            <rFont val="돋움"/>
            <family val="3"/>
            <charset val="129"/>
          </rPr>
          <t>년</t>
        </r>
        <r>
          <rPr>
            <b/>
            <sz val="9"/>
            <color indexed="81"/>
            <rFont val="Tahoma"/>
            <family val="2"/>
          </rPr>
          <t xml:space="preserve"> </t>
        </r>
        <r>
          <rPr>
            <b/>
            <sz val="9"/>
            <color indexed="81"/>
            <rFont val="돋움"/>
            <family val="3"/>
            <charset val="129"/>
          </rPr>
          <t>이전에</t>
        </r>
        <r>
          <rPr>
            <b/>
            <sz val="9"/>
            <color indexed="81"/>
            <rFont val="Tahoma"/>
            <family val="2"/>
          </rPr>
          <t xml:space="preserve"> </t>
        </r>
        <r>
          <rPr>
            <b/>
            <sz val="9"/>
            <color indexed="81"/>
            <rFont val="돋움"/>
            <family val="3"/>
            <charset val="129"/>
          </rPr>
          <t>국내근무를</t>
        </r>
        <r>
          <rPr>
            <b/>
            <sz val="9"/>
            <color indexed="81"/>
            <rFont val="Tahoma"/>
            <family val="2"/>
          </rPr>
          <t xml:space="preserve"> </t>
        </r>
        <r>
          <rPr>
            <b/>
            <sz val="9"/>
            <color indexed="81"/>
            <rFont val="돋움"/>
            <family val="3"/>
            <charset val="129"/>
          </rPr>
          <t>시작한</t>
        </r>
        <r>
          <rPr>
            <b/>
            <sz val="9"/>
            <color indexed="81"/>
            <rFont val="Tahoma"/>
            <family val="2"/>
          </rPr>
          <t xml:space="preserve"> </t>
        </r>
        <r>
          <rPr>
            <b/>
            <sz val="9"/>
            <color indexed="81"/>
            <rFont val="돋움"/>
            <family val="3"/>
            <charset val="129"/>
          </rPr>
          <t>외국인근로자의</t>
        </r>
        <r>
          <rPr>
            <b/>
            <sz val="9"/>
            <color indexed="81"/>
            <rFont val="Tahoma"/>
            <family val="2"/>
          </rPr>
          <t xml:space="preserve"> </t>
        </r>
        <r>
          <rPr>
            <b/>
            <sz val="9"/>
            <color indexed="81"/>
            <rFont val="돋움"/>
            <family val="3"/>
            <charset val="129"/>
          </rPr>
          <t>경우</t>
        </r>
        <r>
          <rPr>
            <b/>
            <sz val="9"/>
            <color indexed="81"/>
            <rFont val="Tahoma"/>
            <family val="2"/>
          </rPr>
          <t xml:space="preserve"> 5</t>
        </r>
        <r>
          <rPr>
            <b/>
            <sz val="9"/>
            <color indexed="81"/>
            <rFont val="돋움"/>
            <family val="3"/>
            <charset val="129"/>
          </rPr>
          <t>년</t>
        </r>
        <r>
          <rPr>
            <b/>
            <sz val="9"/>
            <color indexed="81"/>
            <rFont val="Tahoma"/>
            <family val="2"/>
          </rPr>
          <t xml:space="preserve"> </t>
        </r>
        <r>
          <rPr>
            <b/>
            <sz val="9"/>
            <color indexed="81"/>
            <rFont val="돋움"/>
            <family val="3"/>
            <charset val="129"/>
          </rPr>
          <t>경과시에도</t>
        </r>
        <r>
          <rPr>
            <b/>
            <sz val="9"/>
            <color indexed="81"/>
            <rFont val="Tahoma"/>
            <family val="2"/>
          </rPr>
          <t xml:space="preserve"> ’14</t>
        </r>
        <r>
          <rPr>
            <b/>
            <sz val="9"/>
            <color indexed="81"/>
            <rFont val="돋움"/>
            <family val="3"/>
            <charset val="129"/>
          </rPr>
          <t>년말까지</t>
        </r>
        <r>
          <rPr>
            <b/>
            <sz val="9"/>
            <color indexed="81"/>
            <rFont val="Tahoma"/>
            <family val="2"/>
          </rPr>
          <t xml:space="preserve"> </t>
        </r>
        <r>
          <rPr>
            <b/>
            <sz val="9"/>
            <color indexed="81"/>
            <rFont val="돋움"/>
            <family val="3"/>
            <charset val="129"/>
          </rPr>
          <t>특례</t>
        </r>
        <r>
          <rPr>
            <b/>
            <sz val="9"/>
            <color indexed="81"/>
            <rFont val="Tahoma"/>
            <family val="2"/>
          </rPr>
          <t xml:space="preserve"> </t>
        </r>
        <r>
          <rPr>
            <b/>
            <sz val="9"/>
            <color indexed="81"/>
            <rFont val="돋움"/>
            <family val="3"/>
            <charset val="129"/>
          </rPr>
          <t>계속</t>
        </r>
        <r>
          <rPr>
            <b/>
            <sz val="9"/>
            <color indexed="81"/>
            <rFont val="Tahoma"/>
            <family val="2"/>
          </rPr>
          <t xml:space="preserve"> </t>
        </r>
        <r>
          <rPr>
            <b/>
            <sz val="9"/>
            <color indexed="81"/>
            <rFont val="돋움"/>
            <family val="3"/>
            <charset val="129"/>
          </rPr>
          <t>적용</t>
        </r>
      </text>
    </comment>
    <comment ref="U91" authorId="1" shapeId="0" xr:uid="{910A83CE-2A33-40BA-A8D1-9961F74E0919}">
      <text>
        <r>
          <rPr>
            <b/>
            <sz val="9"/>
            <color indexed="81"/>
            <rFont val="돋움"/>
            <family val="3"/>
            <charset val="129"/>
          </rPr>
          <t>소득세</t>
        </r>
        <r>
          <rPr>
            <b/>
            <sz val="9"/>
            <color indexed="81"/>
            <rFont val="Tahoma"/>
            <family val="2"/>
          </rPr>
          <t xml:space="preserve"> </t>
        </r>
        <r>
          <rPr>
            <b/>
            <sz val="9"/>
            <color indexed="81"/>
            <rFont val="돋움"/>
            <family val="3"/>
            <charset val="129"/>
          </rPr>
          <t>소득공제</t>
        </r>
        <r>
          <rPr>
            <b/>
            <sz val="9"/>
            <color indexed="81"/>
            <rFont val="Tahoma"/>
            <family val="2"/>
          </rPr>
          <t xml:space="preserve"> </t>
        </r>
        <r>
          <rPr>
            <b/>
            <sz val="9"/>
            <color indexed="81"/>
            <rFont val="돋움"/>
            <family val="3"/>
            <charset val="129"/>
          </rPr>
          <t>종합한도</t>
        </r>
        <r>
          <rPr>
            <b/>
            <sz val="9"/>
            <color indexed="81"/>
            <rFont val="Tahoma"/>
            <family val="2"/>
          </rPr>
          <t xml:space="preserve"> </t>
        </r>
        <r>
          <rPr>
            <b/>
            <sz val="9"/>
            <color indexed="81"/>
            <rFont val="돋움"/>
            <family val="3"/>
            <charset val="129"/>
          </rPr>
          <t>적용대상</t>
        </r>
        <r>
          <rPr>
            <b/>
            <sz val="9"/>
            <color indexed="81"/>
            <rFont val="Tahoma"/>
            <family val="2"/>
          </rPr>
          <t xml:space="preserve"> </t>
        </r>
        <r>
          <rPr>
            <b/>
            <sz val="9"/>
            <color indexed="81"/>
            <rFont val="돋움"/>
            <family val="3"/>
            <charset val="129"/>
          </rPr>
          <t>조정
◦</t>
        </r>
        <r>
          <rPr>
            <b/>
            <sz val="9"/>
            <color indexed="81"/>
            <rFont val="Tahoma"/>
            <family val="2"/>
          </rPr>
          <t xml:space="preserve"> </t>
        </r>
        <r>
          <rPr>
            <b/>
            <sz val="9"/>
            <color indexed="81"/>
            <rFont val="돋움"/>
            <family val="3"/>
            <charset val="129"/>
          </rPr>
          <t>공제한도</t>
        </r>
        <r>
          <rPr>
            <b/>
            <sz val="9"/>
            <color indexed="81"/>
            <rFont val="Tahoma"/>
            <family val="2"/>
          </rPr>
          <t xml:space="preserve"> : 2</t>
        </r>
        <r>
          <rPr>
            <b/>
            <sz val="9"/>
            <color indexed="81"/>
            <rFont val="돋움"/>
            <family val="3"/>
            <charset val="129"/>
          </rPr>
          <t>천</t>
        </r>
        <r>
          <rPr>
            <b/>
            <sz val="9"/>
            <color indexed="81"/>
            <rFont val="Tahoma"/>
            <family val="2"/>
          </rPr>
          <t>5</t>
        </r>
        <r>
          <rPr>
            <b/>
            <sz val="9"/>
            <color indexed="81"/>
            <rFont val="돋움"/>
            <family val="3"/>
            <charset val="129"/>
          </rPr>
          <t>백만원
◦</t>
        </r>
        <r>
          <rPr>
            <b/>
            <sz val="9"/>
            <color indexed="81"/>
            <rFont val="Tahoma"/>
            <family val="2"/>
          </rPr>
          <t xml:space="preserve"> </t>
        </r>
        <r>
          <rPr>
            <b/>
            <sz val="9"/>
            <color indexed="81"/>
            <rFont val="돋움"/>
            <family val="3"/>
            <charset val="129"/>
          </rPr>
          <t>한도포함</t>
        </r>
        <r>
          <rPr>
            <b/>
            <sz val="9"/>
            <color indexed="81"/>
            <rFont val="Tahoma"/>
            <family val="2"/>
          </rPr>
          <t xml:space="preserve"> </t>
        </r>
        <r>
          <rPr>
            <b/>
            <sz val="9"/>
            <color indexed="81"/>
            <rFont val="돋움"/>
            <family val="3"/>
            <charset val="129"/>
          </rPr>
          <t xml:space="preserve">소득공제
</t>
        </r>
        <r>
          <rPr>
            <b/>
            <sz val="9"/>
            <color indexed="81"/>
            <rFont val="Tahoma"/>
            <family val="2"/>
          </rPr>
          <t xml:space="preserve">    </t>
        </r>
        <r>
          <rPr>
            <b/>
            <sz val="9"/>
            <color indexed="81"/>
            <rFont val="돋움"/>
            <family val="3"/>
            <charset val="129"/>
          </rPr>
          <t>주택자금</t>
        </r>
        <r>
          <rPr>
            <b/>
            <sz val="9"/>
            <color indexed="81"/>
            <rFont val="Tahoma"/>
            <family val="2"/>
          </rPr>
          <t xml:space="preserve">, </t>
        </r>
        <r>
          <rPr>
            <b/>
            <sz val="9"/>
            <color indexed="81"/>
            <rFont val="돋움"/>
            <family val="3"/>
            <charset val="129"/>
          </rPr>
          <t>청약저축</t>
        </r>
        <r>
          <rPr>
            <b/>
            <sz val="9"/>
            <color indexed="81"/>
            <rFont val="Tahoma"/>
            <family val="2"/>
          </rPr>
          <t xml:space="preserve">, </t>
        </r>
        <r>
          <rPr>
            <b/>
            <sz val="9"/>
            <color indexed="81"/>
            <rFont val="돋움"/>
            <family val="3"/>
            <charset val="129"/>
          </rPr>
          <t>우리사주조합</t>
        </r>
        <r>
          <rPr>
            <b/>
            <sz val="9"/>
            <color indexed="81"/>
            <rFont val="Tahoma"/>
            <family val="2"/>
          </rPr>
          <t xml:space="preserve">, </t>
        </r>
        <r>
          <rPr>
            <b/>
            <sz val="9"/>
            <color indexed="81"/>
            <rFont val="돋움"/>
            <family val="3"/>
            <charset val="129"/>
          </rPr>
          <t>창투조합</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출자</t>
        </r>
        <r>
          <rPr>
            <b/>
            <sz val="9"/>
            <color indexed="81"/>
            <rFont val="Tahoma"/>
            <family val="2"/>
          </rPr>
          <t>(</t>
        </r>
        <r>
          <rPr>
            <b/>
            <sz val="9"/>
            <color indexed="81"/>
            <rFont val="돋움"/>
            <family val="3"/>
            <charset val="129"/>
          </rPr>
          <t>벤처기업</t>
        </r>
        <r>
          <rPr>
            <b/>
            <sz val="9"/>
            <color indexed="81"/>
            <rFont val="Tahoma"/>
            <family val="2"/>
          </rPr>
          <t xml:space="preserve"> </t>
        </r>
        <r>
          <rPr>
            <b/>
            <sz val="9"/>
            <color indexed="81"/>
            <rFont val="돋움"/>
            <family val="3"/>
            <charset val="129"/>
          </rPr>
          <t>직접투자분</t>
        </r>
        <r>
          <rPr>
            <b/>
            <sz val="9"/>
            <color indexed="81"/>
            <rFont val="Tahoma"/>
            <family val="2"/>
          </rPr>
          <t xml:space="preserve"> </t>
        </r>
        <r>
          <rPr>
            <b/>
            <sz val="9"/>
            <color indexed="81"/>
            <rFont val="돋움"/>
            <family val="3"/>
            <charset val="129"/>
          </rPr>
          <t>제외</t>
        </r>
        <r>
          <rPr>
            <b/>
            <sz val="9"/>
            <color indexed="81"/>
            <rFont val="Tahoma"/>
            <family val="2"/>
          </rPr>
          <t xml:space="preserve">), </t>
        </r>
        <r>
          <rPr>
            <b/>
            <sz val="9"/>
            <color indexed="81"/>
            <rFont val="돋움"/>
            <family val="3"/>
            <charset val="129"/>
          </rPr>
          <t>소기업ㆍ소상공인</t>
        </r>
        <r>
          <rPr>
            <b/>
            <sz val="9"/>
            <color indexed="81"/>
            <rFont val="Tahoma"/>
            <family val="2"/>
          </rPr>
          <t xml:space="preserve"> </t>
        </r>
        <r>
          <rPr>
            <b/>
            <sz val="9"/>
            <color indexed="81"/>
            <rFont val="돋움"/>
            <family val="3"/>
            <charset val="129"/>
          </rPr>
          <t>공제부금</t>
        </r>
        <r>
          <rPr>
            <b/>
            <sz val="9"/>
            <color indexed="81"/>
            <rFont val="Tahoma"/>
            <family val="2"/>
          </rPr>
          <t xml:space="preserve">, </t>
        </r>
        <r>
          <rPr>
            <b/>
            <sz val="9"/>
            <color indexed="81"/>
            <rFont val="돋움"/>
            <family val="3"/>
            <charset val="129"/>
          </rPr>
          <t>신용카드</t>
        </r>
        <r>
          <rPr>
            <b/>
            <sz val="9"/>
            <color indexed="81"/>
            <rFont val="Tahoma"/>
            <family val="2"/>
          </rPr>
          <t xml:space="preserve">, </t>
        </r>
        <r>
          <rPr>
            <b/>
            <sz val="9"/>
            <color indexed="81"/>
            <rFont val="돋움"/>
            <family val="3"/>
            <charset val="129"/>
          </rPr>
          <t>장기집합투자증권저축
소득공제</t>
        </r>
        <r>
          <rPr>
            <b/>
            <sz val="9"/>
            <color indexed="81"/>
            <rFont val="Tahoma"/>
            <family val="2"/>
          </rPr>
          <t xml:space="preserve"> </t>
        </r>
        <r>
          <rPr>
            <b/>
            <sz val="9"/>
            <color indexed="81"/>
            <rFont val="돋움"/>
            <family val="3"/>
            <charset val="129"/>
          </rPr>
          <t>종합한도
공제금액</t>
        </r>
        <r>
          <rPr>
            <b/>
            <sz val="9"/>
            <color indexed="81"/>
            <rFont val="Tahoma"/>
            <family val="2"/>
          </rPr>
          <t xml:space="preserve"> </t>
        </r>
        <r>
          <rPr>
            <b/>
            <sz val="9"/>
            <color indexed="81"/>
            <rFont val="돋움"/>
            <family val="3"/>
            <charset val="129"/>
          </rPr>
          <t>한도</t>
        </r>
        <r>
          <rPr>
            <b/>
            <sz val="9"/>
            <color indexed="81"/>
            <rFont val="Tahoma"/>
            <family val="2"/>
          </rPr>
          <t xml:space="preserve"> : </t>
        </r>
        <r>
          <rPr>
            <b/>
            <sz val="9"/>
            <color indexed="81"/>
            <rFont val="돋움"/>
            <family val="3"/>
            <charset val="129"/>
          </rPr>
          <t>연</t>
        </r>
        <r>
          <rPr>
            <b/>
            <sz val="9"/>
            <color indexed="81"/>
            <rFont val="Tahoma"/>
            <family val="2"/>
          </rPr>
          <t xml:space="preserve"> 2,500</t>
        </r>
        <r>
          <rPr>
            <b/>
            <sz val="9"/>
            <color indexed="81"/>
            <rFont val="돋움"/>
            <family val="3"/>
            <charset val="129"/>
          </rPr>
          <t>만원
특별소득공제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밖의</t>
        </r>
        <r>
          <rPr>
            <b/>
            <sz val="9"/>
            <color indexed="81"/>
            <rFont val="Tahoma"/>
            <family val="2"/>
          </rPr>
          <t xml:space="preserve"> </t>
        </r>
        <r>
          <rPr>
            <b/>
            <sz val="9"/>
            <color indexed="81"/>
            <rFont val="돋움"/>
            <family val="3"/>
            <charset val="129"/>
          </rPr>
          <t>소득공제에</t>
        </r>
        <r>
          <rPr>
            <b/>
            <sz val="9"/>
            <color indexed="81"/>
            <rFont val="Tahoma"/>
            <family val="2"/>
          </rPr>
          <t xml:space="preserve"> </t>
        </r>
        <r>
          <rPr>
            <b/>
            <sz val="9"/>
            <color indexed="81"/>
            <rFont val="돋움"/>
            <family val="3"/>
            <charset val="129"/>
          </rPr>
          <t>대해</t>
        </r>
        <r>
          <rPr>
            <b/>
            <sz val="9"/>
            <color indexed="81"/>
            <rFont val="Tahoma"/>
            <family val="2"/>
          </rPr>
          <t xml:space="preserve"> </t>
        </r>
        <r>
          <rPr>
            <b/>
            <sz val="9"/>
            <color indexed="81"/>
            <rFont val="돋움"/>
            <family val="3"/>
            <charset val="129"/>
          </rPr>
          <t>종합한도</t>
        </r>
        <r>
          <rPr>
            <b/>
            <sz val="9"/>
            <color indexed="81"/>
            <rFont val="Tahoma"/>
            <family val="2"/>
          </rPr>
          <t xml:space="preserve"> </t>
        </r>
        <r>
          <rPr>
            <b/>
            <sz val="9"/>
            <color indexed="81"/>
            <rFont val="돋움"/>
            <family val="3"/>
            <charset val="129"/>
          </rPr>
          <t xml:space="preserve">적용
</t>
        </r>
        <r>
          <rPr>
            <b/>
            <sz val="9"/>
            <color indexed="81"/>
            <rFont val="Tahoma"/>
            <family val="2"/>
          </rPr>
          <t xml:space="preserve">- </t>
        </r>
        <r>
          <rPr>
            <b/>
            <sz val="9"/>
            <color indexed="81"/>
            <rFont val="돋움"/>
            <family val="3"/>
            <charset val="129"/>
          </rPr>
          <t>적용대상</t>
        </r>
        <r>
          <rPr>
            <b/>
            <sz val="9"/>
            <color indexed="81"/>
            <rFont val="Tahoma"/>
            <family val="2"/>
          </rPr>
          <t xml:space="preserve"> : </t>
        </r>
        <r>
          <rPr>
            <b/>
            <sz val="9"/>
            <color indexed="81"/>
            <rFont val="돋움"/>
            <family val="3"/>
            <charset val="129"/>
          </rPr>
          <t>주택자금공제</t>
        </r>
        <r>
          <rPr>
            <b/>
            <sz val="9"/>
            <color indexed="81"/>
            <rFont val="Tahoma"/>
            <family val="2"/>
          </rPr>
          <t xml:space="preserve">, </t>
        </r>
        <r>
          <rPr>
            <b/>
            <sz val="9"/>
            <color indexed="81"/>
            <rFont val="돋움"/>
            <family val="3"/>
            <charset val="129"/>
          </rPr>
          <t>주택마련저축</t>
        </r>
        <r>
          <rPr>
            <b/>
            <sz val="9"/>
            <color indexed="81"/>
            <rFont val="Tahoma"/>
            <family val="2"/>
          </rPr>
          <t xml:space="preserve">, </t>
        </r>
        <r>
          <rPr>
            <b/>
            <sz val="9"/>
            <color indexed="81"/>
            <rFont val="돋움"/>
            <family val="3"/>
            <charset val="129"/>
          </rPr>
          <t>소기업ㆍ소상공인</t>
        </r>
        <r>
          <rPr>
            <b/>
            <sz val="9"/>
            <color indexed="81"/>
            <rFont val="Tahoma"/>
            <family val="2"/>
          </rPr>
          <t xml:space="preserve"> </t>
        </r>
        <r>
          <rPr>
            <b/>
            <sz val="9"/>
            <color indexed="81"/>
            <rFont val="돋움"/>
            <family val="3"/>
            <charset val="129"/>
          </rPr>
          <t>공제부금</t>
        </r>
        <r>
          <rPr>
            <b/>
            <sz val="9"/>
            <color indexed="81"/>
            <rFont val="Tahoma"/>
            <family val="2"/>
          </rPr>
          <t xml:space="preserve">, </t>
        </r>
        <r>
          <rPr>
            <b/>
            <sz val="9"/>
            <color indexed="81"/>
            <rFont val="돋움"/>
            <family val="3"/>
            <charset val="129"/>
          </rPr>
          <t>투자조합출자</t>
        </r>
        <r>
          <rPr>
            <b/>
            <sz val="9"/>
            <color indexed="81"/>
            <rFont val="Tahoma"/>
            <family val="2"/>
          </rPr>
          <t xml:space="preserve"> </t>
        </r>
        <r>
          <rPr>
            <b/>
            <sz val="9"/>
            <color indexed="81"/>
            <rFont val="돋움"/>
            <family val="3"/>
            <charset val="129"/>
          </rPr>
          <t>등</t>
        </r>
        <r>
          <rPr>
            <b/>
            <sz val="9"/>
            <color indexed="81"/>
            <rFont val="Tahoma"/>
            <family val="2"/>
          </rPr>
          <t>(2014</t>
        </r>
        <r>
          <rPr>
            <b/>
            <sz val="9"/>
            <color indexed="81"/>
            <rFont val="돋움"/>
            <family val="3"/>
            <charset val="129"/>
          </rPr>
          <t>년</t>
        </r>
        <r>
          <rPr>
            <b/>
            <sz val="9"/>
            <color indexed="81"/>
            <rFont val="Tahoma"/>
            <family val="2"/>
          </rPr>
          <t xml:space="preserve"> </t>
        </r>
        <r>
          <rPr>
            <b/>
            <sz val="9"/>
            <color indexed="81"/>
            <rFont val="돋움"/>
            <family val="3"/>
            <charset val="129"/>
          </rPr>
          <t>벤처기업</t>
        </r>
        <r>
          <rPr>
            <b/>
            <sz val="9"/>
            <color indexed="81"/>
            <rFont val="Tahoma"/>
            <family val="2"/>
          </rPr>
          <t xml:space="preserve"> </t>
        </r>
        <r>
          <rPr>
            <b/>
            <sz val="9"/>
            <color indexed="81"/>
            <rFont val="돋움"/>
            <family val="3"/>
            <charset val="129"/>
          </rPr>
          <t>직접투자분</t>
        </r>
        <r>
          <rPr>
            <b/>
            <sz val="9"/>
            <color indexed="81"/>
            <rFont val="Tahoma"/>
            <family val="2"/>
          </rPr>
          <t xml:space="preserve"> </t>
        </r>
        <r>
          <rPr>
            <b/>
            <sz val="9"/>
            <color indexed="81"/>
            <rFont val="돋움"/>
            <family val="3"/>
            <charset val="129"/>
          </rPr>
          <t>제외</t>
        </r>
        <r>
          <rPr>
            <b/>
            <sz val="9"/>
            <color indexed="81"/>
            <rFont val="Tahoma"/>
            <family val="2"/>
          </rPr>
          <t xml:space="preserve">), </t>
        </r>
        <r>
          <rPr>
            <b/>
            <sz val="9"/>
            <color indexed="81"/>
            <rFont val="돋움"/>
            <family val="3"/>
            <charset val="129"/>
          </rPr>
          <t>신용카드</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사용금액</t>
        </r>
        <r>
          <rPr>
            <b/>
            <sz val="9"/>
            <color indexed="81"/>
            <rFont val="Tahoma"/>
            <family val="2"/>
          </rPr>
          <t xml:space="preserve">, </t>
        </r>
        <r>
          <rPr>
            <b/>
            <sz val="9"/>
            <color indexed="81"/>
            <rFont val="돋움"/>
            <family val="3"/>
            <charset val="129"/>
          </rPr>
          <t>우리사주조합</t>
        </r>
        <r>
          <rPr>
            <b/>
            <sz val="9"/>
            <color indexed="81"/>
            <rFont val="Tahoma"/>
            <family val="2"/>
          </rPr>
          <t xml:space="preserve"> </t>
        </r>
        <r>
          <rPr>
            <b/>
            <sz val="9"/>
            <color indexed="81"/>
            <rFont val="돋움"/>
            <family val="3"/>
            <charset val="129"/>
          </rPr>
          <t>출자금</t>
        </r>
        <r>
          <rPr>
            <b/>
            <sz val="9"/>
            <color indexed="81"/>
            <rFont val="Tahoma"/>
            <family val="2"/>
          </rPr>
          <t xml:space="preserve">, </t>
        </r>
        <r>
          <rPr>
            <b/>
            <sz val="9"/>
            <color indexed="81"/>
            <rFont val="돋움"/>
            <family val="3"/>
            <charset val="129"/>
          </rPr>
          <t>장기집합투자증권저축</t>
        </r>
      </text>
    </comment>
    <comment ref="B92" authorId="1" shapeId="0" xr:uid="{E60609F2-F99A-4F82-B8E1-41FF4F7A0C90}">
      <text>
        <r>
          <rPr>
            <b/>
            <sz val="9"/>
            <color indexed="81"/>
            <rFont val="돋움"/>
            <family val="3"/>
            <charset val="129"/>
          </rPr>
          <t>총급여액
⊙    500만원 이하 : 총급여액의 100분의 70
⊙ 1,500만원 이하 :    350만원 +   500만원을 초과하는 금액의 100분의 40
⊙ 4,500만원 이하 :    750만원 + 1,500만원을 초과하는 금액의 100분의 15
⊙       1억원 이하 : 1,200만원 + 4,500만원을 초과하는 금액의 100분의  5
⊙       1억원 초과 : 1,475만원 +      1억원을 초과하는 금액의 100분의  2
소득세법 제47조 [ 근로소득공제 ] 2천만원 한도 (2019.12.31 단서신설)</t>
        </r>
      </text>
    </comment>
    <comment ref="V92" authorId="1" shapeId="0" xr:uid="{0533DF80-18DE-46ED-BBA1-D34B34F4D3EA}">
      <text>
        <r>
          <rPr>
            <b/>
            <sz val="9"/>
            <color indexed="81"/>
            <rFont val="돋움"/>
            <family val="3"/>
            <charset val="129"/>
          </rPr>
          <t>50. 종합소득 과세표준은  37.차감소득금액에서  48.그 밖의 소득공제 계를 차감하고  49.소득공제 종합한도 초과액을 더하여 적습니다.</t>
        </r>
      </text>
    </comment>
    <comment ref="C94" authorId="1" shapeId="0" xr:uid="{6C790088-8EB6-4667-807C-8E2E2F7725CC}">
      <text>
        <r>
          <rPr>
            <b/>
            <sz val="9"/>
            <color indexed="81"/>
            <rFont val="돋움"/>
            <family val="3"/>
            <charset val="129"/>
          </rPr>
          <t xml:space="preserve">
소득세법 제50조 [ 기본공제 ]
① 종합소득이 있는 거주자(자연인만 해당한다)에 대해서는 다음 각 호의 어느 하나에 해당하는 사람의 수에 1명당 연 150만원을 곱하여 계산한 금액을 그 거주자의 해당 과세기간의 종합소득금액에서 공제한다.(2009.12.31 개정)
1. 해당 거주자(2009.12.31 개정)
2. 거주자의 배우자로서 해당 과세기간의 소득금액이 없거나 해당 과세기간의 소득금액 합계액이 100만원 이하인 사람(총급여액 500만원 이하의 근로소득만 있는 배우자를 포함한다)(2015.12.15 개정) 
3. 거주자(그 배우자를 포함한다. 이하 이 호에서 같다)와 생계를 같이 하는 다음 각 목의 어느 하나에 해당하는 부양가족(제51조 제1항 제2호의 장애인에 해당되는 경우에는 나이의 제한을 받지 아니한다)으로서 해당 과세기간의 소득금액 합계액이 100만원 이하인 사람(총급여액 500만원 이하의 근로소득만 있는 부양가족을 포함한다)(2015.12.15 개정)
가. 거주자의 직계존속(직계존속이 재혼한 경우에는 그 배우자로서 대통령령으로 정하는 사람을 포함한다)으로서 60세 이상인 사람(2009.12.31 개정)
나. 거주자의 직계비속으로서 대통령령으로 정하는 사람과 대통령령으로 정하는 동거 입양자(이하 "입양자"라 한다)로서 20세 이하인 사람. 이 경우 해당 직계비속 또는 입양자와 그 배우자가 모두 제51조 제1항 제2호에 따른 장애인에 해당하는 경우에는 그 배우자를 포함한다.(2009.12.31 개정)
다. 거주자의 형제자매로서 20세 이하 또는 60세 이상인 사람(2009.12.31 개정)
라. 「국민기초생활 보장법」에 따른 수급권자 중 대통령령으로 정하는 사람(2009.12.31 개정)
마. 「아동복지법」에 따른 가정위탁을 받아 양육하는 아동으로서 대통령령으로 정하는 사람(이하 "위탁아동"이라 한다)(2009.12.31 개정)
② 제1항에 따른 공제를 “기본공제”라 한다.(2009.12.31 개정)
③ 거주자의 배우자 또는 부양가족이 다른 거주자의 부양가족에 해당되는 경우에는 대통령령으로 정하는 바에 따라 이를 어느 한 거주자의 종합소득금액에서 공제한다.(2009.12.31 개정)
</t>
        </r>
      </text>
    </comment>
    <comment ref="E94" authorId="1" shapeId="0" xr:uid="{089F4A5A-5032-4D7A-B4F2-976EE7AB8BFE}">
      <text>
        <r>
          <rPr>
            <b/>
            <sz val="9"/>
            <color indexed="81"/>
            <rFont val="돋움"/>
            <family val="3"/>
            <charset val="129"/>
          </rPr>
          <t>거주자</t>
        </r>
        <r>
          <rPr>
            <b/>
            <sz val="9"/>
            <color indexed="81"/>
            <rFont val="Tahoma"/>
            <family val="2"/>
          </rPr>
          <t xml:space="preserve"> - </t>
        </r>
        <r>
          <rPr>
            <b/>
            <sz val="9"/>
            <color indexed="81"/>
            <rFont val="돋움"/>
            <family val="3"/>
            <charset val="129"/>
          </rPr>
          <t>근로자본인</t>
        </r>
      </text>
    </comment>
    <comment ref="E95" authorId="1" shapeId="0" xr:uid="{18B3C00C-6F83-4DF2-870B-F59E6F52ADD8}">
      <text>
        <r>
          <rPr>
            <b/>
            <sz val="9"/>
            <color indexed="81"/>
            <rFont val="돋움"/>
            <family val="3"/>
            <charset val="129"/>
          </rPr>
          <t>- 근로자의 배우자가 연간 소득금액이 없거나 연간 소득금액의 합계액이 100만원 이하인 경우 연 150만원을 공제</t>
        </r>
      </text>
    </comment>
    <comment ref="W95" authorId="1" shapeId="0" xr:uid="{F6284255-6BF8-4ED1-A048-6AB3CEE20641}">
      <text>
        <r>
          <rPr>
            <b/>
            <sz val="9"/>
            <color indexed="81"/>
            <rFont val="돋움"/>
            <family val="3"/>
            <charset val="129"/>
          </rPr>
          <t>입국목적 : 
1. 정부간협약
2. 기술도입계약
3. 조특법감면</t>
        </r>
      </text>
    </comment>
    <comment ref="E96" authorId="1" shapeId="0" xr:uid="{A5FC6AD4-71D4-4AED-8BAD-A3B87DCD65DE}">
      <text>
        <r>
          <rPr>
            <b/>
            <sz val="9"/>
            <color indexed="81"/>
            <rFont val="돋움"/>
            <family val="3"/>
            <charset val="129"/>
          </rPr>
          <t>○ 생계를 같이하는 부양가족
- 근로자 와 생계를 같이 하는 다음의 어느 하나에 해당하는 부양가족으로서 연간 소득금액의 합계액이 100만원 
   이하인 경우 1명당 연 150만원을 공제한다.
▶ 직계존속 - 만 60세 이상 (1960년 12월 31일 이전출생)
▶ 직계비속,동거입양자 - 만 20세 이하 (2000.1.1. 이후출생)
▶ 형제자매 - 만 20세 이하 , 만 60세 이상
▶ 그 밖의 부양가족
     · 「국민기초생활보장법」 제2조 제2호의 수급자 -&gt; (나이제한없음)
     · 직계비속 또는 입양자와 그 배우자가 모두 장애인에 해당하는 경우 그 배우자
     ·  「아동복지법」에 따른 가정위탁을 받아 양육하는 아동으로서 해당 과세기간에 6개월 
        이상 직접 양육한 위탁아동(만 18세미만, 2003.1.1. 이후 출생)
        다만, 직전 과세기간에 소득공제를 받지 아니한 경우에는 해당 위탁아동에 대한 직전 
       과세기간의 위탁기간을 포함하여 계산한다.</t>
        </r>
      </text>
    </comment>
    <comment ref="V96" authorId="1" shapeId="0" xr:uid="{956CAC16-F5A3-4667-BD0D-7F58EDCEAECC}">
      <text>
        <r>
          <rPr>
            <b/>
            <sz val="9"/>
            <color indexed="81"/>
            <rFont val="돋움"/>
            <family val="3"/>
            <charset val="129"/>
          </rPr>
          <t>중소기업</t>
        </r>
        <r>
          <rPr>
            <b/>
            <sz val="9"/>
            <color indexed="81"/>
            <rFont val="Tahoma"/>
            <family val="2"/>
          </rPr>
          <t xml:space="preserve"> </t>
        </r>
        <r>
          <rPr>
            <b/>
            <sz val="9"/>
            <color indexed="81"/>
            <rFont val="돋움"/>
            <family val="3"/>
            <charset val="129"/>
          </rPr>
          <t>취업자</t>
        </r>
        <r>
          <rPr>
            <b/>
            <sz val="9"/>
            <color indexed="81"/>
            <rFont val="Tahoma"/>
            <family val="2"/>
          </rPr>
          <t xml:space="preserve"> </t>
        </r>
        <r>
          <rPr>
            <b/>
            <sz val="9"/>
            <color indexed="81"/>
            <rFont val="돋움"/>
            <family val="3"/>
            <charset val="129"/>
          </rPr>
          <t>소득세</t>
        </r>
        <r>
          <rPr>
            <b/>
            <sz val="9"/>
            <color indexed="81"/>
            <rFont val="Tahoma"/>
            <family val="2"/>
          </rPr>
          <t xml:space="preserve"> </t>
        </r>
        <r>
          <rPr>
            <b/>
            <sz val="9"/>
            <color indexed="81"/>
            <rFont val="돋움"/>
            <family val="3"/>
            <charset val="129"/>
          </rPr>
          <t>감면
공제금액</t>
        </r>
        <r>
          <rPr>
            <b/>
            <sz val="9"/>
            <color indexed="81"/>
            <rFont val="Tahoma"/>
            <family val="2"/>
          </rPr>
          <t xml:space="preserve"> </t>
        </r>
        <r>
          <rPr>
            <b/>
            <sz val="9"/>
            <color indexed="81"/>
            <rFont val="돋움"/>
            <family val="3"/>
            <charset val="129"/>
          </rPr>
          <t>한도</t>
        </r>
        <r>
          <rPr>
            <b/>
            <sz val="9"/>
            <color indexed="81"/>
            <rFont val="Tahoma"/>
            <family val="2"/>
          </rPr>
          <t xml:space="preserve"> : </t>
        </r>
        <r>
          <rPr>
            <b/>
            <sz val="9"/>
            <color indexed="81"/>
            <rFont val="돋움"/>
            <family val="3"/>
            <charset val="129"/>
          </rPr>
          <t>취업일부터</t>
        </r>
        <r>
          <rPr>
            <b/>
            <sz val="9"/>
            <color indexed="81"/>
            <rFont val="Tahoma"/>
            <family val="2"/>
          </rPr>
          <t xml:space="preserve"> 3</t>
        </r>
        <r>
          <rPr>
            <b/>
            <sz val="9"/>
            <color indexed="81"/>
            <rFont val="돋움"/>
            <family val="3"/>
            <charset val="129"/>
          </rPr>
          <t>년간</t>
        </r>
        <r>
          <rPr>
            <b/>
            <sz val="9"/>
            <color indexed="81"/>
            <rFont val="Tahoma"/>
            <family val="2"/>
          </rPr>
          <t xml:space="preserve"> </t>
        </r>
        <r>
          <rPr>
            <b/>
            <sz val="9"/>
            <color indexed="81"/>
            <rFont val="돋움"/>
            <family val="3"/>
            <charset val="129"/>
          </rPr>
          <t>근로소득세</t>
        </r>
        <r>
          <rPr>
            <b/>
            <sz val="9"/>
            <color indexed="81"/>
            <rFont val="Tahoma"/>
            <family val="2"/>
          </rPr>
          <t xml:space="preserve"> 50%(100%)
</t>
        </r>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연령이</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세이하</t>
        </r>
        <r>
          <rPr>
            <b/>
            <sz val="9"/>
            <color indexed="81"/>
            <rFont val="Tahoma"/>
            <family val="2"/>
          </rPr>
          <t>(</t>
        </r>
        <r>
          <rPr>
            <b/>
            <sz val="9"/>
            <color indexed="81"/>
            <rFont val="돋움"/>
            <family val="3"/>
            <charset val="129"/>
          </rPr>
          <t>병역근무기간</t>
        </r>
        <r>
          <rPr>
            <b/>
            <sz val="9"/>
            <color indexed="81"/>
            <rFont val="Tahoma"/>
            <family val="2"/>
          </rPr>
          <t xml:space="preserve"> </t>
        </r>
        <r>
          <rPr>
            <b/>
            <sz val="9"/>
            <color indexed="81"/>
            <rFont val="돋움"/>
            <family val="3"/>
            <charset val="129"/>
          </rPr>
          <t>제외</t>
        </r>
        <r>
          <rPr>
            <b/>
            <sz val="9"/>
            <color indexed="81"/>
            <rFont val="Tahoma"/>
            <family val="2"/>
          </rPr>
          <t xml:space="preserve"> : </t>
        </r>
        <r>
          <rPr>
            <b/>
            <sz val="9"/>
            <color indexed="81"/>
            <rFont val="돋움"/>
            <family val="3"/>
            <charset val="129"/>
          </rPr>
          <t>한도</t>
        </r>
        <r>
          <rPr>
            <b/>
            <sz val="9"/>
            <color indexed="81"/>
            <rFont val="Tahoma"/>
            <family val="2"/>
          </rPr>
          <t xml:space="preserve"> 6</t>
        </r>
        <r>
          <rPr>
            <b/>
            <sz val="9"/>
            <color indexed="81"/>
            <rFont val="돋움"/>
            <family val="3"/>
            <charset val="129"/>
          </rPr>
          <t>년</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사람</t>
        </r>
        <r>
          <rPr>
            <b/>
            <sz val="9"/>
            <color indexed="81"/>
            <rFont val="Tahoma"/>
            <family val="2"/>
          </rPr>
          <t>, 60</t>
        </r>
        <r>
          <rPr>
            <b/>
            <sz val="9"/>
            <color indexed="81"/>
            <rFont val="돋움"/>
            <family val="3"/>
            <charset val="129"/>
          </rPr>
          <t>세</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장애인이</t>
        </r>
        <r>
          <rPr>
            <b/>
            <sz val="9"/>
            <color indexed="81"/>
            <rFont val="Tahoma"/>
            <family val="2"/>
          </rPr>
          <t xml:space="preserve"> </t>
        </r>
        <r>
          <rPr>
            <b/>
            <sz val="9"/>
            <color indexed="81"/>
            <rFont val="돋움"/>
            <family val="3"/>
            <charset val="129"/>
          </rPr>
          <t>중소기업에</t>
        </r>
        <r>
          <rPr>
            <b/>
            <sz val="9"/>
            <color indexed="81"/>
            <rFont val="Tahoma"/>
            <family val="2"/>
          </rPr>
          <t xml:space="preserve"> ’12.1.1.(60</t>
        </r>
        <r>
          <rPr>
            <b/>
            <sz val="9"/>
            <color indexed="81"/>
            <rFont val="돋움"/>
            <family val="3"/>
            <charset val="129"/>
          </rPr>
          <t>세</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장애인의</t>
        </r>
        <r>
          <rPr>
            <b/>
            <sz val="9"/>
            <color indexed="81"/>
            <rFont val="Tahoma"/>
            <family val="2"/>
          </rPr>
          <t xml:space="preserve"> </t>
        </r>
        <r>
          <rPr>
            <b/>
            <sz val="9"/>
            <color indexed="81"/>
            <rFont val="돋움"/>
            <family val="3"/>
            <charset val="129"/>
          </rPr>
          <t>경우</t>
        </r>
        <r>
          <rPr>
            <b/>
            <sz val="9"/>
            <color indexed="81"/>
            <rFont val="Tahoma"/>
            <family val="2"/>
          </rPr>
          <t xml:space="preserve">  ’14.1.1. 〜 ’15.12.31.</t>
        </r>
        <r>
          <rPr>
            <b/>
            <sz val="9"/>
            <color indexed="81"/>
            <rFont val="돋움"/>
            <family val="3"/>
            <charset val="129"/>
          </rPr>
          <t>까지</t>
        </r>
        <r>
          <rPr>
            <b/>
            <sz val="9"/>
            <color indexed="81"/>
            <rFont val="Tahoma"/>
            <family val="2"/>
          </rPr>
          <t xml:space="preserve"> </t>
        </r>
        <r>
          <rPr>
            <b/>
            <sz val="9"/>
            <color indexed="81"/>
            <rFont val="돋움"/>
            <family val="3"/>
            <charset val="129"/>
          </rPr>
          <t>취업하는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중소기업체에서</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취업일부터</t>
        </r>
        <r>
          <rPr>
            <b/>
            <sz val="9"/>
            <color indexed="81"/>
            <rFont val="Tahoma"/>
            <family val="2"/>
          </rPr>
          <t xml:space="preserve"> 3</t>
        </r>
        <r>
          <rPr>
            <b/>
            <sz val="9"/>
            <color indexed="81"/>
            <rFont val="돋움"/>
            <family val="3"/>
            <charset val="129"/>
          </rPr>
          <t>년간</t>
        </r>
        <r>
          <rPr>
            <b/>
            <sz val="9"/>
            <color indexed="81"/>
            <rFont val="Tahoma"/>
            <family val="2"/>
          </rPr>
          <t xml:space="preserve"> 50%(100%)*</t>
        </r>
        <r>
          <rPr>
            <b/>
            <sz val="9"/>
            <color indexed="81"/>
            <rFont val="돋움"/>
            <family val="3"/>
            <charset val="129"/>
          </rPr>
          <t xml:space="preserve">세액감면
</t>
        </r>
        <r>
          <rPr>
            <b/>
            <sz val="9"/>
            <color indexed="81"/>
            <rFont val="Tahoma"/>
            <family val="2"/>
          </rPr>
          <t xml:space="preserve">* 50% </t>
        </r>
        <r>
          <rPr>
            <b/>
            <sz val="9"/>
            <color indexed="81"/>
            <rFont val="돋움"/>
            <family val="3"/>
            <charset val="129"/>
          </rPr>
          <t>감면비율</t>
        </r>
        <r>
          <rPr>
            <b/>
            <sz val="9"/>
            <color indexed="81"/>
            <rFont val="Tahoma"/>
            <family val="2"/>
          </rPr>
          <t xml:space="preserve"> </t>
        </r>
        <r>
          <rPr>
            <b/>
            <sz val="9"/>
            <color indexed="81"/>
            <rFont val="돋움"/>
            <family val="3"/>
            <charset val="129"/>
          </rPr>
          <t xml:space="preserve">적용대상자
</t>
        </r>
        <r>
          <rPr>
            <b/>
            <sz val="9"/>
            <color indexed="81"/>
            <rFont val="Tahoma"/>
            <family val="2"/>
          </rPr>
          <t xml:space="preserve"> - 2014.1.1. </t>
        </r>
        <r>
          <rPr>
            <b/>
            <sz val="9"/>
            <color indexed="81"/>
            <rFont val="돋움"/>
            <family val="3"/>
            <charset val="129"/>
          </rPr>
          <t>이후</t>
        </r>
        <r>
          <rPr>
            <b/>
            <sz val="9"/>
            <color indexed="81"/>
            <rFont val="Tahoma"/>
            <family val="2"/>
          </rPr>
          <t xml:space="preserve"> </t>
        </r>
        <r>
          <rPr>
            <b/>
            <sz val="9"/>
            <color indexed="81"/>
            <rFont val="돋움"/>
            <family val="3"/>
            <charset val="129"/>
          </rPr>
          <t>중소기업에</t>
        </r>
        <r>
          <rPr>
            <b/>
            <sz val="9"/>
            <color indexed="81"/>
            <rFont val="Tahoma"/>
            <family val="2"/>
          </rPr>
          <t xml:space="preserve"> (</t>
        </r>
        <r>
          <rPr>
            <b/>
            <sz val="9"/>
            <color indexed="81"/>
            <rFont val="돋움"/>
            <family val="3"/>
            <charset val="129"/>
          </rPr>
          <t>재</t>
        </r>
        <r>
          <rPr>
            <b/>
            <sz val="9"/>
            <color indexed="81"/>
            <rFont val="Tahoma"/>
            <family val="2"/>
          </rPr>
          <t>)</t>
        </r>
        <r>
          <rPr>
            <b/>
            <sz val="9"/>
            <color indexed="81"/>
            <rFont val="돋움"/>
            <family val="3"/>
            <charset val="129"/>
          </rPr>
          <t>취업한</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60</t>
        </r>
        <r>
          <rPr>
            <b/>
            <sz val="9"/>
            <color indexed="81"/>
            <rFont val="돋움"/>
            <family val="3"/>
            <charset val="129"/>
          </rPr>
          <t>세</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 xml:space="preserve">장애인
</t>
        </r>
        <r>
          <rPr>
            <b/>
            <sz val="9"/>
            <color indexed="81"/>
            <rFont val="Tahoma"/>
            <family val="2"/>
          </rPr>
          <t xml:space="preserve">* 100% </t>
        </r>
        <r>
          <rPr>
            <b/>
            <sz val="9"/>
            <color indexed="81"/>
            <rFont val="돋움"/>
            <family val="3"/>
            <charset val="129"/>
          </rPr>
          <t>감면비율</t>
        </r>
        <r>
          <rPr>
            <b/>
            <sz val="9"/>
            <color indexed="81"/>
            <rFont val="Tahoma"/>
            <family val="2"/>
          </rPr>
          <t xml:space="preserve"> </t>
        </r>
        <r>
          <rPr>
            <b/>
            <sz val="9"/>
            <color indexed="81"/>
            <rFont val="돋움"/>
            <family val="3"/>
            <charset val="129"/>
          </rPr>
          <t xml:space="preserve">적용대상자
</t>
        </r>
        <r>
          <rPr>
            <b/>
            <sz val="9"/>
            <color indexed="81"/>
            <rFont val="Tahoma"/>
            <family val="2"/>
          </rPr>
          <t xml:space="preserve"> - 2013.12.31. </t>
        </r>
        <r>
          <rPr>
            <b/>
            <sz val="9"/>
            <color indexed="81"/>
            <rFont val="돋움"/>
            <family val="3"/>
            <charset val="129"/>
          </rPr>
          <t>이전</t>
        </r>
        <r>
          <rPr>
            <b/>
            <sz val="9"/>
            <color indexed="81"/>
            <rFont val="Tahoma"/>
            <family val="2"/>
          </rPr>
          <t xml:space="preserve"> </t>
        </r>
        <r>
          <rPr>
            <b/>
            <sz val="9"/>
            <color indexed="81"/>
            <rFont val="돋움"/>
            <family val="3"/>
            <charset val="129"/>
          </rPr>
          <t>중소기업에</t>
        </r>
        <r>
          <rPr>
            <b/>
            <sz val="9"/>
            <color indexed="81"/>
            <rFont val="Tahoma"/>
            <family val="2"/>
          </rPr>
          <t xml:space="preserve"> (</t>
        </r>
        <r>
          <rPr>
            <b/>
            <sz val="9"/>
            <color indexed="81"/>
            <rFont val="돋움"/>
            <family val="3"/>
            <charset val="129"/>
          </rPr>
          <t>재</t>
        </r>
        <r>
          <rPr>
            <b/>
            <sz val="9"/>
            <color indexed="81"/>
            <rFont val="Tahoma"/>
            <family val="2"/>
          </rPr>
          <t>)</t>
        </r>
        <r>
          <rPr>
            <b/>
            <sz val="9"/>
            <color indexed="81"/>
            <rFont val="돋움"/>
            <family val="3"/>
            <charset val="129"/>
          </rPr>
          <t>취업한</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text>
    </comment>
    <comment ref="W96" authorId="1" shapeId="0" xr:uid="{7202AF58-812A-4057-9450-CEE683E1DCC3}">
      <text>
        <r>
          <rPr>
            <sz val="11"/>
            <rFont val="돋움"/>
            <family val="3"/>
            <charset val="129"/>
          </rPr>
          <t xml:space="preserve">중소기업 취업자 소득세 감면
취업일로부터 3년간 근로소득세50%(100%)
근로계약 체결일 현재 연령이 15세 이상 29세이하(병역근무기간 제외:한도6년)인 사람, 60세이상인 사람, 장애인 중소기업에 '2012.1.1.(60세 이상인 사람 또는 장애인의 경우 '2014.1.1..~'2015.12.31.까지 취업하는 경우 중소기업체에서 받는 근로소득세를 취업일부터 3년간 50% (100%)* 세액감면
* 50% 감면비율 적용대상자
- 2014.1.1. 이후 중소기업에 (재)취업한 29세 이하 청년, 60세 이상인 사람, 장애인
* 100% 감면비율 적용대상자
- 2013.12.31. 이전 중소기업에 (재)취업한 29세 이하 청년
중소기업에 취업하는 청년에 대한 소득세감면
근로소득산출세액 x (감면대상 중소기업체로부터 받은 총급여액 / 해당 근로자의 총급여액)
◦ 적용대상자
 - 중소기업기본법 상 중소기업에 취업하는 29세 이하 청년
 - 60세 이상인 사람, 장애인
◦ 지원내용 : 취업 후 3년간 근로소득세 50% 감면
  ※ ’14.1.1.1. 전에 중소기업에 취업한 청년의 경우 종전규정(감면비율 100%)을 적용   
◦ 적용기한 : ’15.12.31.(2년 연장)
 1. 주민등록등본 1부
 2. 병역복무기간을 증명하는 서류 1부
 3. 장애인등록증(수첩, 복지카드) 사본 1부
 4.「조세특례제한법」 제30조에 따라 중소기업 취업 감면을 적용받은 청년 등이 2015. 12. 31.까지 다른 중소기업체에 취업하거나 해당 중소기업체에 재
     취업하는 경우에는 「소득세법」 제143조에 따라 발급받은 근로소득 원천징수영수증 1부
========================================
● 중소기업 취업자 소득세 감면
   · 29세 이하 청년, 60세 이사인 사람, 등록장애인 감면대상 중소기업에
      '2014.1.1.~'2015.12.31.까지 취업시 3년간 소득세 50% 감면
     ('2012년~'2013년 취업한 청년이 해당 중소기업에 계속 근무 시 100% 감면)
</t>
        </r>
      </text>
    </comment>
    <comment ref="C97" authorId="2" shapeId="0" xr:uid="{EF93DB50-131D-433E-899F-CD52EFFD315E}">
      <text>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51</t>
        </r>
        <r>
          <rPr>
            <b/>
            <sz val="9"/>
            <color indexed="81"/>
            <rFont val="돋움"/>
            <family val="3"/>
            <charset val="129"/>
          </rPr>
          <t>조</t>
        </r>
        <r>
          <rPr>
            <b/>
            <sz val="9"/>
            <color indexed="81"/>
            <rFont val="Tahoma"/>
            <family val="2"/>
          </rPr>
          <t xml:space="preserve"> [ </t>
        </r>
        <r>
          <rPr>
            <b/>
            <sz val="9"/>
            <color indexed="81"/>
            <rFont val="돋움"/>
            <family val="3"/>
            <charset val="129"/>
          </rPr>
          <t>추가공제</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제</t>
        </r>
        <r>
          <rPr>
            <b/>
            <sz val="9"/>
            <color indexed="81"/>
            <rFont val="Tahoma"/>
            <family val="2"/>
          </rPr>
          <t>50</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기본공제대상이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사람</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기본공제대상자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이</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거주자의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과세기간</t>
        </r>
        <r>
          <rPr>
            <b/>
            <sz val="9"/>
            <color indexed="81"/>
            <rFont val="Tahoma"/>
            <family val="2"/>
          </rPr>
          <t xml:space="preserve"> </t>
        </r>
        <r>
          <rPr>
            <b/>
            <sz val="9"/>
            <color indexed="81"/>
            <rFont val="돋움"/>
            <family val="3"/>
            <charset val="129"/>
          </rPr>
          <t>종합소득금액에서</t>
        </r>
        <r>
          <rPr>
            <b/>
            <sz val="9"/>
            <color indexed="81"/>
            <rFont val="Tahoma"/>
            <family val="2"/>
          </rPr>
          <t xml:space="preserve"> </t>
        </r>
        <r>
          <rPr>
            <b/>
            <sz val="9"/>
            <color indexed="81"/>
            <rFont val="돋움"/>
            <family val="3"/>
            <charset val="129"/>
          </rPr>
          <t>기본공제</t>
        </r>
        <r>
          <rPr>
            <b/>
            <sz val="9"/>
            <color indexed="81"/>
            <rFont val="Tahoma"/>
            <family val="2"/>
          </rPr>
          <t xml:space="preserve"> </t>
        </r>
        <r>
          <rPr>
            <b/>
            <sz val="9"/>
            <color indexed="81"/>
            <rFont val="돋움"/>
            <family val="3"/>
            <charset val="129"/>
          </rPr>
          <t>외에</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호별로</t>
        </r>
        <r>
          <rPr>
            <b/>
            <sz val="9"/>
            <color indexed="81"/>
            <rFont val="Tahoma"/>
            <family val="2"/>
          </rPr>
          <t xml:space="preserve"> </t>
        </r>
        <r>
          <rPr>
            <b/>
            <sz val="9"/>
            <color indexed="81"/>
            <rFont val="돋움"/>
            <family val="3"/>
            <charset val="129"/>
          </rPr>
          <t>정해진</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추가로</t>
        </r>
        <r>
          <rPr>
            <b/>
            <sz val="9"/>
            <color indexed="81"/>
            <rFont val="Tahoma"/>
            <family val="2"/>
          </rPr>
          <t xml:space="preserve"> </t>
        </r>
        <r>
          <rPr>
            <b/>
            <sz val="9"/>
            <color indexed="81"/>
            <rFont val="돋움"/>
            <family val="3"/>
            <charset val="129"/>
          </rPr>
          <t>공제한다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호와</t>
        </r>
        <r>
          <rPr>
            <b/>
            <sz val="9"/>
            <color indexed="81"/>
            <rFont val="Tahoma"/>
            <family val="2"/>
          </rPr>
          <t xml:space="preserve"> </t>
        </r>
        <r>
          <rPr>
            <b/>
            <sz val="9"/>
            <color indexed="81"/>
            <rFont val="돋움"/>
            <family val="3"/>
            <charset val="129"/>
          </rPr>
          <t>제</t>
        </r>
        <r>
          <rPr>
            <b/>
            <sz val="9"/>
            <color indexed="81"/>
            <rFont val="Tahoma"/>
            <family val="2"/>
          </rPr>
          <t>6</t>
        </r>
        <r>
          <rPr>
            <b/>
            <sz val="9"/>
            <color indexed="81"/>
            <rFont val="돋움"/>
            <family val="3"/>
            <charset val="129"/>
          </rPr>
          <t>호에</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해당되는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제</t>
        </r>
        <r>
          <rPr>
            <b/>
            <sz val="9"/>
            <color indexed="81"/>
            <rFont val="Tahoma"/>
            <family val="2"/>
          </rPr>
          <t>6</t>
        </r>
        <r>
          <rPr>
            <b/>
            <sz val="9"/>
            <color indexed="81"/>
            <rFont val="돋움"/>
            <family val="3"/>
            <charset val="129"/>
          </rPr>
          <t>호를</t>
        </r>
        <r>
          <rPr>
            <b/>
            <sz val="9"/>
            <color indexed="81"/>
            <rFont val="Tahoma"/>
            <family val="2"/>
          </rPr>
          <t xml:space="preserve"> </t>
        </r>
        <r>
          <rPr>
            <b/>
            <sz val="9"/>
            <color indexed="81"/>
            <rFont val="돋움"/>
            <family val="3"/>
            <charset val="129"/>
          </rPr>
          <t>적용한다</t>
        </r>
        <r>
          <rPr>
            <b/>
            <sz val="9"/>
            <color indexed="81"/>
            <rFont val="Tahoma"/>
            <family val="2"/>
          </rPr>
          <t xml:space="preserve">.(2013.01.01 </t>
        </r>
        <r>
          <rPr>
            <b/>
            <sz val="9"/>
            <color indexed="81"/>
            <rFont val="돋움"/>
            <family val="3"/>
            <charset val="129"/>
          </rPr>
          <t>단서신설</t>
        </r>
        <r>
          <rPr>
            <b/>
            <sz val="9"/>
            <color indexed="81"/>
            <rFont val="Tahoma"/>
            <family val="2"/>
          </rPr>
          <t>)
1. 70</t>
        </r>
        <r>
          <rPr>
            <b/>
            <sz val="9"/>
            <color indexed="81"/>
            <rFont val="돋움"/>
            <family val="3"/>
            <charset val="129"/>
          </rPr>
          <t>세</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사람</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경로우대자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t>
        </r>
        <r>
          <rPr>
            <b/>
            <sz val="9"/>
            <color indexed="81"/>
            <rFont val="Tahoma"/>
            <family val="2"/>
          </rPr>
          <t xml:space="preserve"> 1</t>
        </r>
        <r>
          <rPr>
            <b/>
            <sz val="9"/>
            <color indexed="81"/>
            <rFont val="돋움"/>
            <family val="3"/>
            <charset val="129"/>
          </rPr>
          <t>명당</t>
        </r>
        <r>
          <rPr>
            <b/>
            <sz val="9"/>
            <color indexed="81"/>
            <rFont val="Tahoma"/>
            <family val="2"/>
          </rPr>
          <t xml:space="preserve"> </t>
        </r>
        <r>
          <rPr>
            <b/>
            <sz val="9"/>
            <color indexed="81"/>
            <rFont val="돋움"/>
            <family val="3"/>
            <charset val="129"/>
          </rPr>
          <t>연</t>
        </r>
        <r>
          <rPr>
            <b/>
            <sz val="9"/>
            <color indexed="81"/>
            <rFont val="Tahoma"/>
            <family val="2"/>
          </rPr>
          <t xml:space="preserve"> 100</t>
        </r>
        <r>
          <rPr>
            <b/>
            <sz val="9"/>
            <color indexed="81"/>
            <rFont val="돋움"/>
            <family val="3"/>
            <charset val="129"/>
          </rPr>
          <t>만원</t>
        </r>
        <r>
          <rPr>
            <b/>
            <sz val="9"/>
            <color indexed="81"/>
            <rFont val="Tahoma"/>
            <family val="2"/>
          </rPr>
          <t xml:space="preserve">(2009.12.31 </t>
        </r>
        <r>
          <rPr>
            <b/>
            <sz val="9"/>
            <color indexed="81"/>
            <rFont val="돋움"/>
            <family val="3"/>
            <charset val="129"/>
          </rPr>
          <t>개정</t>
        </r>
        <r>
          <rPr>
            <b/>
            <sz val="9"/>
            <color indexed="81"/>
            <rFont val="Tahoma"/>
            <family val="2"/>
          </rPr>
          <t xml:space="preserve">)
2.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장애인</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장애인</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t>
        </r>
        <r>
          <rPr>
            <b/>
            <sz val="9"/>
            <color indexed="81"/>
            <rFont val="Tahoma"/>
            <family val="2"/>
          </rPr>
          <t xml:space="preserve"> 1</t>
        </r>
        <r>
          <rPr>
            <b/>
            <sz val="9"/>
            <color indexed="81"/>
            <rFont val="돋움"/>
            <family val="3"/>
            <charset val="129"/>
          </rPr>
          <t>명당</t>
        </r>
        <r>
          <rPr>
            <b/>
            <sz val="9"/>
            <color indexed="81"/>
            <rFont val="Tahoma"/>
            <family val="2"/>
          </rPr>
          <t xml:space="preserve"> </t>
        </r>
        <r>
          <rPr>
            <b/>
            <sz val="9"/>
            <color indexed="81"/>
            <rFont val="돋움"/>
            <family val="3"/>
            <charset val="129"/>
          </rPr>
          <t>연</t>
        </r>
        <r>
          <rPr>
            <b/>
            <sz val="9"/>
            <color indexed="81"/>
            <rFont val="Tahoma"/>
            <family val="2"/>
          </rPr>
          <t xml:space="preserve"> 200</t>
        </r>
        <r>
          <rPr>
            <b/>
            <sz val="9"/>
            <color indexed="81"/>
            <rFont val="돋움"/>
            <family val="3"/>
            <charset val="129"/>
          </rPr>
          <t xml:space="preserve">만원
</t>
        </r>
        <r>
          <rPr>
            <b/>
            <sz val="9"/>
            <color indexed="81"/>
            <rFont val="Tahoma"/>
            <family val="2"/>
          </rPr>
          <t xml:space="preserve">(2009.12.31 </t>
        </r>
        <r>
          <rPr>
            <b/>
            <sz val="9"/>
            <color indexed="81"/>
            <rFont val="돋움"/>
            <family val="3"/>
            <charset val="129"/>
          </rPr>
          <t>개정</t>
        </r>
        <r>
          <rPr>
            <b/>
            <sz val="9"/>
            <color indexed="81"/>
            <rFont val="Tahoma"/>
            <family val="2"/>
          </rPr>
          <t xml:space="preserve">)
3. </t>
        </r>
        <r>
          <rPr>
            <b/>
            <sz val="9"/>
            <color indexed="81"/>
            <rFont val="돋움"/>
            <family val="3"/>
            <charset val="129"/>
          </rPr>
          <t>해당</t>
        </r>
        <r>
          <rPr>
            <b/>
            <sz val="9"/>
            <color indexed="81"/>
            <rFont val="Tahoma"/>
            <family val="2"/>
          </rPr>
          <t xml:space="preserve"> </t>
        </r>
        <r>
          <rPr>
            <b/>
            <sz val="9"/>
            <color indexed="81"/>
            <rFont val="돋움"/>
            <family val="3"/>
            <charset val="129"/>
          </rPr>
          <t>거주자</t>
        </r>
        <r>
          <rPr>
            <b/>
            <sz val="9"/>
            <color indexed="81"/>
            <rFont val="Tahoma"/>
            <family val="2"/>
          </rPr>
          <t>(</t>
        </r>
        <r>
          <rPr>
            <b/>
            <sz val="9"/>
            <color indexed="81"/>
            <rFont val="돋움"/>
            <family val="3"/>
            <charset val="129"/>
          </rPr>
          <t>해당</t>
        </r>
        <r>
          <rPr>
            <b/>
            <sz val="9"/>
            <color indexed="81"/>
            <rFont val="Tahoma"/>
            <family val="2"/>
          </rPr>
          <t xml:space="preserve"> </t>
        </r>
        <r>
          <rPr>
            <b/>
            <sz val="9"/>
            <color indexed="81"/>
            <rFont val="돋움"/>
            <family val="3"/>
            <charset val="129"/>
          </rPr>
          <t>과세기간에</t>
        </r>
        <r>
          <rPr>
            <b/>
            <sz val="9"/>
            <color indexed="81"/>
            <rFont val="Tahoma"/>
            <family val="2"/>
          </rPr>
          <t xml:space="preserve"> </t>
        </r>
        <r>
          <rPr>
            <b/>
            <sz val="9"/>
            <color indexed="81"/>
            <rFont val="돋움"/>
            <family val="3"/>
            <charset val="129"/>
          </rPr>
          <t>종합소득과세표준을</t>
        </r>
        <r>
          <rPr>
            <b/>
            <sz val="9"/>
            <color indexed="81"/>
            <rFont val="Tahoma"/>
            <family val="2"/>
          </rPr>
          <t xml:space="preserve"> </t>
        </r>
        <r>
          <rPr>
            <b/>
            <sz val="9"/>
            <color indexed="81"/>
            <rFont val="돋움"/>
            <family val="3"/>
            <charset val="129"/>
          </rPr>
          <t>계산할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합산하는</t>
        </r>
        <r>
          <rPr>
            <b/>
            <sz val="9"/>
            <color indexed="81"/>
            <rFont val="Tahoma"/>
            <family val="2"/>
          </rPr>
          <t xml:space="preserve"> </t>
        </r>
        <r>
          <rPr>
            <b/>
            <sz val="9"/>
            <color indexed="81"/>
            <rFont val="돋움"/>
            <family val="3"/>
            <charset val="129"/>
          </rPr>
          <t>종합소득금액이</t>
        </r>
        <r>
          <rPr>
            <b/>
            <sz val="9"/>
            <color indexed="81"/>
            <rFont val="Tahoma"/>
            <family val="2"/>
          </rPr>
          <t xml:space="preserve"> 3</t>
        </r>
        <r>
          <rPr>
            <b/>
            <sz val="9"/>
            <color indexed="81"/>
            <rFont val="돋움"/>
            <family val="3"/>
            <charset val="129"/>
          </rPr>
          <t>천만원</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거주자로</t>
        </r>
        <r>
          <rPr>
            <b/>
            <sz val="9"/>
            <color indexed="81"/>
            <rFont val="Tahoma"/>
            <family val="2"/>
          </rPr>
          <t xml:space="preserve"> </t>
        </r>
        <r>
          <rPr>
            <b/>
            <sz val="9"/>
            <color indexed="81"/>
            <rFont val="돋움"/>
            <family val="3"/>
            <charset val="129"/>
          </rPr>
          <t>한정한다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배우자가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여성으로서</t>
        </r>
        <r>
          <rPr>
            <b/>
            <sz val="9"/>
            <color indexed="81"/>
            <rFont val="Tahoma"/>
            <family val="2"/>
          </rPr>
          <t xml:space="preserve"> </t>
        </r>
        <r>
          <rPr>
            <b/>
            <sz val="9"/>
            <color indexed="81"/>
            <rFont val="돋움"/>
            <family val="3"/>
            <charset val="129"/>
          </rPr>
          <t>제</t>
        </r>
        <r>
          <rPr>
            <b/>
            <sz val="9"/>
            <color indexed="81"/>
            <rFont val="Tahoma"/>
            <family val="2"/>
          </rPr>
          <t>50</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부양가족이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세대주이거나</t>
        </r>
        <r>
          <rPr>
            <b/>
            <sz val="9"/>
            <color indexed="81"/>
            <rFont val="Tahoma"/>
            <family val="2"/>
          </rPr>
          <t xml:space="preserve"> </t>
        </r>
        <r>
          <rPr>
            <b/>
            <sz val="9"/>
            <color indexed="81"/>
            <rFont val="돋움"/>
            <family val="3"/>
            <charset val="129"/>
          </rPr>
          <t>배우자가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여성인</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연</t>
        </r>
        <r>
          <rPr>
            <b/>
            <sz val="9"/>
            <color indexed="81"/>
            <rFont val="Tahoma"/>
            <family val="2"/>
          </rPr>
          <t xml:space="preserve"> 50</t>
        </r>
        <r>
          <rPr>
            <b/>
            <sz val="9"/>
            <color indexed="81"/>
            <rFont val="돋움"/>
            <family val="3"/>
            <charset val="129"/>
          </rPr>
          <t>만원</t>
        </r>
        <r>
          <rPr>
            <b/>
            <sz val="9"/>
            <color indexed="81"/>
            <rFont val="Tahoma"/>
            <family val="2"/>
          </rPr>
          <t xml:space="preserve">(2014.01.01 </t>
        </r>
        <r>
          <rPr>
            <b/>
            <sz val="9"/>
            <color indexed="81"/>
            <rFont val="돋움"/>
            <family val="3"/>
            <charset val="129"/>
          </rPr>
          <t>개정</t>
        </r>
        <r>
          <rPr>
            <b/>
            <sz val="9"/>
            <color indexed="81"/>
            <rFont val="Tahoma"/>
            <family val="2"/>
          </rPr>
          <t xml:space="preserve">)
4. </t>
        </r>
        <r>
          <rPr>
            <b/>
            <sz val="9"/>
            <color indexed="81"/>
            <rFont val="돋움"/>
            <family val="3"/>
            <charset val="129"/>
          </rPr>
          <t>삭제</t>
        </r>
        <r>
          <rPr>
            <b/>
            <sz val="9"/>
            <color indexed="81"/>
            <rFont val="Tahoma"/>
            <family val="2"/>
          </rPr>
          <t xml:space="preserve">(2014.01.01)
5. </t>
        </r>
        <r>
          <rPr>
            <b/>
            <sz val="9"/>
            <color indexed="81"/>
            <rFont val="돋움"/>
            <family val="3"/>
            <charset val="129"/>
          </rPr>
          <t>삭제</t>
        </r>
        <r>
          <rPr>
            <b/>
            <sz val="9"/>
            <color indexed="81"/>
            <rFont val="Tahoma"/>
            <family val="2"/>
          </rPr>
          <t xml:space="preserve">(2014.01.01)
6. </t>
        </r>
        <r>
          <rPr>
            <b/>
            <sz val="9"/>
            <color indexed="81"/>
            <rFont val="돋움"/>
            <family val="3"/>
            <charset val="129"/>
          </rPr>
          <t>해당</t>
        </r>
        <r>
          <rPr>
            <b/>
            <sz val="9"/>
            <color indexed="81"/>
            <rFont val="Tahoma"/>
            <family val="2"/>
          </rPr>
          <t xml:space="preserve"> </t>
        </r>
        <r>
          <rPr>
            <b/>
            <sz val="9"/>
            <color indexed="81"/>
            <rFont val="돋움"/>
            <family val="3"/>
            <charset val="129"/>
          </rPr>
          <t>거주자가</t>
        </r>
        <r>
          <rPr>
            <b/>
            <sz val="9"/>
            <color indexed="81"/>
            <rFont val="Tahoma"/>
            <family val="2"/>
          </rPr>
          <t xml:space="preserve"> </t>
        </r>
        <r>
          <rPr>
            <b/>
            <sz val="9"/>
            <color indexed="81"/>
            <rFont val="돋움"/>
            <family val="3"/>
            <charset val="129"/>
          </rPr>
          <t>배우자가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사람으로서</t>
        </r>
        <r>
          <rPr>
            <b/>
            <sz val="9"/>
            <color indexed="81"/>
            <rFont val="Tahoma"/>
            <family val="2"/>
          </rPr>
          <t xml:space="preserve"> </t>
        </r>
        <r>
          <rPr>
            <b/>
            <sz val="9"/>
            <color indexed="81"/>
            <rFont val="돋움"/>
            <family val="3"/>
            <charset val="129"/>
          </rPr>
          <t>기본공제대상자인</t>
        </r>
        <r>
          <rPr>
            <b/>
            <sz val="9"/>
            <color indexed="81"/>
            <rFont val="Tahoma"/>
            <family val="2"/>
          </rPr>
          <t xml:space="preserve"> </t>
        </r>
        <r>
          <rPr>
            <b/>
            <sz val="9"/>
            <color indexed="81"/>
            <rFont val="돋움"/>
            <family val="3"/>
            <charset val="129"/>
          </rPr>
          <t>직계비속</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입양자가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연</t>
        </r>
        <r>
          <rPr>
            <b/>
            <sz val="9"/>
            <color indexed="81"/>
            <rFont val="Tahoma"/>
            <family val="2"/>
          </rPr>
          <t xml:space="preserve"> 100</t>
        </r>
        <r>
          <rPr>
            <b/>
            <sz val="9"/>
            <color indexed="81"/>
            <rFont val="돋움"/>
            <family val="3"/>
            <charset val="129"/>
          </rPr>
          <t>만원</t>
        </r>
        <r>
          <rPr>
            <b/>
            <sz val="9"/>
            <color indexed="81"/>
            <rFont val="Tahoma"/>
            <family val="2"/>
          </rPr>
          <t xml:space="preserve">(2013.01.01 </t>
        </r>
        <r>
          <rPr>
            <b/>
            <sz val="9"/>
            <color indexed="81"/>
            <rFont val="돋움"/>
            <family val="3"/>
            <charset val="129"/>
          </rPr>
          <t>신설</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추가공제</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③</t>
        </r>
        <r>
          <rPr>
            <b/>
            <sz val="9"/>
            <color indexed="81"/>
            <rFont val="Tahoma"/>
            <family val="2"/>
          </rPr>
          <t xml:space="preserve"> </t>
        </r>
        <r>
          <rPr>
            <b/>
            <sz val="9"/>
            <color indexed="81"/>
            <rFont val="돋움"/>
            <family val="3"/>
            <charset val="129"/>
          </rPr>
          <t>기본공제와</t>
        </r>
        <r>
          <rPr>
            <b/>
            <sz val="9"/>
            <color indexed="81"/>
            <rFont val="Tahoma"/>
            <family val="2"/>
          </rPr>
          <t xml:space="preserve"> </t>
        </r>
        <r>
          <rPr>
            <b/>
            <sz val="9"/>
            <color indexed="81"/>
            <rFont val="돋움"/>
            <family val="3"/>
            <charset val="129"/>
          </rPr>
          <t>추가공제를</t>
        </r>
        <r>
          <rPr>
            <b/>
            <sz val="9"/>
            <color indexed="81"/>
            <rFont val="Tahoma"/>
            <family val="2"/>
          </rPr>
          <t xml:space="preserve"> "</t>
        </r>
        <r>
          <rPr>
            <b/>
            <sz val="9"/>
            <color indexed="81"/>
            <rFont val="돋움"/>
            <family val="3"/>
            <charset val="129"/>
          </rPr>
          <t>인적공제</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 xml:space="preserve">.(2014.01.01 </t>
        </r>
        <r>
          <rPr>
            <b/>
            <sz val="9"/>
            <color indexed="81"/>
            <rFont val="돋움"/>
            <family val="3"/>
            <charset val="129"/>
          </rPr>
          <t>신설</t>
        </r>
        <r>
          <rPr>
            <b/>
            <sz val="9"/>
            <color indexed="81"/>
            <rFont val="Tahoma"/>
            <family val="2"/>
          </rPr>
          <t xml:space="preserve">)
</t>
        </r>
        <r>
          <rPr>
            <b/>
            <sz val="9"/>
            <color indexed="81"/>
            <rFont val="돋움"/>
            <family val="3"/>
            <charset val="129"/>
          </rPr>
          <t>④</t>
        </r>
        <r>
          <rPr>
            <b/>
            <sz val="9"/>
            <color indexed="81"/>
            <rFont val="Tahoma"/>
            <family val="2"/>
          </rPr>
          <t xml:space="preserve"> </t>
        </r>
        <r>
          <rPr>
            <b/>
            <sz val="9"/>
            <color indexed="81"/>
            <rFont val="돋움"/>
            <family val="3"/>
            <charset val="129"/>
          </rPr>
          <t>인적공제의</t>
        </r>
        <r>
          <rPr>
            <b/>
            <sz val="9"/>
            <color indexed="81"/>
            <rFont val="Tahoma"/>
            <family val="2"/>
          </rPr>
          <t xml:space="preserve"> </t>
        </r>
        <r>
          <rPr>
            <b/>
            <sz val="9"/>
            <color indexed="81"/>
            <rFont val="돋움"/>
            <family val="3"/>
            <charset val="129"/>
          </rPr>
          <t>합계액이</t>
        </r>
        <r>
          <rPr>
            <b/>
            <sz val="9"/>
            <color indexed="81"/>
            <rFont val="Tahoma"/>
            <family val="2"/>
          </rPr>
          <t xml:space="preserve"> </t>
        </r>
        <r>
          <rPr>
            <b/>
            <sz val="9"/>
            <color indexed="81"/>
            <rFont val="돋움"/>
            <family val="3"/>
            <charset val="129"/>
          </rPr>
          <t>종합소득금액을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공제액은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.(2014.01.01 </t>
        </r>
        <r>
          <rPr>
            <b/>
            <sz val="9"/>
            <color indexed="81"/>
            <rFont val="돋움"/>
            <family val="3"/>
            <charset val="129"/>
          </rPr>
          <t>신설</t>
        </r>
        <r>
          <rPr>
            <b/>
            <sz val="9"/>
            <color indexed="81"/>
            <rFont val="Tahoma"/>
            <family val="2"/>
          </rPr>
          <t xml:space="preserve">)
</t>
        </r>
      </text>
    </comment>
    <comment ref="E97" authorId="1" shapeId="0" xr:uid="{E0BA11C4-EDFA-4882-BD75-E3133AC4F94E}">
      <text>
        <r>
          <rPr>
            <b/>
            <sz val="9"/>
            <color indexed="81"/>
            <rFont val="돋움"/>
            <family val="3"/>
            <charset val="129"/>
          </rPr>
          <t>기본공제</t>
        </r>
        <r>
          <rPr>
            <b/>
            <sz val="9"/>
            <color indexed="81"/>
            <rFont val="Tahoma"/>
            <family val="2"/>
          </rPr>
          <t xml:space="preserve"> </t>
        </r>
        <r>
          <rPr>
            <b/>
            <sz val="9"/>
            <color indexed="81"/>
            <rFont val="돋움"/>
            <family val="3"/>
            <charset val="129"/>
          </rPr>
          <t>대상자가</t>
        </r>
        <r>
          <rPr>
            <b/>
            <sz val="9"/>
            <color indexed="81"/>
            <rFont val="Tahoma"/>
            <family val="2"/>
          </rPr>
          <t xml:space="preserve"> </t>
        </r>
        <r>
          <rPr>
            <b/>
            <sz val="9"/>
            <color indexed="81"/>
            <rFont val="돋움"/>
            <family val="3"/>
            <charset val="129"/>
          </rPr>
          <t>만</t>
        </r>
        <r>
          <rPr>
            <b/>
            <sz val="9"/>
            <color indexed="81"/>
            <rFont val="Tahoma"/>
            <family val="2"/>
          </rPr>
          <t xml:space="preserve"> 70</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(1950.12.31. </t>
        </r>
        <r>
          <rPr>
            <b/>
            <sz val="9"/>
            <color indexed="81"/>
            <rFont val="돋움"/>
            <family val="3"/>
            <charset val="129"/>
          </rPr>
          <t>이전</t>
        </r>
        <r>
          <rPr>
            <b/>
            <sz val="9"/>
            <color indexed="81"/>
            <rFont val="Tahoma"/>
            <family val="2"/>
          </rPr>
          <t xml:space="preserve"> </t>
        </r>
        <r>
          <rPr>
            <b/>
            <sz val="9"/>
            <color indexed="81"/>
            <rFont val="돋움"/>
            <family val="3"/>
            <charset val="129"/>
          </rPr>
          <t>출생자</t>
        </r>
        <r>
          <rPr>
            <b/>
            <sz val="9"/>
            <color indexed="81"/>
            <rFont val="Tahoma"/>
            <family val="2"/>
          </rPr>
          <t xml:space="preserve">) </t>
        </r>
        <r>
          <rPr>
            <b/>
            <sz val="9"/>
            <color indexed="81"/>
            <rFont val="돋움"/>
            <family val="3"/>
            <charset val="129"/>
          </rPr>
          <t>→</t>
        </r>
        <r>
          <rPr>
            <b/>
            <sz val="9"/>
            <color indexed="81"/>
            <rFont val="Tahoma"/>
            <family val="2"/>
          </rPr>
          <t xml:space="preserve"> 1</t>
        </r>
        <r>
          <rPr>
            <b/>
            <sz val="9"/>
            <color indexed="81"/>
            <rFont val="돋움"/>
            <family val="3"/>
            <charset val="129"/>
          </rPr>
          <t>명당</t>
        </r>
        <r>
          <rPr>
            <b/>
            <sz val="9"/>
            <color indexed="81"/>
            <rFont val="Tahoma"/>
            <family val="2"/>
          </rPr>
          <t xml:space="preserve"> </t>
        </r>
        <r>
          <rPr>
            <b/>
            <sz val="9"/>
            <color indexed="81"/>
            <rFont val="돋움"/>
            <family val="3"/>
            <charset val="129"/>
          </rPr>
          <t>연</t>
        </r>
        <r>
          <rPr>
            <b/>
            <sz val="9"/>
            <color indexed="81"/>
            <rFont val="Tahoma"/>
            <family val="2"/>
          </rPr>
          <t xml:space="preserve"> 100</t>
        </r>
        <r>
          <rPr>
            <b/>
            <sz val="9"/>
            <color indexed="81"/>
            <rFont val="돋움"/>
            <family val="3"/>
            <charset val="129"/>
          </rPr>
          <t>만원</t>
        </r>
        <r>
          <rPr>
            <b/>
            <sz val="9"/>
            <color indexed="81"/>
            <rFont val="Tahoma"/>
            <family val="2"/>
          </rPr>
          <t xml:space="preserve"> </t>
        </r>
        <r>
          <rPr>
            <b/>
            <sz val="9"/>
            <color indexed="81"/>
            <rFont val="돋움"/>
            <family val="3"/>
            <charset val="129"/>
          </rPr>
          <t>공제</t>
        </r>
        <r>
          <rPr>
            <b/>
            <sz val="9"/>
            <color indexed="81"/>
            <rFont val="Tahoma"/>
            <family val="2"/>
          </rPr>
          <t>(</t>
        </r>
        <r>
          <rPr>
            <b/>
            <sz val="9"/>
            <color indexed="81"/>
            <rFont val="돋움"/>
            <family val="3"/>
            <charset val="129"/>
          </rPr>
          <t>경로우대자</t>
        </r>
        <r>
          <rPr>
            <b/>
            <sz val="9"/>
            <color indexed="81"/>
            <rFont val="Tahoma"/>
            <family val="2"/>
          </rPr>
          <t xml:space="preserve"> </t>
        </r>
        <r>
          <rPr>
            <b/>
            <sz val="9"/>
            <color indexed="81"/>
            <rFont val="돋움"/>
            <family val="3"/>
            <charset val="129"/>
          </rPr>
          <t>추가공제</t>
        </r>
        <r>
          <rPr>
            <b/>
            <sz val="9"/>
            <color indexed="81"/>
            <rFont val="Tahoma"/>
            <family val="2"/>
          </rPr>
          <t>)</t>
        </r>
      </text>
    </comment>
    <comment ref="E98" authorId="1" shapeId="0" xr:uid="{F9A9EB6A-2F7E-4A99-9FEC-1BA604986E1D}">
      <text>
        <r>
          <rPr>
            <b/>
            <sz val="9"/>
            <color indexed="81"/>
            <rFont val="돋움"/>
            <family val="3"/>
            <charset val="129"/>
          </rPr>
          <t xml:space="preserve">&lt;장애인의 범위&gt;
① 「장애인복지법」에 의한 장애인
② 「국가유공자 등 예우 및 지원에 관한 법률」에 의한 상이자 및 이와 유사한 자로서 근로능력이 없는 자*
* 「상이자 및 이와 유사한 자로서 근로능력이 없는 자」라 함은 「국가유공자 등 예우 및 지원에 관한 법률 시행령」 별표 3에 규정된 상이등급구분표에 게기하는 상이자와 같은 정도의 신체장애가 있는 자를 말한다.
- 「5.18민주유공자 예우에 관한 법률」에 따른 5.18민주화운동부상자로서 등록된 자
- 「고엽제후유의증 환자 지원 등에 관한 법률」에 따른 고엽제후유의증환자로서 장애등급을 받은 자
③ ① 내지 ② 외에 항시 치료를 요하는 중증환자
- 항시 치료를 요하는 중증환자라 함은 지병에 의해 평상시 치료를 요하고 취학 · 취업이 곤란한 상태에 있는 자를 말한다(소기통 50-107...2)
--------
장애인공제시 증명서류 제출 (소령 §107 ②)
- 장애인 추가공제를 받으려는 때에는 근로소득자소득공제신고서에 「장애인증명서(소득세법 시행규칙 별지 제38호 서식)」을 첨부하여 원천징수의무자에게 제출하여야 한다.
다만, 「국가유공자 등 예우 및 지원에 관한 법률」에 의한 상이자의 증명을 받은 사람 또는 「장애인복지법」에 따른 장애인등록증을 발급받은 사람에 대하여는 해당 증명서 · 장애인 등록증의 사본 그밖의 장애사실을 증명하는 서류로써 장애인증명서에 갈음할 수 있다.
- 항시 치료를 요하는 중증환자는 의료기에서 발행하는 장애인증명서(소득세법 시행규칙 별지 제38호 서식)을 제출하여야 한다.
- 장애상태가 1년 이상 지속될 것으로 기재된 장애인증명서 등을 이미 제출한 때에는 그 장애기간 동안은 다시 제출하지 아니한다.
다만, 그 장애기간 중 사용자를 달리하게 된 때에는 장애인증명서를 제출하여야 하며, 이 경우 전 원천징수의무자로부터 이미 제출한 장애인증명서를 반환받아 이를 제출할 수 있다.
(1) 장애인공제시 유의사항 
① 장애인의 범위 
　㉠ 장애인복지법에 의한 장애인(장애인등록증으로 확인) 
　㉡ </t>
        </r>
        <r>
          <rPr>
            <b/>
            <sz val="9"/>
            <color indexed="81"/>
            <rFont val="MS Gothic"/>
            <family val="3"/>
            <charset val="128"/>
          </rPr>
          <t>｢</t>
        </r>
        <r>
          <rPr>
            <b/>
            <sz val="9"/>
            <color indexed="81"/>
            <rFont val="돋움"/>
            <family val="3"/>
            <charset val="129"/>
          </rPr>
          <t>국가유공자 등 예우 및 지원에 관한 법률</t>
        </r>
        <r>
          <rPr>
            <b/>
            <sz val="9"/>
            <color indexed="81"/>
            <rFont val="MS Gothic"/>
            <family val="3"/>
            <charset val="128"/>
          </rPr>
          <t>｣</t>
        </r>
        <r>
          <rPr>
            <b/>
            <sz val="9"/>
            <color indexed="81"/>
            <rFont val="돋움"/>
            <family val="3"/>
            <charset val="129"/>
          </rPr>
          <t>에 의한 상이자 및 이와 유사한 자로서 근로능력이 없는 자(장애인증명서 제출) 
　㉢ 지병에 의해 평상시 치료를 요하고 취학</t>
        </r>
        <r>
          <rPr>
            <b/>
            <sz val="9"/>
            <color indexed="81"/>
            <rFont val="MingLiU"/>
            <family val="3"/>
            <charset val="136"/>
          </rPr>
          <t>‧</t>
        </r>
        <r>
          <rPr>
            <b/>
            <sz val="9"/>
            <color indexed="81"/>
            <rFont val="돋움"/>
            <family val="3"/>
            <charset val="129"/>
          </rPr>
          <t xml:space="preserve">취업이 곤란한 상태에 있는 중증환자(말기암환자, 만성신부전증환자, 고엽제후유증환자 등) 
② 공제대상여부는 과세기간 종료일 현재 기준으로 판정한다. 단, 연중에 수술 등으로 치유가 되어 해당 연도의 과세기간 종료일 현재 장애인이 아닌 경우에는 치유일 전일의 상황에 따라 장애여부를 판정하므로 공제대상이 된다. 
③ 장애인증명서를 의료기관에서 발급받는 때에는 담당의사나 진단이 가능한 의사를 경유하여야 하고, 발행자의 기재는 의료기관명과 직인 및 경유한 의사가 서명 또는 날인하여야 한다. 
④ 장애상태가 1년 이상 지속될 것으로 기재된 장애인증명서 등을 이미 제출한 때에는 그 장애기간 동안은 다시 제출하지 아니한다.다만, 그 장애기간 중 사용자를 달리하게 된 때에는 장애인증명서를 제출하여야 하며, 이 경우 전 원천징수의무자로부터 이미 제출한 장애인증명서를 반환받아 이를 제출할 수 있다. 
문》거주자와 생계를 같이하는 직계비속 중 소득이 없는 20세 이상인 장애인이 있을 때 기본공제(부양가족공제)와 추가공제(장애인공제)가 가능한지?
답》해당 직계비속에 대해 350만원 공제가능, 장애인이 부양가족인 경우 연령에 관계없이 기본공제(부양가족공제) 150만원과 추가공제(장애인공제) 200만원 공제가능 
</t>
        </r>
      </text>
    </comment>
    <comment ref="E99" authorId="1" shapeId="0" xr:uid="{A3CDF82C-79C2-4B41-AE0B-C1789C3C1933}">
      <text>
        <r>
          <rPr>
            <b/>
            <sz val="9"/>
            <color indexed="81"/>
            <rFont val="돋움"/>
            <family val="3"/>
            <charset val="129"/>
          </rPr>
          <t>○ 근로자가 배우자가 있는 여성이거나, 배우자가 없는 여성으로서 기본공제대상자인 부양가족이 있는 세대주인 경우 → 연 50만원 공제(부녀자 추가공제,여성 근로자가 해당 요건을 충족하는 경우에만 공제 가능)
※ 여성근로자의 배우자 유무 및 부양가족이 있는 세대주 여부는 해당과세기간 종료일 현재의 주민등록표등본 또는 가족관계등록부에 의한다.
2014년 개정
◦부녀자공제 적용대상
 - 종합소득금액 3천만원 이하자에 한해 적용
◦ 공제금액 : 연 50만원
근로소득금액이 3천만원 이하자인 근로자가 다음 어느 하나에 해당하는 경우
ㆍ배우자가 있는 여성 근로자
ㆍ기본공제대상자가 있는 여성 근로자로서 세대주
 - 종합소득금액 3,000만원 이하자에 한해 적용(근로소득만 있을 경우 총급여  41,470,580원 이하))
(2) 부녀자공제시 유의사항 
① 해당 과세기간에 종합소득과세표준을 계산할 때 합산되는 종합소득금액이 3천만원이하인 거주자 본인이 독신여성(이혼 또는 사별한 여성, 미혼여성)으로서 기본공제대상 부양가족이 있어야 하고 주민등록상 세대주인 경우 부녀자공제가 가능하다. 따라서 주거형평상 별거하고 있는 직계존속이 배우자 없는 여성근로자의 기본공제 대상자에 해당하면 부녀자공제도 가능하다. 
② 거주자 본인인 여성이 혼인하여 배우자가 있는 경우 세대주여부, 배우자의 소득유무, 기본공제대상 부양가족 존재 여부에 관계없이 부녀자공제가 가능하다. 
③ 여성근로자의 배우자 유무 및 부양가족이 있는 세대주 여부는 해당 과세기간 종료일 현재의 주민등록표등본 또는 가족관계등록부에 의한다.</t>
        </r>
      </text>
    </comment>
    <comment ref="E100" authorId="1" shapeId="0" xr:uid="{610DA56B-F583-4304-9404-58F60404EABB}">
      <text>
        <r>
          <rPr>
            <b/>
            <sz val="9"/>
            <color indexed="81"/>
            <rFont val="돋움"/>
            <family val="3"/>
            <charset val="129"/>
          </rPr>
          <t xml:space="preserve">○ 배우자가 없는 근로자로서 기본공제대상자인 직계비속 또는 입양자가 있는 경우 → 연 100만원 공제(한부모 추가공제)
다만, 부녀자 추가공제와 중복되는 경우 한부모 추가공제를 적용한다.
해당 과세기간에 배우자가 사망한 경우로서 연말정산 시 기본공제대상자로 배우자를 기본공제 신청한 경우에는 한부모 추가공제를 적용받을 수 없다.
배우자가 없는 자로서 기본공제대상인 직계비속 또는 입양자가 있는 경우
(부녀자 공제와 중복적용 배제)
(3) 한부모공제시 유의사항 
① 해당 거주자가 배우자가 없는 사람으로서 기본공제대상자인 직계비속 또는 입양자가 있는 경우에 적용한다. 
② 부녀자 공제와 한부모 공제에 모두 해당하는 경우에는 한부모 공제를 적용한다. 
③ 해당 과세기간에 배우자가 사망한 경우로서 연말정산시 기본공제대상자로 배우자를 기본공제 신청한 경우에는 한부모 추가공제를 적용받을 수 없다. 
</t>
        </r>
      </text>
    </comment>
    <comment ref="C101" authorId="1" shapeId="0" xr:uid="{FCD6D25B-91EB-4A48-AF9D-68431D8AECEF}">
      <text>
        <r>
          <rPr>
            <b/>
            <sz val="9"/>
            <color indexed="81"/>
            <rFont val="돋움"/>
            <family val="3"/>
            <charset val="129"/>
          </rPr>
          <t>[월급여액(비과세소득 제외)이 속한 구간의 중간 값(천원미만 절사) x 4.5%]* x 12개월
다만, 월급여액(비과세소득 제외)이 국민연금 기준소득월액 하한(250,000원)
       이하이거나 상한(3,980,000원) 이상인 경우 다음의 공제금액을 적용
매년 7.1기준 상하한 바뀜
 - (연금보험료 공제금액 하한)    250,000원 x 4.5% x 12개월 = 135,000원
 - (연금보험료 공제금액 상한) 3,980,000원 x 4.5% x 12개월 = 2,149,200원
* 원단위 이하 절사
소득세법 제51조의 3 [ 연금보험료공제 ]
① 종합소득이 있는 거주자가 공적연금 관련법에 따른 기여금 또는 개인부담금(이하 "연금보험료"라 한다)을 납입한 경우에는 해당 과세기간의 종합소득금액에서 그 과세기간에 납입한 연금보험료를 공제한다.(2014.01.01 개정) 
1. 삭제(2014.01.01)
2. 삭제(2014.01.01)
② 제1항에 따른 공제를 “연금보험료공제”라 한다.(2009.12.31 개정)
③ 다음 각 호에 해당하는 공제를 모두 합한 금액이 종합소득금액을 초과하는 경우 그 초과하는 금액을 한도로 연금보험료공제를 받지 아니한 것으로 본다.(2014.12.23 개정)
1. 제51조 제3항에 따른 인적공제(2014.12.23 개정)
2. 이 조에 따른 연금보험료공제(2014.12.23 개정)
3. 제51조의4에 따른 주택담보노후연금 이자비용공제(2014.12.23 개정)
4. 제52조에 따른 특별소득공제(2014.12.23 개정)
5. 「조세특례제한법」에 따른 소득공제(2014.12.23 개정)
④ 삭제(2006.12.30)
⑤ 삭제(2014.01.01)</t>
        </r>
      </text>
    </comment>
    <comment ref="V101" authorId="1" shapeId="0" xr:uid="{F4F2E705-7505-47CD-94EC-BD55626EE5EC}">
      <text>
        <r>
          <rPr>
            <b/>
            <sz val="9"/>
            <color indexed="81"/>
            <rFont val="돋움"/>
            <family val="3"/>
            <charset val="129"/>
          </rPr>
          <t>◦</t>
        </r>
        <r>
          <rPr>
            <b/>
            <sz val="9"/>
            <color indexed="81"/>
            <rFont val="Tahoma"/>
            <family val="2"/>
          </rPr>
          <t xml:space="preserve"> </t>
        </r>
        <r>
          <rPr>
            <b/>
            <sz val="9"/>
            <color indexed="81"/>
            <rFont val="돋움"/>
            <family val="3"/>
            <charset val="129"/>
          </rPr>
          <t>근로소득세액공제</t>
        </r>
        <r>
          <rPr>
            <b/>
            <sz val="9"/>
            <color indexed="81"/>
            <rFont val="Tahoma"/>
            <family val="2"/>
          </rPr>
          <t xml:space="preserve"> </t>
        </r>
        <r>
          <rPr>
            <b/>
            <sz val="9"/>
            <color indexed="81"/>
            <rFont val="돋움"/>
            <family val="3"/>
            <charset val="129"/>
          </rPr>
          <t>한도</t>
        </r>
        <r>
          <rPr>
            <b/>
            <sz val="9"/>
            <color indexed="81"/>
            <rFont val="Tahoma"/>
            <family val="2"/>
          </rPr>
          <t xml:space="preserve"> 
 - (</t>
        </r>
        <r>
          <rPr>
            <b/>
            <sz val="9"/>
            <color indexed="81"/>
            <rFont val="돋움"/>
            <family val="3"/>
            <charset val="129"/>
          </rPr>
          <t>총급여액</t>
        </r>
        <r>
          <rPr>
            <b/>
            <sz val="9"/>
            <color indexed="81"/>
            <rFont val="Tahoma"/>
            <family val="2"/>
          </rPr>
          <t xml:space="preserve"> 5</t>
        </r>
        <r>
          <rPr>
            <b/>
            <sz val="9"/>
            <color indexed="81"/>
            <rFont val="돋움"/>
            <family val="3"/>
            <charset val="129"/>
          </rPr>
          <t>천</t>
        </r>
        <r>
          <rPr>
            <b/>
            <sz val="9"/>
            <color indexed="81"/>
            <rFont val="Tahoma"/>
            <family val="2"/>
          </rPr>
          <t>5</t>
        </r>
        <r>
          <rPr>
            <b/>
            <sz val="9"/>
            <color indexed="81"/>
            <rFont val="돋움"/>
            <family val="3"/>
            <charset val="129"/>
          </rPr>
          <t>백만원</t>
        </r>
        <r>
          <rPr>
            <b/>
            <sz val="9"/>
            <color indexed="81"/>
            <rFont val="Tahoma"/>
            <family val="2"/>
          </rPr>
          <t xml:space="preserve"> </t>
        </r>
        <r>
          <rPr>
            <b/>
            <sz val="9"/>
            <color indexed="81"/>
            <rFont val="돋움"/>
            <family val="3"/>
            <charset val="129"/>
          </rPr>
          <t>이하</t>
        </r>
        <r>
          <rPr>
            <b/>
            <sz val="9"/>
            <color indexed="81"/>
            <rFont val="Tahoma"/>
            <family val="2"/>
          </rPr>
          <t>) 66</t>
        </r>
        <r>
          <rPr>
            <b/>
            <sz val="9"/>
            <color indexed="81"/>
            <rFont val="돋움"/>
            <family val="3"/>
            <charset val="129"/>
          </rPr>
          <t xml:space="preserve">만원
</t>
        </r>
        <r>
          <rPr>
            <b/>
            <sz val="9"/>
            <color indexed="81"/>
            <rFont val="Tahoma"/>
            <family val="2"/>
          </rPr>
          <t xml:space="preserve"> - (</t>
        </r>
        <r>
          <rPr>
            <b/>
            <sz val="9"/>
            <color indexed="81"/>
            <rFont val="돋움"/>
            <family val="3"/>
            <charset val="129"/>
          </rPr>
          <t>총급여액</t>
        </r>
        <r>
          <rPr>
            <b/>
            <sz val="9"/>
            <color indexed="81"/>
            <rFont val="Tahoma"/>
            <family val="2"/>
          </rPr>
          <t xml:space="preserve"> 7</t>
        </r>
        <r>
          <rPr>
            <b/>
            <sz val="9"/>
            <color indexed="81"/>
            <rFont val="돋움"/>
            <family val="3"/>
            <charset val="129"/>
          </rPr>
          <t>천만원</t>
        </r>
        <r>
          <rPr>
            <b/>
            <sz val="9"/>
            <color indexed="81"/>
            <rFont val="Tahoma"/>
            <family val="2"/>
          </rPr>
          <t xml:space="preserve"> </t>
        </r>
        <r>
          <rPr>
            <b/>
            <sz val="9"/>
            <color indexed="81"/>
            <rFont val="돋움"/>
            <family val="3"/>
            <charset val="129"/>
          </rPr>
          <t>이하</t>
        </r>
        <r>
          <rPr>
            <b/>
            <sz val="9"/>
            <color indexed="81"/>
            <rFont val="Tahoma"/>
            <family val="2"/>
          </rPr>
          <t>) 63〜66</t>
        </r>
        <r>
          <rPr>
            <b/>
            <sz val="9"/>
            <color indexed="81"/>
            <rFont val="돋움"/>
            <family val="3"/>
            <charset val="129"/>
          </rPr>
          <t>만원</t>
        </r>
        <r>
          <rPr>
            <b/>
            <sz val="9"/>
            <color indexed="81"/>
            <rFont val="Tahoma"/>
            <family val="2"/>
          </rPr>
          <t>*
    *66</t>
        </r>
        <r>
          <rPr>
            <b/>
            <sz val="9"/>
            <color indexed="81"/>
            <rFont val="돋움"/>
            <family val="3"/>
            <charset val="129"/>
          </rPr>
          <t>만원</t>
        </r>
        <r>
          <rPr>
            <b/>
            <sz val="9"/>
            <color indexed="81"/>
            <rFont val="Tahoma"/>
            <family val="2"/>
          </rPr>
          <t xml:space="preserve"> - (5,500</t>
        </r>
        <r>
          <rPr>
            <b/>
            <sz val="9"/>
            <color indexed="81"/>
            <rFont val="돋움"/>
            <family val="3"/>
            <charset val="129"/>
          </rPr>
          <t>만원</t>
        </r>
        <r>
          <rPr>
            <b/>
            <sz val="9"/>
            <color indexed="81"/>
            <rFont val="Tahoma"/>
            <family val="2"/>
          </rPr>
          <t xml:space="preserve"> </t>
        </r>
        <r>
          <rPr>
            <b/>
            <sz val="9"/>
            <color indexed="81"/>
            <rFont val="돋움"/>
            <family val="3"/>
            <charset val="129"/>
          </rPr>
          <t>초과</t>
        </r>
        <r>
          <rPr>
            <b/>
            <sz val="9"/>
            <color indexed="81"/>
            <rFont val="Tahoma"/>
            <family val="2"/>
          </rPr>
          <t xml:space="preserve"> </t>
        </r>
        <r>
          <rPr>
            <b/>
            <sz val="9"/>
            <color indexed="81"/>
            <rFont val="돋움"/>
            <family val="3"/>
            <charset val="129"/>
          </rPr>
          <t>급여액</t>
        </r>
        <r>
          <rPr>
            <b/>
            <sz val="9"/>
            <color indexed="81"/>
            <rFont val="Tahoma"/>
            <family val="2"/>
          </rPr>
          <t xml:space="preserve"> </t>
        </r>
        <r>
          <rPr>
            <b/>
            <sz val="9"/>
            <color indexed="81"/>
            <rFont val="돋움"/>
            <family val="3"/>
            <charset val="129"/>
          </rPr>
          <t>×</t>
        </r>
        <r>
          <rPr>
            <b/>
            <sz val="9"/>
            <color indexed="81"/>
            <rFont val="Tahoma"/>
            <family val="2"/>
          </rPr>
          <t xml:space="preserve"> 50%) 
 - (</t>
        </r>
        <r>
          <rPr>
            <b/>
            <sz val="9"/>
            <color indexed="81"/>
            <rFont val="돋움"/>
            <family val="3"/>
            <charset val="129"/>
          </rPr>
          <t>총급여액</t>
        </r>
        <r>
          <rPr>
            <b/>
            <sz val="9"/>
            <color indexed="81"/>
            <rFont val="Tahoma"/>
            <family val="2"/>
          </rPr>
          <t xml:space="preserve"> 5</t>
        </r>
        <r>
          <rPr>
            <b/>
            <sz val="9"/>
            <color indexed="81"/>
            <rFont val="돋움"/>
            <family val="3"/>
            <charset val="129"/>
          </rPr>
          <t>천</t>
        </r>
        <r>
          <rPr>
            <b/>
            <sz val="9"/>
            <color indexed="81"/>
            <rFont val="Tahoma"/>
            <family val="2"/>
          </rPr>
          <t>5</t>
        </r>
        <r>
          <rPr>
            <b/>
            <sz val="9"/>
            <color indexed="81"/>
            <rFont val="돋움"/>
            <family val="3"/>
            <charset val="129"/>
          </rPr>
          <t>백만원</t>
        </r>
        <r>
          <rPr>
            <b/>
            <sz val="9"/>
            <color indexed="81"/>
            <rFont val="Tahoma"/>
            <family val="2"/>
          </rPr>
          <t xml:space="preserve"> </t>
        </r>
        <r>
          <rPr>
            <b/>
            <sz val="9"/>
            <color indexed="81"/>
            <rFont val="돋움"/>
            <family val="3"/>
            <charset val="129"/>
          </rPr>
          <t>이하</t>
        </r>
        <r>
          <rPr>
            <b/>
            <sz val="9"/>
            <color indexed="81"/>
            <rFont val="Tahoma"/>
            <family val="2"/>
          </rPr>
          <t>)50〜63</t>
        </r>
        <r>
          <rPr>
            <b/>
            <sz val="9"/>
            <color indexed="81"/>
            <rFont val="돋움"/>
            <family val="3"/>
            <charset val="129"/>
          </rPr>
          <t>만원</t>
        </r>
        <r>
          <rPr>
            <b/>
            <sz val="9"/>
            <color indexed="81"/>
            <rFont val="Tahoma"/>
            <family val="2"/>
          </rPr>
          <t>*
    *63</t>
        </r>
        <r>
          <rPr>
            <b/>
            <sz val="9"/>
            <color indexed="81"/>
            <rFont val="돋움"/>
            <family val="3"/>
            <charset val="129"/>
          </rPr>
          <t>만원</t>
        </r>
        <r>
          <rPr>
            <b/>
            <sz val="9"/>
            <color indexed="81"/>
            <rFont val="Tahoma"/>
            <family val="2"/>
          </rPr>
          <t xml:space="preserve"> - (7,000</t>
        </r>
        <r>
          <rPr>
            <b/>
            <sz val="9"/>
            <color indexed="81"/>
            <rFont val="돋움"/>
            <family val="3"/>
            <charset val="129"/>
          </rPr>
          <t>만원</t>
        </r>
        <r>
          <rPr>
            <b/>
            <sz val="9"/>
            <color indexed="81"/>
            <rFont val="Tahoma"/>
            <family val="2"/>
          </rPr>
          <t xml:space="preserve"> </t>
        </r>
        <r>
          <rPr>
            <b/>
            <sz val="9"/>
            <color indexed="81"/>
            <rFont val="돋움"/>
            <family val="3"/>
            <charset val="129"/>
          </rPr>
          <t>초과</t>
        </r>
        <r>
          <rPr>
            <b/>
            <sz val="9"/>
            <color indexed="81"/>
            <rFont val="Tahoma"/>
            <family val="2"/>
          </rPr>
          <t xml:space="preserve"> </t>
        </r>
        <r>
          <rPr>
            <b/>
            <sz val="9"/>
            <color indexed="81"/>
            <rFont val="돋움"/>
            <family val="3"/>
            <charset val="129"/>
          </rPr>
          <t>급여액</t>
        </r>
        <r>
          <rPr>
            <b/>
            <sz val="9"/>
            <color indexed="81"/>
            <rFont val="Tahoma"/>
            <family val="2"/>
          </rPr>
          <t xml:space="preserve"> </t>
        </r>
        <r>
          <rPr>
            <b/>
            <sz val="9"/>
            <color indexed="81"/>
            <rFont val="돋움"/>
            <family val="3"/>
            <charset val="129"/>
          </rPr>
          <t>×</t>
        </r>
        <r>
          <rPr>
            <b/>
            <sz val="9"/>
            <color indexed="81"/>
            <rFont val="Tahoma"/>
            <family val="2"/>
          </rPr>
          <t xml:space="preserve"> 50%) </t>
        </r>
      </text>
    </comment>
    <comment ref="W101" authorId="1" shapeId="0" xr:uid="{745D7AC2-0322-410A-A971-2B2B59D60D78}">
      <text>
        <r>
          <rPr>
            <b/>
            <sz val="9"/>
            <color indexed="81"/>
            <rFont val="돋움"/>
            <family val="3"/>
            <charset val="129"/>
          </rPr>
          <t xml:space="preserve">소득세법 제59조  [ 근로소득세액공제 ]
① 근로소득에 대한 종합소득산출세액 
    130만원 이하 : 산출세액의 100분의 55
    130만원 초과 : 71만5천원 + (130만원을 초과하는 금액의 100분의 30)
② 제1항에도 불구하고 공제세액이 다음 각 호의 구분에 따른 금액을 초과하는 경우에 그 초과하는 금액은 없는 것으로 한다.(2014.01.01 신설)
1. 총급여액이 3천 300만원 이하인 경우: 74만원(2015.05.13 개정)
2. 총급여액이 3천 300만원 초과 7천만원 이하인 경우: 74만원 - [(총급여액 - 3천 300만원) × 8/1000]. 다만, 위 금액이 66만원보다 적은 경우에는 66만원으로 한다.(2015.05.13 개정)
3. 총급여액이 7천만원을 초과하는 경우: 66만원-[(총급여액-7천만원)×1/2]. 다만, 위 금액이 50만원보다 적은 경우에는 50만원으로 한다.(2015.05.13 개정)
③ 일용근로자의 근로소득에 대해서 제134조 제3항에 따른 원천징수를 하는 경우에는 해당 근로소득에 대한 산출세액의 100분의 55에 해당하는 금액을 그 산출세액에서 공제한다.(2014.01.01 항번개정)
</t>
        </r>
      </text>
    </comment>
    <comment ref="AG101" authorId="1" shapeId="0" xr:uid="{501A21E9-F0D8-4931-93F0-763EC3571CD1}">
      <text>
        <r>
          <rPr>
            <b/>
            <sz val="9"/>
            <color indexed="81"/>
            <rFont val="돋움"/>
            <family val="3"/>
            <charset val="129"/>
          </rPr>
          <t>근로소득 세액공제
공제금액 한도 :  50만원(63만원, 66만원) 한도
산출세액                     공제금액
50만원 이하                    55%
50만원 초과                    27만5천원 + 50만원 초과금액의 30%
&lt;공제한도&gt;
ㆍ총급여액이 5천5백만원 이하 : 66만원
ㆍ총급여액이 5천5백만원 초과 7천만원 이하  
  : 66만원 - [(총급여액 - 5천5백만원)×1/2] 
    → 63만원보다 적은 경우 63만원
ㆍ총급여액이 7천만원 초과
  : 63만원 - [(총급여액 - 7천만원)×1/2]
    → 50만원보다 적은 경우 50만원</t>
        </r>
      </text>
    </comment>
    <comment ref="D103" authorId="1" shapeId="0" xr:uid="{1D05041A-737B-442A-8792-B80CBA6C7EEB}">
      <text>
        <r>
          <rPr>
            <b/>
            <sz val="9"/>
            <color indexed="81"/>
            <rFont val="돋움"/>
            <family val="3"/>
            <charset val="129"/>
          </rPr>
          <t xml:space="preserve">(1) 공적연금법에 따른 기여금 또는 개인부담금
○ 「국민연금법」에 따라 본인이 부담하는 연금보험료(사용자부담금은 제외)
○ 「공무원연금법」 · 「군인연금법」 · 「사립학교교직원연금법」 또는 「별정우체국법」에 
     따라 근로자 본인이 부담하는 기여금 또는 부담금
근로자 본인의 국민연금보험료․공무원연금법 등(공적연금관련법)에 따라 부담한 부담금․기여금 </t>
        </r>
      </text>
    </comment>
    <comment ref="V103" authorId="1" shapeId="0" xr:uid="{2A423576-EB77-44E9-A690-D2991AFE9FB0}">
      <text>
        <r>
          <rPr>
            <b/>
            <sz val="9"/>
            <color indexed="81"/>
            <rFont val="돋움"/>
            <family val="3"/>
            <charset val="129"/>
          </rPr>
          <t>자녀</t>
        </r>
        <r>
          <rPr>
            <b/>
            <sz val="9"/>
            <color indexed="81"/>
            <rFont val="Tahoma"/>
            <family val="2"/>
          </rPr>
          <t xml:space="preserve"> </t>
        </r>
        <r>
          <rPr>
            <b/>
            <sz val="9"/>
            <color indexed="81"/>
            <rFont val="돋움"/>
            <family val="3"/>
            <charset val="129"/>
          </rPr>
          <t>세액공제</t>
        </r>
        <r>
          <rPr>
            <b/>
            <sz val="9"/>
            <color indexed="81"/>
            <rFont val="Tahoma"/>
            <family val="2"/>
          </rPr>
          <t xml:space="preserve">
1</t>
        </r>
        <r>
          <rPr>
            <b/>
            <sz val="9"/>
            <color indexed="81"/>
            <rFont val="돋움"/>
            <family val="3"/>
            <charset val="129"/>
          </rPr>
          <t>명</t>
        </r>
        <r>
          <rPr>
            <b/>
            <sz val="9"/>
            <color indexed="81"/>
            <rFont val="Tahoma"/>
            <family val="2"/>
          </rPr>
          <t xml:space="preserve"> : </t>
        </r>
        <r>
          <rPr>
            <b/>
            <sz val="9"/>
            <color indexed="81"/>
            <rFont val="돋움"/>
            <family val="3"/>
            <charset val="129"/>
          </rPr>
          <t>연</t>
        </r>
        <r>
          <rPr>
            <b/>
            <sz val="9"/>
            <color indexed="81"/>
            <rFont val="Tahoma"/>
            <family val="2"/>
          </rPr>
          <t xml:space="preserve"> 15</t>
        </r>
        <r>
          <rPr>
            <b/>
            <sz val="9"/>
            <color indexed="81"/>
            <rFont val="돋움"/>
            <family val="3"/>
            <charset val="129"/>
          </rPr>
          <t xml:space="preserve">만원
</t>
        </r>
        <r>
          <rPr>
            <b/>
            <sz val="9"/>
            <color indexed="81"/>
            <rFont val="Tahoma"/>
            <family val="2"/>
          </rPr>
          <t>2</t>
        </r>
        <r>
          <rPr>
            <b/>
            <sz val="9"/>
            <color indexed="81"/>
            <rFont val="돋움"/>
            <family val="3"/>
            <charset val="129"/>
          </rPr>
          <t>명</t>
        </r>
        <r>
          <rPr>
            <b/>
            <sz val="9"/>
            <color indexed="81"/>
            <rFont val="Tahoma"/>
            <family val="2"/>
          </rPr>
          <t xml:space="preserve"> : </t>
        </r>
        <r>
          <rPr>
            <b/>
            <sz val="9"/>
            <color indexed="81"/>
            <rFont val="돋움"/>
            <family val="3"/>
            <charset val="129"/>
          </rPr>
          <t>연</t>
        </r>
        <r>
          <rPr>
            <b/>
            <sz val="9"/>
            <color indexed="81"/>
            <rFont val="Tahoma"/>
            <family val="2"/>
          </rPr>
          <t xml:space="preserve"> 30</t>
        </r>
        <r>
          <rPr>
            <b/>
            <sz val="9"/>
            <color indexed="81"/>
            <rFont val="돋움"/>
            <family val="3"/>
            <charset val="129"/>
          </rPr>
          <t xml:space="preserve">만원
</t>
        </r>
        <r>
          <rPr>
            <b/>
            <sz val="9"/>
            <color indexed="81"/>
            <rFont val="Tahoma"/>
            <family val="2"/>
          </rPr>
          <t>3</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 </t>
        </r>
        <r>
          <rPr>
            <b/>
            <sz val="9"/>
            <color indexed="81"/>
            <rFont val="돋움"/>
            <family val="3"/>
            <charset val="129"/>
          </rPr>
          <t>연</t>
        </r>
        <r>
          <rPr>
            <b/>
            <sz val="9"/>
            <color indexed="81"/>
            <rFont val="Tahoma"/>
            <family val="2"/>
          </rPr>
          <t xml:space="preserve"> 30</t>
        </r>
        <r>
          <rPr>
            <b/>
            <sz val="9"/>
            <color indexed="81"/>
            <rFont val="돋움"/>
            <family val="3"/>
            <charset val="129"/>
          </rPr>
          <t>만원</t>
        </r>
        <r>
          <rPr>
            <b/>
            <sz val="9"/>
            <color indexed="81"/>
            <rFont val="Tahoma"/>
            <family val="2"/>
          </rPr>
          <t xml:space="preserve"> + 2</t>
        </r>
        <r>
          <rPr>
            <b/>
            <sz val="9"/>
            <color indexed="81"/>
            <rFont val="돋움"/>
            <family val="3"/>
            <charset val="129"/>
          </rPr>
          <t>명</t>
        </r>
        <r>
          <rPr>
            <b/>
            <sz val="9"/>
            <color indexed="81"/>
            <rFont val="Tahoma"/>
            <family val="2"/>
          </rPr>
          <t xml:space="preserve"> </t>
        </r>
        <r>
          <rPr>
            <b/>
            <sz val="9"/>
            <color indexed="81"/>
            <rFont val="돋움"/>
            <family val="3"/>
            <charset val="129"/>
          </rPr>
          <t>초과</t>
        </r>
        <r>
          <rPr>
            <b/>
            <sz val="9"/>
            <color indexed="81"/>
            <rFont val="Tahoma"/>
            <family val="2"/>
          </rPr>
          <t xml:space="preserve"> 1</t>
        </r>
        <r>
          <rPr>
            <b/>
            <sz val="9"/>
            <color indexed="81"/>
            <rFont val="돋움"/>
            <family val="3"/>
            <charset val="129"/>
          </rPr>
          <t>명당</t>
        </r>
        <r>
          <rPr>
            <b/>
            <sz val="9"/>
            <color indexed="81"/>
            <rFont val="Tahoma"/>
            <family val="2"/>
          </rPr>
          <t xml:space="preserve"> 20</t>
        </r>
        <r>
          <rPr>
            <b/>
            <sz val="9"/>
            <color indexed="81"/>
            <rFont val="돋움"/>
            <family val="3"/>
            <charset val="129"/>
          </rPr>
          <t>만원</t>
        </r>
      </text>
    </comment>
    <comment ref="W103" authorId="1" shapeId="0" xr:uid="{44828655-9D4F-451A-9B2D-27BB5669D5A4}">
      <text>
        <r>
          <rPr>
            <b/>
            <sz val="9"/>
            <color indexed="81"/>
            <rFont val="돋움"/>
            <family val="3"/>
            <charset val="129"/>
          </rPr>
          <t xml:space="preserve">소득세법 제59조의 2 [ 자녀세액공제(2014.01.01 신설) ] [ 부칙 ] 
종합소득이 있는 거주자의 기본공제대상자에 해당하는 자녀(입양자 및 위탁아동을 포함한다)에 대해서는 다음 각 호의 구분에 따른 금액을 종합소득산출세액에서 공제한다.(2014.01.01 신설) 
1. 1명인 경우: 연 15만원(2014.01.01 신설) [ 부칙 ] 
2. 2명인 경우: 연 30만원(2014.01.01 신설) [ 부칙 ] 
3. 3명 이상인 경우: 연 30만원과 2명을 초과하는 1명당 연 30만원을 합한 금액
◦자녀세액공제로 통합(자녀, 입양자, 위탁아동)
 - 자녀 1~2명: 1명당 15만원
   (1명 : 15만원, 2명 : 30만원)
 - 자녀 2명 초과
   : 30만원 + 2명 초과 1명당 30만원
 ※ 손자ㆍ손녀는 자녀세액공제 대상 아님 
 ※ 6세 이하, 출생ㆍ입양, 다자녀추가공제 폐지 </t>
        </r>
      </text>
    </comment>
    <comment ref="Z103" authorId="2" shapeId="0" xr:uid="{2BEAA240-D459-42A7-A8B7-6935B2FF187D}">
      <text>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59</t>
        </r>
        <r>
          <rPr>
            <b/>
            <sz val="9"/>
            <color indexed="81"/>
            <rFont val="돋움"/>
            <family val="3"/>
            <charset val="129"/>
          </rPr>
          <t>조의</t>
        </r>
        <r>
          <rPr>
            <b/>
            <sz val="9"/>
            <color indexed="81"/>
            <rFont val="Tahoma"/>
            <family val="2"/>
          </rPr>
          <t xml:space="preserve"> 2 [ </t>
        </r>
        <r>
          <rPr>
            <b/>
            <sz val="9"/>
            <color indexed="81"/>
            <rFont val="돋움"/>
            <family val="3"/>
            <charset val="129"/>
          </rPr>
          <t>자녀세액공제</t>
        </r>
        <r>
          <rPr>
            <b/>
            <sz val="9"/>
            <color indexed="81"/>
            <rFont val="Tahoma"/>
            <family val="2"/>
          </rPr>
          <t xml:space="preserve">(2014.01.01 </t>
        </r>
        <r>
          <rPr>
            <b/>
            <sz val="9"/>
            <color indexed="81"/>
            <rFont val="돋움"/>
            <family val="3"/>
            <charset val="129"/>
          </rPr>
          <t>신설</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종합소득이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거주자의</t>
        </r>
        <r>
          <rPr>
            <b/>
            <sz val="9"/>
            <color indexed="81"/>
            <rFont val="Tahoma"/>
            <family val="2"/>
          </rPr>
          <t xml:space="preserve"> </t>
        </r>
        <r>
          <rPr>
            <b/>
            <sz val="9"/>
            <color indexed="81"/>
            <rFont val="돋움"/>
            <family val="3"/>
            <charset val="129"/>
          </rPr>
          <t>기본공제대상자에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자녀</t>
        </r>
        <r>
          <rPr>
            <b/>
            <sz val="9"/>
            <color indexed="81"/>
            <rFont val="Tahoma"/>
            <family val="2"/>
          </rPr>
          <t>(</t>
        </r>
        <r>
          <rPr>
            <b/>
            <sz val="9"/>
            <color indexed="81"/>
            <rFont val="돋움"/>
            <family val="3"/>
            <charset val="129"/>
          </rPr>
          <t>입양자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위탁아동을</t>
        </r>
        <r>
          <rPr>
            <b/>
            <sz val="9"/>
            <color indexed="81"/>
            <rFont val="Tahoma"/>
            <family val="2"/>
          </rPr>
          <t xml:space="preserve"> </t>
        </r>
        <r>
          <rPr>
            <b/>
            <sz val="9"/>
            <color indexed="81"/>
            <rFont val="돋움"/>
            <family val="3"/>
            <charset val="129"/>
          </rPr>
          <t>포함하며</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공제대상자녀</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로서</t>
        </r>
        <r>
          <rPr>
            <b/>
            <sz val="9"/>
            <color indexed="81"/>
            <rFont val="Tahoma"/>
            <family val="2"/>
          </rPr>
          <t xml:space="preserve"> 7</t>
        </r>
        <r>
          <rPr>
            <b/>
            <sz val="9"/>
            <color indexed="81"/>
            <rFont val="돋움"/>
            <family val="3"/>
            <charset val="129"/>
          </rPr>
          <t>세</t>
        </r>
        <r>
          <rPr>
            <b/>
            <sz val="9"/>
            <color indexed="81"/>
            <rFont val="Tahoma"/>
            <family val="2"/>
          </rPr>
          <t xml:space="preserve"> </t>
        </r>
        <r>
          <rPr>
            <b/>
            <sz val="9"/>
            <color indexed="81"/>
            <rFont val="돋움"/>
            <family val="3"/>
            <charset val="129"/>
          </rPr>
          <t>이상의</t>
        </r>
        <r>
          <rPr>
            <b/>
            <sz val="9"/>
            <color indexed="81"/>
            <rFont val="Tahoma"/>
            <family val="2"/>
          </rPr>
          <t xml:space="preserve"> </t>
        </r>
        <r>
          <rPr>
            <b/>
            <sz val="9"/>
            <color indexed="81"/>
            <rFont val="돋움"/>
            <family val="3"/>
            <charset val="129"/>
          </rPr>
          <t>사람에</t>
        </r>
        <r>
          <rPr>
            <b/>
            <sz val="9"/>
            <color indexed="81"/>
            <rFont val="Tahoma"/>
            <family val="2"/>
          </rPr>
          <t xml:space="preserve"> </t>
        </r>
        <r>
          <rPr>
            <b/>
            <sz val="9"/>
            <color indexed="81"/>
            <rFont val="돋움"/>
            <family val="3"/>
            <charset val="129"/>
          </rPr>
          <t>대해서는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종합소득산출세액에서</t>
        </r>
        <r>
          <rPr>
            <b/>
            <sz val="9"/>
            <color indexed="81"/>
            <rFont val="Tahoma"/>
            <family val="2"/>
          </rPr>
          <t xml:space="preserve"> </t>
        </r>
        <r>
          <rPr>
            <b/>
            <sz val="9"/>
            <color indexed="81"/>
            <rFont val="돋움"/>
            <family val="3"/>
            <charset val="129"/>
          </rPr>
          <t>공제한다</t>
        </r>
        <r>
          <rPr>
            <b/>
            <sz val="9"/>
            <color indexed="81"/>
            <rFont val="Tahoma"/>
            <family val="2"/>
          </rPr>
          <t xml:space="preserve">.(2019.12.31 </t>
        </r>
        <r>
          <rPr>
            <b/>
            <sz val="9"/>
            <color indexed="81"/>
            <rFont val="돋움"/>
            <family val="3"/>
            <charset val="129"/>
          </rPr>
          <t>개정</t>
        </r>
        <r>
          <rPr>
            <b/>
            <sz val="9"/>
            <color indexed="81"/>
            <rFont val="Tahoma"/>
            <family val="2"/>
          </rPr>
          <t>)
1. 1</t>
        </r>
        <r>
          <rPr>
            <b/>
            <sz val="9"/>
            <color indexed="81"/>
            <rFont val="돋움"/>
            <family val="3"/>
            <charset val="129"/>
          </rPr>
          <t>명인</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연</t>
        </r>
        <r>
          <rPr>
            <b/>
            <sz val="9"/>
            <color indexed="81"/>
            <rFont val="Tahoma"/>
            <family val="2"/>
          </rPr>
          <t xml:space="preserve"> 15</t>
        </r>
        <r>
          <rPr>
            <b/>
            <sz val="9"/>
            <color indexed="81"/>
            <rFont val="돋움"/>
            <family val="3"/>
            <charset val="129"/>
          </rPr>
          <t>만원</t>
        </r>
        <r>
          <rPr>
            <b/>
            <sz val="9"/>
            <color indexed="81"/>
            <rFont val="Tahoma"/>
            <family val="2"/>
          </rPr>
          <t xml:space="preserve">(2014.01.01 </t>
        </r>
        <r>
          <rPr>
            <b/>
            <sz val="9"/>
            <color indexed="81"/>
            <rFont val="돋움"/>
            <family val="3"/>
            <charset val="129"/>
          </rPr>
          <t>신설</t>
        </r>
        <r>
          <rPr>
            <b/>
            <sz val="9"/>
            <color indexed="81"/>
            <rFont val="Tahoma"/>
            <family val="2"/>
          </rPr>
          <t>) 
2. 2</t>
        </r>
        <r>
          <rPr>
            <b/>
            <sz val="9"/>
            <color indexed="81"/>
            <rFont val="돋움"/>
            <family val="3"/>
            <charset val="129"/>
          </rPr>
          <t>명인</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연</t>
        </r>
        <r>
          <rPr>
            <b/>
            <sz val="9"/>
            <color indexed="81"/>
            <rFont val="Tahoma"/>
            <family val="2"/>
          </rPr>
          <t xml:space="preserve"> 30</t>
        </r>
        <r>
          <rPr>
            <b/>
            <sz val="9"/>
            <color indexed="81"/>
            <rFont val="돋움"/>
            <family val="3"/>
            <charset val="129"/>
          </rPr>
          <t>만원</t>
        </r>
        <r>
          <rPr>
            <b/>
            <sz val="9"/>
            <color indexed="81"/>
            <rFont val="Tahoma"/>
            <family val="2"/>
          </rPr>
          <t xml:space="preserve">(2014.01.01 </t>
        </r>
        <r>
          <rPr>
            <b/>
            <sz val="9"/>
            <color indexed="81"/>
            <rFont val="돋움"/>
            <family val="3"/>
            <charset val="129"/>
          </rPr>
          <t>신설</t>
        </r>
        <r>
          <rPr>
            <b/>
            <sz val="9"/>
            <color indexed="81"/>
            <rFont val="Tahoma"/>
            <family val="2"/>
          </rPr>
          <t>) 
3. 3</t>
        </r>
        <r>
          <rPr>
            <b/>
            <sz val="9"/>
            <color indexed="81"/>
            <rFont val="돋움"/>
            <family val="3"/>
            <charset val="129"/>
          </rPr>
          <t>명</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연</t>
        </r>
        <r>
          <rPr>
            <b/>
            <sz val="9"/>
            <color indexed="81"/>
            <rFont val="Tahoma"/>
            <family val="2"/>
          </rPr>
          <t xml:space="preserve"> 30</t>
        </r>
        <r>
          <rPr>
            <b/>
            <sz val="9"/>
            <color indexed="81"/>
            <rFont val="돋움"/>
            <family val="3"/>
            <charset val="129"/>
          </rPr>
          <t>만원과</t>
        </r>
        <r>
          <rPr>
            <b/>
            <sz val="9"/>
            <color indexed="81"/>
            <rFont val="Tahoma"/>
            <family val="2"/>
          </rPr>
          <t xml:space="preserve"> 2</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1</t>
        </r>
        <r>
          <rPr>
            <b/>
            <sz val="9"/>
            <color indexed="81"/>
            <rFont val="돋움"/>
            <family val="3"/>
            <charset val="129"/>
          </rPr>
          <t>명당</t>
        </r>
        <r>
          <rPr>
            <b/>
            <sz val="9"/>
            <color indexed="81"/>
            <rFont val="Tahoma"/>
            <family val="2"/>
          </rPr>
          <t xml:space="preserve"> </t>
        </r>
        <r>
          <rPr>
            <b/>
            <sz val="9"/>
            <color indexed="81"/>
            <rFont val="돋움"/>
            <family val="3"/>
            <charset val="129"/>
          </rPr>
          <t>연</t>
        </r>
        <r>
          <rPr>
            <b/>
            <sz val="9"/>
            <color indexed="81"/>
            <rFont val="Tahoma"/>
            <family val="2"/>
          </rPr>
          <t xml:space="preserve"> 30</t>
        </r>
        <r>
          <rPr>
            <b/>
            <sz val="9"/>
            <color indexed="81"/>
            <rFont val="돋움"/>
            <family val="3"/>
            <charset val="129"/>
          </rPr>
          <t>만원을</t>
        </r>
        <r>
          <rPr>
            <b/>
            <sz val="9"/>
            <color indexed="81"/>
            <rFont val="Tahoma"/>
            <family val="2"/>
          </rPr>
          <t xml:space="preserve"> </t>
        </r>
        <r>
          <rPr>
            <b/>
            <sz val="9"/>
            <color indexed="81"/>
            <rFont val="돋움"/>
            <family val="3"/>
            <charset val="129"/>
          </rPr>
          <t>합한</t>
        </r>
        <r>
          <rPr>
            <b/>
            <sz val="9"/>
            <color indexed="81"/>
            <rFont val="Tahoma"/>
            <family val="2"/>
          </rPr>
          <t xml:space="preserve"> </t>
        </r>
        <r>
          <rPr>
            <b/>
            <sz val="9"/>
            <color indexed="81"/>
            <rFont val="돋움"/>
            <family val="3"/>
            <charset val="129"/>
          </rPr>
          <t>금액</t>
        </r>
        <r>
          <rPr>
            <b/>
            <sz val="9"/>
            <color indexed="81"/>
            <rFont val="Tahoma"/>
            <family val="2"/>
          </rPr>
          <t xml:space="preserve">(2015.05.13 </t>
        </r>
        <r>
          <rPr>
            <b/>
            <sz val="9"/>
            <color indexed="81"/>
            <rFont val="돋움"/>
            <family val="3"/>
            <charset val="129"/>
          </rPr>
          <t>개정</t>
        </r>
        <r>
          <rPr>
            <b/>
            <sz val="9"/>
            <color indexed="81"/>
            <rFont val="Tahoma"/>
            <family val="2"/>
          </rPr>
          <t>)</t>
        </r>
      </text>
    </comment>
    <comment ref="Z104" authorId="2" shapeId="0" xr:uid="{18C75777-BF1B-4D57-B146-681B61948D60}">
      <text>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59</t>
        </r>
        <r>
          <rPr>
            <b/>
            <sz val="9"/>
            <color indexed="81"/>
            <rFont val="돋움"/>
            <family val="3"/>
            <charset val="129"/>
          </rPr>
          <t>조의</t>
        </r>
        <r>
          <rPr>
            <b/>
            <sz val="9"/>
            <color indexed="81"/>
            <rFont val="Tahoma"/>
            <family val="2"/>
          </rPr>
          <t xml:space="preserve"> 2 [ </t>
        </r>
        <r>
          <rPr>
            <b/>
            <sz val="9"/>
            <color indexed="81"/>
            <rFont val="돋움"/>
            <family val="3"/>
            <charset val="129"/>
          </rPr>
          <t>자녀세액공제</t>
        </r>
        <r>
          <rPr>
            <b/>
            <sz val="9"/>
            <color indexed="81"/>
            <rFont val="Tahoma"/>
            <family val="2"/>
          </rPr>
          <t xml:space="preserve">(2014.01.01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과세기간에</t>
        </r>
        <r>
          <rPr>
            <b/>
            <sz val="9"/>
            <color indexed="81"/>
            <rFont val="Tahoma"/>
            <family val="2"/>
          </rPr>
          <t xml:space="preserve"> </t>
        </r>
        <r>
          <rPr>
            <b/>
            <sz val="9"/>
            <color indexed="81"/>
            <rFont val="돋움"/>
            <family val="3"/>
            <charset val="129"/>
          </rPr>
          <t>출산하거나</t>
        </r>
        <r>
          <rPr>
            <b/>
            <sz val="9"/>
            <color indexed="81"/>
            <rFont val="Tahoma"/>
            <family val="2"/>
          </rPr>
          <t xml:space="preserve"> </t>
        </r>
        <r>
          <rPr>
            <b/>
            <sz val="9"/>
            <color indexed="81"/>
            <rFont val="돋움"/>
            <family val="3"/>
            <charset val="129"/>
          </rPr>
          <t>입양</t>
        </r>
        <r>
          <rPr>
            <b/>
            <sz val="9"/>
            <color indexed="81"/>
            <rFont val="Tahoma"/>
            <family val="2"/>
          </rPr>
          <t xml:space="preserve"> </t>
        </r>
        <r>
          <rPr>
            <b/>
            <sz val="9"/>
            <color indexed="81"/>
            <rFont val="돋움"/>
            <family val="3"/>
            <charset val="129"/>
          </rPr>
          <t>신고한</t>
        </r>
        <r>
          <rPr>
            <b/>
            <sz val="9"/>
            <color indexed="81"/>
            <rFont val="Tahoma"/>
            <family val="2"/>
          </rPr>
          <t xml:space="preserve"> </t>
        </r>
        <r>
          <rPr>
            <b/>
            <sz val="9"/>
            <color indexed="81"/>
            <rFont val="돋움"/>
            <family val="3"/>
            <charset val="129"/>
          </rPr>
          <t>공제대상자녀가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종합소득산출세액에서</t>
        </r>
        <r>
          <rPr>
            <b/>
            <sz val="9"/>
            <color indexed="81"/>
            <rFont val="Tahoma"/>
            <family val="2"/>
          </rPr>
          <t xml:space="preserve"> </t>
        </r>
        <r>
          <rPr>
            <b/>
            <sz val="9"/>
            <color indexed="81"/>
            <rFont val="돋움"/>
            <family val="3"/>
            <charset val="129"/>
          </rPr>
          <t>공제한다</t>
        </r>
        <r>
          <rPr>
            <b/>
            <sz val="9"/>
            <color indexed="81"/>
            <rFont val="Tahoma"/>
            <family val="2"/>
          </rPr>
          <t xml:space="preserve">.(2016.12.20 </t>
        </r>
        <r>
          <rPr>
            <b/>
            <sz val="9"/>
            <color indexed="81"/>
            <rFont val="돋움"/>
            <family val="3"/>
            <charset val="129"/>
          </rPr>
          <t>개정</t>
        </r>
        <r>
          <rPr>
            <b/>
            <sz val="9"/>
            <color indexed="81"/>
            <rFont val="Tahoma"/>
            <family val="2"/>
          </rPr>
          <t xml:space="preserve">) 
1. </t>
        </r>
        <r>
          <rPr>
            <b/>
            <sz val="9"/>
            <color indexed="81"/>
            <rFont val="돋움"/>
            <family val="3"/>
            <charset val="129"/>
          </rPr>
          <t>출산하거나</t>
        </r>
        <r>
          <rPr>
            <b/>
            <sz val="9"/>
            <color indexed="81"/>
            <rFont val="Tahoma"/>
            <family val="2"/>
          </rPr>
          <t xml:space="preserve"> </t>
        </r>
        <r>
          <rPr>
            <b/>
            <sz val="9"/>
            <color indexed="81"/>
            <rFont val="돋움"/>
            <family val="3"/>
            <charset val="129"/>
          </rPr>
          <t>입양</t>
        </r>
        <r>
          <rPr>
            <b/>
            <sz val="9"/>
            <color indexed="81"/>
            <rFont val="Tahoma"/>
            <family val="2"/>
          </rPr>
          <t xml:space="preserve"> </t>
        </r>
        <r>
          <rPr>
            <b/>
            <sz val="9"/>
            <color indexed="81"/>
            <rFont val="돋움"/>
            <family val="3"/>
            <charset val="129"/>
          </rPr>
          <t>신고한</t>
        </r>
        <r>
          <rPr>
            <b/>
            <sz val="9"/>
            <color indexed="81"/>
            <rFont val="Tahoma"/>
            <family val="2"/>
          </rPr>
          <t xml:space="preserve"> </t>
        </r>
        <r>
          <rPr>
            <b/>
            <sz val="9"/>
            <color indexed="81"/>
            <rFont val="돋움"/>
            <family val="3"/>
            <charset val="129"/>
          </rPr>
          <t>공제대상자녀가</t>
        </r>
        <r>
          <rPr>
            <b/>
            <sz val="9"/>
            <color indexed="81"/>
            <rFont val="Tahoma"/>
            <family val="2"/>
          </rPr>
          <t xml:space="preserve"> </t>
        </r>
        <r>
          <rPr>
            <b/>
            <sz val="9"/>
            <color indexed="81"/>
            <rFont val="돋움"/>
            <family val="3"/>
            <charset val="129"/>
          </rPr>
          <t>첫째인</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연</t>
        </r>
        <r>
          <rPr>
            <b/>
            <sz val="9"/>
            <color indexed="81"/>
            <rFont val="Tahoma"/>
            <family val="2"/>
          </rPr>
          <t xml:space="preserve"> 30</t>
        </r>
        <r>
          <rPr>
            <b/>
            <sz val="9"/>
            <color indexed="81"/>
            <rFont val="돋움"/>
            <family val="3"/>
            <charset val="129"/>
          </rPr>
          <t>만원</t>
        </r>
        <r>
          <rPr>
            <b/>
            <sz val="9"/>
            <color indexed="81"/>
            <rFont val="Tahoma"/>
            <family val="2"/>
          </rPr>
          <t xml:space="preserve">(2016.12.20 </t>
        </r>
        <r>
          <rPr>
            <b/>
            <sz val="9"/>
            <color indexed="81"/>
            <rFont val="돋움"/>
            <family val="3"/>
            <charset val="129"/>
          </rPr>
          <t>신설</t>
        </r>
        <r>
          <rPr>
            <b/>
            <sz val="9"/>
            <color indexed="81"/>
            <rFont val="Tahoma"/>
            <family val="2"/>
          </rPr>
          <t xml:space="preserve">)
2. </t>
        </r>
        <r>
          <rPr>
            <b/>
            <sz val="9"/>
            <color indexed="81"/>
            <rFont val="돋움"/>
            <family val="3"/>
            <charset val="129"/>
          </rPr>
          <t>출산하거나</t>
        </r>
        <r>
          <rPr>
            <b/>
            <sz val="9"/>
            <color indexed="81"/>
            <rFont val="Tahoma"/>
            <family val="2"/>
          </rPr>
          <t xml:space="preserve"> </t>
        </r>
        <r>
          <rPr>
            <b/>
            <sz val="9"/>
            <color indexed="81"/>
            <rFont val="돋움"/>
            <family val="3"/>
            <charset val="129"/>
          </rPr>
          <t>입양</t>
        </r>
        <r>
          <rPr>
            <b/>
            <sz val="9"/>
            <color indexed="81"/>
            <rFont val="Tahoma"/>
            <family val="2"/>
          </rPr>
          <t xml:space="preserve"> </t>
        </r>
        <r>
          <rPr>
            <b/>
            <sz val="9"/>
            <color indexed="81"/>
            <rFont val="돋움"/>
            <family val="3"/>
            <charset val="129"/>
          </rPr>
          <t>신고한</t>
        </r>
        <r>
          <rPr>
            <b/>
            <sz val="9"/>
            <color indexed="81"/>
            <rFont val="Tahoma"/>
            <family val="2"/>
          </rPr>
          <t xml:space="preserve"> </t>
        </r>
        <r>
          <rPr>
            <b/>
            <sz val="9"/>
            <color indexed="81"/>
            <rFont val="돋움"/>
            <family val="3"/>
            <charset val="129"/>
          </rPr>
          <t>공제대상자녀가</t>
        </r>
        <r>
          <rPr>
            <b/>
            <sz val="9"/>
            <color indexed="81"/>
            <rFont val="Tahoma"/>
            <family val="2"/>
          </rPr>
          <t xml:space="preserve"> </t>
        </r>
        <r>
          <rPr>
            <b/>
            <sz val="9"/>
            <color indexed="81"/>
            <rFont val="돋움"/>
            <family val="3"/>
            <charset val="129"/>
          </rPr>
          <t>둘째인</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연</t>
        </r>
        <r>
          <rPr>
            <b/>
            <sz val="9"/>
            <color indexed="81"/>
            <rFont val="Tahoma"/>
            <family val="2"/>
          </rPr>
          <t xml:space="preserve"> 50</t>
        </r>
        <r>
          <rPr>
            <b/>
            <sz val="9"/>
            <color indexed="81"/>
            <rFont val="돋움"/>
            <family val="3"/>
            <charset val="129"/>
          </rPr>
          <t>만원</t>
        </r>
        <r>
          <rPr>
            <b/>
            <sz val="9"/>
            <color indexed="81"/>
            <rFont val="Tahoma"/>
            <family val="2"/>
          </rPr>
          <t xml:space="preserve">(2016.12.20 </t>
        </r>
        <r>
          <rPr>
            <b/>
            <sz val="9"/>
            <color indexed="81"/>
            <rFont val="돋움"/>
            <family val="3"/>
            <charset val="129"/>
          </rPr>
          <t>신설</t>
        </r>
        <r>
          <rPr>
            <b/>
            <sz val="9"/>
            <color indexed="81"/>
            <rFont val="Tahoma"/>
            <family val="2"/>
          </rPr>
          <t xml:space="preserve">)
3. </t>
        </r>
        <r>
          <rPr>
            <b/>
            <sz val="9"/>
            <color indexed="81"/>
            <rFont val="돋움"/>
            <family val="3"/>
            <charset val="129"/>
          </rPr>
          <t>출산하거나</t>
        </r>
        <r>
          <rPr>
            <b/>
            <sz val="9"/>
            <color indexed="81"/>
            <rFont val="Tahoma"/>
            <family val="2"/>
          </rPr>
          <t xml:space="preserve"> </t>
        </r>
        <r>
          <rPr>
            <b/>
            <sz val="9"/>
            <color indexed="81"/>
            <rFont val="돋움"/>
            <family val="3"/>
            <charset val="129"/>
          </rPr>
          <t>입양</t>
        </r>
        <r>
          <rPr>
            <b/>
            <sz val="9"/>
            <color indexed="81"/>
            <rFont val="Tahoma"/>
            <family val="2"/>
          </rPr>
          <t xml:space="preserve"> </t>
        </r>
        <r>
          <rPr>
            <b/>
            <sz val="9"/>
            <color indexed="81"/>
            <rFont val="돋움"/>
            <family val="3"/>
            <charset val="129"/>
          </rPr>
          <t>신고한</t>
        </r>
        <r>
          <rPr>
            <b/>
            <sz val="9"/>
            <color indexed="81"/>
            <rFont val="Tahoma"/>
            <family val="2"/>
          </rPr>
          <t xml:space="preserve"> </t>
        </r>
        <r>
          <rPr>
            <b/>
            <sz val="9"/>
            <color indexed="81"/>
            <rFont val="돋움"/>
            <family val="3"/>
            <charset val="129"/>
          </rPr>
          <t>공제대상자녀가</t>
        </r>
        <r>
          <rPr>
            <b/>
            <sz val="9"/>
            <color indexed="81"/>
            <rFont val="Tahoma"/>
            <family val="2"/>
          </rPr>
          <t xml:space="preserve"> </t>
        </r>
        <r>
          <rPr>
            <b/>
            <sz val="9"/>
            <color indexed="81"/>
            <rFont val="돋움"/>
            <family val="3"/>
            <charset val="129"/>
          </rPr>
          <t>셋째</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연</t>
        </r>
        <r>
          <rPr>
            <b/>
            <sz val="9"/>
            <color indexed="81"/>
            <rFont val="Tahoma"/>
            <family val="2"/>
          </rPr>
          <t xml:space="preserve"> 70</t>
        </r>
        <r>
          <rPr>
            <b/>
            <sz val="9"/>
            <color indexed="81"/>
            <rFont val="돋움"/>
            <family val="3"/>
            <charset val="129"/>
          </rPr>
          <t>만원</t>
        </r>
        <r>
          <rPr>
            <b/>
            <sz val="9"/>
            <color indexed="81"/>
            <rFont val="Tahoma"/>
            <family val="2"/>
          </rPr>
          <t xml:space="preserve">(2016.12.20 </t>
        </r>
        <r>
          <rPr>
            <b/>
            <sz val="9"/>
            <color indexed="81"/>
            <rFont val="돋움"/>
            <family val="3"/>
            <charset val="129"/>
          </rPr>
          <t>신설</t>
        </r>
        <r>
          <rPr>
            <b/>
            <sz val="9"/>
            <color indexed="81"/>
            <rFont val="Tahoma"/>
            <family val="2"/>
          </rPr>
          <t xml:space="preserve">)
</t>
        </r>
      </text>
    </comment>
    <comment ref="V105" authorId="1" shapeId="0" xr:uid="{DDF1908C-6120-45AE-A62A-96BF6F532879}">
      <text>
        <r>
          <rPr>
            <b/>
            <sz val="9"/>
            <color indexed="81"/>
            <rFont val="돋움"/>
            <family val="3"/>
            <charset val="129"/>
          </rPr>
          <t>※</t>
        </r>
        <r>
          <rPr>
            <b/>
            <sz val="9"/>
            <color indexed="81"/>
            <rFont val="Tahoma"/>
            <family val="2"/>
          </rPr>
          <t xml:space="preserve"> </t>
        </r>
        <r>
          <rPr>
            <b/>
            <sz val="9"/>
            <color indexed="81"/>
            <rFont val="돋움"/>
            <family val="3"/>
            <charset val="129"/>
          </rPr>
          <t xml:space="preserve">공제한도
</t>
        </r>
        <r>
          <rPr>
            <b/>
            <sz val="9"/>
            <color indexed="81"/>
            <rFont val="Tahoma"/>
            <family val="2"/>
          </rPr>
          <t>Min [(</t>
        </r>
        <r>
          <rPr>
            <b/>
            <sz val="9"/>
            <color indexed="81"/>
            <rFont val="돋움"/>
            <family val="3"/>
            <charset val="129"/>
          </rPr>
          <t>근로자퇴직급여</t>
        </r>
        <r>
          <rPr>
            <b/>
            <sz val="9"/>
            <color indexed="81"/>
            <rFont val="Tahoma"/>
            <family val="2"/>
          </rPr>
          <t xml:space="preserve"> + </t>
        </r>
        <r>
          <rPr>
            <b/>
            <sz val="9"/>
            <color indexed="81"/>
            <rFont val="돋움"/>
            <family val="3"/>
            <charset val="129"/>
          </rPr>
          <t>과학기술인공제회</t>
        </r>
        <r>
          <rPr>
            <b/>
            <sz val="9"/>
            <color indexed="81"/>
            <rFont val="Tahoma"/>
            <family val="2"/>
          </rPr>
          <t xml:space="preserve"> + </t>
        </r>
        <r>
          <rPr>
            <b/>
            <sz val="9"/>
            <color indexed="81"/>
            <rFont val="돋움"/>
            <family val="3"/>
            <charset val="129"/>
          </rPr>
          <t>연금저축</t>
        </r>
        <r>
          <rPr>
            <b/>
            <sz val="9"/>
            <color indexed="81"/>
            <rFont val="Tahoma"/>
            <family val="2"/>
          </rPr>
          <t>) , 400</t>
        </r>
        <r>
          <rPr>
            <b/>
            <sz val="9"/>
            <color indexed="81"/>
            <rFont val="돋움"/>
            <family val="3"/>
            <charset val="129"/>
          </rPr>
          <t>만원</t>
        </r>
        <r>
          <rPr>
            <b/>
            <sz val="9"/>
            <color indexed="81"/>
            <rFont val="Tahoma"/>
            <family val="2"/>
          </rPr>
          <t xml:space="preserve">]
</t>
        </r>
        <r>
          <rPr>
            <b/>
            <sz val="9"/>
            <color indexed="81"/>
            <rFont val="돋움"/>
            <family val="3"/>
            <charset val="129"/>
          </rPr>
          <t>세액공제액</t>
        </r>
        <r>
          <rPr>
            <b/>
            <sz val="9"/>
            <color indexed="81"/>
            <rFont val="Tahoma"/>
            <family val="2"/>
          </rPr>
          <t xml:space="preserve"> = </t>
        </r>
        <r>
          <rPr>
            <b/>
            <sz val="9"/>
            <color indexed="81"/>
            <rFont val="돋움"/>
            <family val="3"/>
            <charset val="129"/>
          </rPr>
          <t>공제대상액</t>
        </r>
        <r>
          <rPr>
            <b/>
            <sz val="9"/>
            <color indexed="81"/>
            <rFont val="Tahoma"/>
            <family val="2"/>
          </rPr>
          <t xml:space="preserve"> x 12%
  - 12% </t>
        </r>
        <r>
          <rPr>
            <b/>
            <sz val="9"/>
            <color indexed="81"/>
            <rFont val="돋움"/>
            <family val="3"/>
            <charset val="129"/>
          </rPr>
          <t>적용대상</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연금계좌</t>
        </r>
        <r>
          <rPr>
            <b/>
            <sz val="9"/>
            <color indexed="81"/>
            <rFont val="Tahoma"/>
            <family val="2"/>
          </rPr>
          <t xml:space="preserve">, </t>
        </r>
        <r>
          <rPr>
            <b/>
            <sz val="9"/>
            <color indexed="81"/>
            <rFont val="돋움"/>
            <family val="3"/>
            <charset val="129"/>
          </rPr>
          <t>보장성보험료
◦</t>
        </r>
        <r>
          <rPr>
            <b/>
            <sz val="9"/>
            <color indexed="81"/>
            <rFont val="Tahoma"/>
            <family val="2"/>
          </rPr>
          <t xml:space="preserve"> </t>
        </r>
        <r>
          <rPr>
            <b/>
            <sz val="9"/>
            <color indexed="81"/>
            <rFont val="돋움"/>
            <family val="3"/>
            <charset val="129"/>
          </rPr>
          <t>연금계좌</t>
        </r>
        <r>
          <rPr>
            <b/>
            <sz val="9"/>
            <color indexed="81"/>
            <rFont val="Tahoma"/>
            <family val="2"/>
          </rPr>
          <t xml:space="preserve"> </t>
        </r>
        <r>
          <rPr>
            <b/>
            <sz val="9"/>
            <color indexed="81"/>
            <rFont val="돋움"/>
            <family val="3"/>
            <charset val="129"/>
          </rPr>
          <t>납입금</t>
        </r>
        <r>
          <rPr>
            <b/>
            <sz val="9"/>
            <color indexed="81"/>
            <rFont val="Tahoma"/>
            <family val="2"/>
          </rPr>
          <t xml:space="preserve"> </t>
        </r>
        <r>
          <rPr>
            <b/>
            <sz val="9"/>
            <color indexed="81"/>
            <rFont val="돋움"/>
            <family val="3"/>
            <charset val="129"/>
          </rPr>
          <t>납입시기</t>
        </r>
        <r>
          <rPr>
            <b/>
            <sz val="9"/>
            <color indexed="81"/>
            <rFont val="Tahoma"/>
            <family val="2"/>
          </rPr>
          <t xml:space="preserve"> </t>
        </r>
        <r>
          <rPr>
            <b/>
            <sz val="9"/>
            <color indexed="81"/>
            <rFont val="돋움"/>
            <family val="3"/>
            <charset val="129"/>
          </rPr>
          <t xml:space="preserve">전환
</t>
        </r>
        <r>
          <rPr>
            <b/>
            <sz val="9"/>
            <color indexed="81"/>
            <rFont val="Tahoma"/>
            <family val="2"/>
          </rPr>
          <t xml:space="preserve"> - </t>
        </r>
        <r>
          <rPr>
            <b/>
            <sz val="9"/>
            <color indexed="81"/>
            <rFont val="돋움"/>
            <family val="3"/>
            <charset val="129"/>
          </rPr>
          <t>연금계좌</t>
        </r>
        <r>
          <rPr>
            <b/>
            <sz val="9"/>
            <color indexed="81"/>
            <rFont val="Tahoma"/>
            <family val="2"/>
          </rPr>
          <t xml:space="preserve"> </t>
        </r>
        <r>
          <rPr>
            <b/>
            <sz val="9"/>
            <color indexed="81"/>
            <rFont val="돋움"/>
            <family val="3"/>
            <charset val="129"/>
          </rPr>
          <t>세액공제의</t>
        </r>
        <r>
          <rPr>
            <b/>
            <sz val="9"/>
            <color indexed="81"/>
            <rFont val="Tahoma"/>
            <family val="2"/>
          </rPr>
          <t xml:space="preserve"> </t>
        </r>
        <r>
          <rPr>
            <b/>
            <sz val="9"/>
            <color indexed="81"/>
            <rFont val="돋움"/>
            <family val="3"/>
            <charset val="129"/>
          </rPr>
          <t>한도를</t>
        </r>
        <r>
          <rPr>
            <b/>
            <sz val="9"/>
            <color indexed="81"/>
            <rFont val="Tahoma"/>
            <family val="2"/>
          </rPr>
          <t xml:space="preserve"> </t>
        </r>
        <r>
          <rPr>
            <b/>
            <sz val="9"/>
            <color indexed="81"/>
            <rFont val="돋움"/>
            <family val="3"/>
            <charset val="129"/>
          </rPr>
          <t>넘는</t>
        </r>
        <r>
          <rPr>
            <b/>
            <sz val="9"/>
            <color indexed="81"/>
            <rFont val="Tahoma"/>
            <family val="2"/>
          </rPr>
          <t xml:space="preserve"> </t>
        </r>
        <r>
          <rPr>
            <b/>
            <sz val="9"/>
            <color indexed="81"/>
            <rFont val="돋움"/>
            <family val="3"/>
            <charset val="129"/>
          </rPr>
          <t>초과납입금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이전에</t>
        </r>
        <r>
          <rPr>
            <b/>
            <sz val="9"/>
            <color indexed="81"/>
            <rFont val="Tahoma"/>
            <family val="2"/>
          </rPr>
          <t xml:space="preserve"> </t>
        </r>
        <r>
          <rPr>
            <b/>
            <sz val="9"/>
            <color indexed="81"/>
            <rFont val="돋움"/>
            <family val="3"/>
            <charset val="129"/>
          </rPr>
          <t>세액공제를</t>
        </r>
        <r>
          <rPr>
            <b/>
            <sz val="9"/>
            <color indexed="81"/>
            <rFont val="Tahoma"/>
            <family val="2"/>
          </rPr>
          <t xml:space="preserve"> </t>
        </r>
        <r>
          <rPr>
            <b/>
            <sz val="9"/>
            <color indexed="81"/>
            <rFont val="돋움"/>
            <family val="3"/>
            <charset val="129"/>
          </rPr>
          <t>받지</t>
        </r>
        <r>
          <rPr>
            <b/>
            <sz val="9"/>
            <color indexed="81"/>
            <rFont val="Tahoma"/>
            <family val="2"/>
          </rPr>
          <t xml:space="preserve"> </t>
        </r>
        <r>
          <rPr>
            <b/>
            <sz val="9"/>
            <color indexed="81"/>
            <rFont val="돋움"/>
            <family val="3"/>
            <charset val="129"/>
          </rPr>
          <t>못했던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연도의</t>
        </r>
        <r>
          <rPr>
            <b/>
            <sz val="9"/>
            <color indexed="81"/>
            <rFont val="Tahoma"/>
            <family val="2"/>
          </rPr>
          <t xml:space="preserve"> </t>
        </r>
        <r>
          <rPr>
            <b/>
            <sz val="9"/>
            <color indexed="81"/>
            <rFont val="돋움"/>
            <family val="3"/>
            <charset val="129"/>
          </rPr>
          <t>납입금으로</t>
        </r>
        <r>
          <rPr>
            <b/>
            <sz val="9"/>
            <color indexed="81"/>
            <rFont val="Tahoma"/>
            <family val="2"/>
          </rPr>
          <t xml:space="preserve"> </t>
        </r>
        <r>
          <rPr>
            <b/>
            <sz val="9"/>
            <color indexed="81"/>
            <rFont val="돋움"/>
            <family val="3"/>
            <charset val="129"/>
          </rPr>
          <t>전환하여</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가능
◦</t>
        </r>
        <r>
          <rPr>
            <b/>
            <sz val="9"/>
            <color indexed="81"/>
            <rFont val="Tahoma"/>
            <family val="2"/>
          </rPr>
          <t xml:space="preserve"> </t>
        </r>
        <r>
          <rPr>
            <b/>
            <sz val="9"/>
            <color indexed="81"/>
            <rFont val="돋움"/>
            <family val="3"/>
            <charset val="129"/>
          </rPr>
          <t>연금수령</t>
        </r>
        <r>
          <rPr>
            <b/>
            <sz val="9"/>
            <color indexed="81"/>
            <rFont val="Tahoma"/>
            <family val="2"/>
          </rPr>
          <t xml:space="preserve"> </t>
        </r>
        <r>
          <rPr>
            <b/>
            <sz val="9"/>
            <color indexed="81"/>
            <rFont val="돋움"/>
            <family val="3"/>
            <charset val="129"/>
          </rPr>
          <t>개시신청</t>
        </r>
        <r>
          <rPr>
            <b/>
            <sz val="9"/>
            <color indexed="81"/>
            <rFont val="Tahoma"/>
            <family val="2"/>
          </rPr>
          <t xml:space="preserve"> </t>
        </r>
        <r>
          <rPr>
            <b/>
            <sz val="9"/>
            <color indexed="81"/>
            <rFont val="돋움"/>
            <family val="3"/>
            <charset val="129"/>
          </rPr>
          <t>후</t>
        </r>
        <r>
          <rPr>
            <b/>
            <sz val="9"/>
            <color indexed="81"/>
            <rFont val="Tahoma"/>
            <family val="2"/>
          </rPr>
          <t xml:space="preserve"> </t>
        </r>
        <r>
          <rPr>
            <b/>
            <sz val="9"/>
            <color indexed="81"/>
            <rFont val="돋움"/>
            <family val="3"/>
            <charset val="129"/>
          </rPr>
          <t xml:space="preserve">연금수령
</t>
        </r>
        <r>
          <rPr>
            <b/>
            <sz val="9"/>
            <color indexed="81"/>
            <rFont val="Tahoma"/>
            <family val="2"/>
          </rPr>
          <t xml:space="preserve"> - </t>
        </r>
        <r>
          <rPr>
            <b/>
            <sz val="9"/>
            <color indexed="81"/>
            <rFont val="돋움"/>
            <family val="3"/>
            <charset val="129"/>
          </rPr>
          <t>연금수령을</t>
        </r>
        <r>
          <rPr>
            <b/>
            <sz val="9"/>
            <color indexed="81"/>
            <rFont val="Tahoma"/>
            <family val="2"/>
          </rPr>
          <t xml:space="preserve"> </t>
        </r>
        <r>
          <rPr>
            <b/>
            <sz val="9"/>
            <color indexed="81"/>
            <rFont val="돋움"/>
            <family val="3"/>
            <charset val="129"/>
          </rPr>
          <t>시작한</t>
        </r>
        <r>
          <rPr>
            <b/>
            <sz val="9"/>
            <color indexed="81"/>
            <rFont val="Tahoma"/>
            <family val="2"/>
          </rPr>
          <t xml:space="preserve"> </t>
        </r>
        <r>
          <rPr>
            <b/>
            <sz val="9"/>
            <color indexed="81"/>
            <rFont val="돋움"/>
            <family val="3"/>
            <charset val="129"/>
          </rPr>
          <t>해에는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해에</t>
        </r>
        <r>
          <rPr>
            <b/>
            <sz val="9"/>
            <color indexed="81"/>
            <rFont val="Tahoma"/>
            <family val="2"/>
          </rPr>
          <t xml:space="preserve"> </t>
        </r>
        <r>
          <rPr>
            <b/>
            <sz val="9"/>
            <color indexed="81"/>
            <rFont val="돋움"/>
            <family val="3"/>
            <charset val="129"/>
          </rPr>
          <t>연금계좌에</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금액에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가능</t>
        </r>
        <r>
          <rPr>
            <b/>
            <sz val="9"/>
            <color indexed="81"/>
            <rFont val="Tahoma"/>
            <family val="2"/>
          </rPr>
          <t>(</t>
        </r>
        <r>
          <rPr>
            <b/>
            <sz val="9"/>
            <color indexed="81"/>
            <rFont val="돋움"/>
            <family val="3"/>
            <charset val="129"/>
          </rPr>
          <t>연금수령액을</t>
        </r>
        <r>
          <rPr>
            <b/>
            <sz val="9"/>
            <color indexed="81"/>
            <rFont val="Tahoma"/>
            <family val="2"/>
          </rPr>
          <t xml:space="preserve"> </t>
        </r>
        <r>
          <rPr>
            <b/>
            <sz val="9"/>
            <color indexed="81"/>
            <rFont val="돋움"/>
            <family val="3"/>
            <charset val="129"/>
          </rPr>
          <t>차감하지</t>
        </r>
        <r>
          <rPr>
            <b/>
            <sz val="9"/>
            <color indexed="81"/>
            <rFont val="Tahoma"/>
            <family val="2"/>
          </rPr>
          <t xml:space="preserve"> </t>
        </r>
        <r>
          <rPr>
            <b/>
            <sz val="9"/>
            <color indexed="81"/>
            <rFont val="돋움"/>
            <family val="3"/>
            <charset val="129"/>
          </rPr>
          <t>않고</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연금계좌
공제금액</t>
        </r>
        <r>
          <rPr>
            <b/>
            <sz val="9"/>
            <color indexed="81"/>
            <rFont val="Tahoma"/>
            <family val="2"/>
          </rPr>
          <t xml:space="preserve"> </t>
        </r>
        <r>
          <rPr>
            <b/>
            <sz val="9"/>
            <color indexed="81"/>
            <rFont val="돋움"/>
            <family val="3"/>
            <charset val="129"/>
          </rPr>
          <t>한도</t>
        </r>
        <r>
          <rPr>
            <b/>
            <sz val="9"/>
            <color indexed="81"/>
            <rFont val="Tahoma"/>
            <family val="2"/>
          </rPr>
          <t xml:space="preserve"> : </t>
        </r>
        <r>
          <rPr>
            <b/>
            <sz val="9"/>
            <color indexed="81"/>
            <rFont val="돋움"/>
            <family val="3"/>
            <charset val="129"/>
          </rPr>
          <t>연금계좌</t>
        </r>
        <r>
          <rPr>
            <b/>
            <sz val="9"/>
            <color indexed="81"/>
            <rFont val="Tahoma"/>
            <family val="2"/>
          </rPr>
          <t xml:space="preserve"> </t>
        </r>
        <r>
          <rPr>
            <b/>
            <sz val="9"/>
            <color indexed="81"/>
            <rFont val="돋움"/>
            <family val="3"/>
            <charset val="129"/>
          </rPr>
          <t>납입액</t>
        </r>
        <r>
          <rPr>
            <b/>
            <sz val="9"/>
            <color indexed="81"/>
            <rFont val="Tahoma"/>
            <family val="2"/>
          </rPr>
          <t xml:space="preserve"> (</t>
        </r>
        <r>
          <rPr>
            <b/>
            <sz val="9"/>
            <color indexed="81"/>
            <rFont val="돋움"/>
            <family val="3"/>
            <charset val="129"/>
          </rPr>
          <t>연</t>
        </r>
        <r>
          <rPr>
            <b/>
            <sz val="9"/>
            <color indexed="81"/>
            <rFont val="Tahoma"/>
            <family val="2"/>
          </rPr>
          <t xml:space="preserve"> 400</t>
        </r>
        <r>
          <rPr>
            <b/>
            <sz val="9"/>
            <color indexed="81"/>
            <rFont val="돋움"/>
            <family val="3"/>
            <charset val="129"/>
          </rPr>
          <t>만원</t>
        </r>
        <r>
          <rPr>
            <b/>
            <sz val="9"/>
            <color indexed="81"/>
            <rFont val="Tahoma"/>
            <family val="2"/>
          </rPr>
          <t xml:space="preserve"> </t>
        </r>
        <r>
          <rPr>
            <b/>
            <sz val="9"/>
            <color indexed="81"/>
            <rFont val="돋움"/>
            <family val="3"/>
            <charset val="129"/>
          </rPr>
          <t>한도</t>
        </r>
        <r>
          <rPr>
            <b/>
            <sz val="9"/>
            <color indexed="81"/>
            <rFont val="Tahoma"/>
            <family val="2"/>
          </rPr>
          <t xml:space="preserve">) × 12%
</t>
        </r>
        <r>
          <rPr>
            <b/>
            <sz val="9"/>
            <color indexed="81"/>
            <rFont val="돋움"/>
            <family val="3"/>
            <charset val="129"/>
          </rPr>
          <t>과학기술인공제</t>
        </r>
        <r>
          <rPr>
            <b/>
            <sz val="9"/>
            <color indexed="81"/>
            <rFont val="Tahoma"/>
            <family val="2"/>
          </rPr>
          <t xml:space="preserve"> : </t>
        </r>
        <r>
          <rPr>
            <b/>
            <sz val="9"/>
            <color indexed="81"/>
            <rFont val="돋움"/>
            <family val="3"/>
            <charset val="129"/>
          </rPr>
          <t>과학기술인공제회법에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퇴직연금</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납입액
퇴직연금</t>
        </r>
        <r>
          <rPr>
            <b/>
            <sz val="9"/>
            <color indexed="81"/>
            <rFont val="Tahoma"/>
            <family val="2"/>
          </rPr>
          <t xml:space="preserve"> : </t>
        </r>
        <r>
          <rPr>
            <b/>
            <sz val="9"/>
            <color indexed="81"/>
            <rFont val="돋움"/>
            <family val="3"/>
            <charset val="129"/>
          </rPr>
          <t>근로자퇴직급여보장법에</t>
        </r>
        <r>
          <rPr>
            <b/>
            <sz val="9"/>
            <color indexed="81"/>
            <rFont val="Tahoma"/>
            <family val="2"/>
          </rPr>
          <t xml:space="preserve"> </t>
        </r>
        <r>
          <rPr>
            <b/>
            <sz val="9"/>
            <color indexed="81"/>
            <rFont val="돋움"/>
            <family val="3"/>
            <charset val="129"/>
          </rPr>
          <t>따른</t>
        </r>
        <r>
          <rPr>
            <b/>
            <sz val="9"/>
            <color indexed="81"/>
            <rFont val="Tahoma"/>
            <family val="2"/>
          </rPr>
          <t xml:space="preserve"> DC</t>
        </r>
        <r>
          <rPr>
            <b/>
            <sz val="9"/>
            <color indexed="81"/>
            <rFont val="돋움"/>
            <family val="3"/>
            <charset val="129"/>
          </rPr>
          <t>형</t>
        </r>
        <r>
          <rPr>
            <b/>
            <sz val="9"/>
            <color indexed="81"/>
            <rFont val="Tahoma"/>
            <family val="2"/>
          </rPr>
          <t xml:space="preserve"> </t>
        </r>
        <r>
          <rPr>
            <b/>
            <sz val="9"/>
            <color indexed="81"/>
            <rFont val="돋움"/>
            <family val="3"/>
            <charset val="129"/>
          </rPr>
          <t>퇴직연금ㆍ개인형퇴직연금</t>
        </r>
        <r>
          <rPr>
            <b/>
            <sz val="9"/>
            <color indexed="81"/>
            <rFont val="Tahoma"/>
            <family val="2"/>
          </rPr>
          <t xml:space="preserve">(IRP) </t>
        </r>
        <r>
          <rPr>
            <b/>
            <sz val="9"/>
            <color indexed="81"/>
            <rFont val="돋움"/>
            <family val="3"/>
            <charset val="129"/>
          </rPr>
          <t>근로자</t>
        </r>
        <r>
          <rPr>
            <b/>
            <sz val="9"/>
            <color indexed="81"/>
            <rFont val="Tahoma"/>
            <family val="2"/>
          </rPr>
          <t xml:space="preserve"> </t>
        </r>
        <r>
          <rPr>
            <b/>
            <sz val="9"/>
            <color indexed="81"/>
            <rFont val="돋움"/>
            <family val="3"/>
            <charset val="129"/>
          </rPr>
          <t>납입액
연금저축</t>
        </r>
        <r>
          <rPr>
            <b/>
            <sz val="9"/>
            <color indexed="81"/>
            <rFont val="Tahoma"/>
            <family val="2"/>
          </rPr>
          <t xml:space="preserve"> : </t>
        </r>
        <r>
          <rPr>
            <b/>
            <sz val="9"/>
            <color indexed="81"/>
            <rFont val="돋움"/>
            <family val="3"/>
            <charset val="129"/>
          </rPr>
          <t>연금저축계좌</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납입액
소득세법</t>
        </r>
        <r>
          <rPr>
            <b/>
            <sz val="9"/>
            <color indexed="81"/>
            <rFont val="Tahoma"/>
            <family val="2"/>
          </rPr>
          <t xml:space="preserve"> </t>
        </r>
        <r>
          <rPr>
            <b/>
            <sz val="9"/>
            <color indexed="81"/>
            <rFont val="돋움"/>
            <family val="3"/>
            <charset val="129"/>
          </rPr>
          <t>제</t>
        </r>
        <r>
          <rPr>
            <b/>
            <sz val="9"/>
            <color indexed="81"/>
            <rFont val="Tahoma"/>
            <family val="2"/>
          </rPr>
          <t>59</t>
        </r>
        <r>
          <rPr>
            <b/>
            <sz val="9"/>
            <color indexed="81"/>
            <rFont val="돋움"/>
            <family val="3"/>
            <charset val="129"/>
          </rPr>
          <t>조의</t>
        </r>
        <r>
          <rPr>
            <b/>
            <sz val="9"/>
            <color indexed="81"/>
            <rFont val="Tahoma"/>
            <family val="2"/>
          </rPr>
          <t xml:space="preserve"> 3 [ </t>
        </r>
        <r>
          <rPr>
            <b/>
            <sz val="9"/>
            <color indexed="81"/>
            <rFont val="돋움"/>
            <family val="3"/>
            <charset val="129"/>
          </rPr>
          <t>연금계좌세액공제</t>
        </r>
        <r>
          <rPr>
            <b/>
            <sz val="9"/>
            <color indexed="81"/>
            <rFont val="Tahoma"/>
            <family val="2"/>
          </rPr>
          <t xml:space="preserve">(2014.01.01 </t>
        </r>
        <r>
          <rPr>
            <b/>
            <sz val="9"/>
            <color indexed="81"/>
            <rFont val="돋움"/>
            <family val="3"/>
            <charset val="129"/>
          </rPr>
          <t>신설</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종합소득이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거주자가</t>
        </r>
        <r>
          <rPr>
            <b/>
            <sz val="9"/>
            <color indexed="81"/>
            <rFont val="Tahoma"/>
            <family val="2"/>
          </rPr>
          <t xml:space="preserve"> </t>
        </r>
        <r>
          <rPr>
            <b/>
            <sz val="9"/>
            <color indexed="81"/>
            <rFont val="돋움"/>
            <family val="3"/>
            <charset val="129"/>
          </rPr>
          <t>연금계좌에</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연금계좌</t>
        </r>
        <r>
          <rPr>
            <b/>
            <sz val="9"/>
            <color indexed="81"/>
            <rFont val="Tahoma"/>
            <family val="2"/>
          </rPr>
          <t xml:space="preserve"> </t>
        </r>
        <r>
          <rPr>
            <b/>
            <sz val="9"/>
            <color indexed="81"/>
            <rFont val="돋움"/>
            <family val="3"/>
            <charset val="129"/>
          </rPr>
          <t>납입액</t>
        </r>
        <r>
          <rPr>
            <b/>
            <sz val="9"/>
            <color indexed="81"/>
            <rFont val="Tahoma"/>
            <family val="2"/>
          </rPr>
          <t xml:space="preserve">" </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의</t>
        </r>
        <r>
          <rPr>
            <b/>
            <sz val="9"/>
            <color indexed="81"/>
            <rFont val="Tahoma"/>
            <family val="2"/>
          </rPr>
          <t xml:space="preserve"> 100</t>
        </r>
        <r>
          <rPr>
            <b/>
            <sz val="9"/>
            <color indexed="81"/>
            <rFont val="돋움"/>
            <family val="3"/>
            <charset val="129"/>
          </rPr>
          <t>분의</t>
        </r>
        <r>
          <rPr>
            <b/>
            <sz val="9"/>
            <color indexed="81"/>
            <rFont val="Tahoma"/>
            <family val="2"/>
          </rPr>
          <t xml:space="preserve"> 12[</t>
        </r>
        <r>
          <rPr>
            <b/>
            <sz val="9"/>
            <color indexed="81"/>
            <rFont val="돋움"/>
            <family val="3"/>
            <charset val="129"/>
          </rPr>
          <t>해당</t>
        </r>
        <r>
          <rPr>
            <b/>
            <sz val="9"/>
            <color indexed="81"/>
            <rFont val="Tahoma"/>
            <family val="2"/>
          </rPr>
          <t xml:space="preserve"> </t>
        </r>
        <r>
          <rPr>
            <b/>
            <sz val="9"/>
            <color indexed="81"/>
            <rFont val="돋움"/>
            <family val="3"/>
            <charset val="129"/>
          </rPr>
          <t>과세기간의</t>
        </r>
        <r>
          <rPr>
            <b/>
            <sz val="9"/>
            <color indexed="81"/>
            <rFont val="Tahoma"/>
            <family val="2"/>
          </rPr>
          <t xml:space="preserve"> </t>
        </r>
        <r>
          <rPr>
            <b/>
            <sz val="9"/>
            <color indexed="81"/>
            <rFont val="돋움"/>
            <family val="3"/>
            <charset val="129"/>
          </rPr>
          <t>종합소득과세표준을</t>
        </r>
        <r>
          <rPr>
            <b/>
            <sz val="9"/>
            <color indexed="81"/>
            <rFont val="Tahoma"/>
            <family val="2"/>
          </rPr>
          <t xml:space="preserve"> </t>
        </r>
        <r>
          <rPr>
            <b/>
            <sz val="9"/>
            <color indexed="81"/>
            <rFont val="돋움"/>
            <family val="3"/>
            <charset val="129"/>
          </rPr>
          <t>계산할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합산하는</t>
        </r>
        <r>
          <rPr>
            <b/>
            <sz val="9"/>
            <color indexed="81"/>
            <rFont val="Tahoma"/>
            <family val="2"/>
          </rPr>
          <t xml:space="preserve"> </t>
        </r>
        <r>
          <rPr>
            <b/>
            <sz val="9"/>
            <color indexed="81"/>
            <rFont val="돋움"/>
            <family val="3"/>
            <charset val="129"/>
          </rPr>
          <t>종합소득금액이</t>
        </r>
        <r>
          <rPr>
            <b/>
            <sz val="9"/>
            <color indexed="81"/>
            <rFont val="Tahoma"/>
            <family val="2"/>
          </rPr>
          <t xml:space="preserve"> 4</t>
        </r>
        <r>
          <rPr>
            <b/>
            <sz val="9"/>
            <color indexed="81"/>
            <rFont val="돋움"/>
            <family val="3"/>
            <charset val="129"/>
          </rPr>
          <t>천만원</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근로소득만</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총급여액</t>
        </r>
        <r>
          <rPr>
            <b/>
            <sz val="9"/>
            <color indexed="81"/>
            <rFont val="Tahoma"/>
            <family val="2"/>
          </rPr>
          <t xml:space="preserve"> 5</t>
        </r>
        <r>
          <rPr>
            <b/>
            <sz val="9"/>
            <color indexed="81"/>
            <rFont val="돋움"/>
            <family val="3"/>
            <charset val="129"/>
          </rPr>
          <t>천</t>
        </r>
        <r>
          <rPr>
            <b/>
            <sz val="9"/>
            <color indexed="81"/>
            <rFont val="Tahoma"/>
            <family val="2"/>
          </rPr>
          <t xml:space="preserve"> 500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거주자에</t>
        </r>
        <r>
          <rPr>
            <b/>
            <sz val="9"/>
            <color indexed="81"/>
            <rFont val="Tahoma"/>
            <family val="2"/>
          </rPr>
          <t xml:space="preserve"> </t>
        </r>
        <r>
          <rPr>
            <b/>
            <sz val="9"/>
            <color indexed="81"/>
            <rFont val="돋움"/>
            <family val="3"/>
            <charset val="129"/>
          </rPr>
          <t>대해서는</t>
        </r>
        <r>
          <rPr>
            <b/>
            <sz val="9"/>
            <color indexed="81"/>
            <rFont val="Tahoma"/>
            <family val="2"/>
          </rPr>
          <t xml:space="preserve"> 100</t>
        </r>
        <r>
          <rPr>
            <b/>
            <sz val="9"/>
            <color indexed="81"/>
            <rFont val="돋움"/>
            <family val="3"/>
            <charset val="129"/>
          </rPr>
          <t>분의</t>
        </r>
        <r>
          <rPr>
            <b/>
            <sz val="9"/>
            <color indexed="81"/>
            <rFont val="Tahoma"/>
            <family val="2"/>
          </rPr>
          <t xml:space="preserve"> 15]</t>
        </r>
        <r>
          <rPr>
            <b/>
            <sz val="9"/>
            <color indexed="81"/>
            <rFont val="돋움"/>
            <family val="3"/>
            <charset val="129"/>
          </rPr>
          <t>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과세기간의</t>
        </r>
        <r>
          <rPr>
            <b/>
            <sz val="9"/>
            <color indexed="81"/>
            <rFont val="Tahoma"/>
            <family val="2"/>
          </rPr>
          <t xml:space="preserve"> </t>
        </r>
        <r>
          <rPr>
            <b/>
            <sz val="9"/>
            <color indexed="81"/>
            <rFont val="돋움"/>
            <family val="3"/>
            <charset val="129"/>
          </rPr>
          <t>종합소득산출세액에서</t>
        </r>
        <r>
          <rPr>
            <b/>
            <sz val="9"/>
            <color indexed="81"/>
            <rFont val="Tahoma"/>
            <family val="2"/>
          </rPr>
          <t xml:space="preserve"> </t>
        </r>
        <r>
          <rPr>
            <b/>
            <sz val="9"/>
            <color indexed="81"/>
            <rFont val="돋움"/>
            <family val="3"/>
            <charset val="129"/>
          </rPr>
          <t>공제한다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연금계좌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연금저축계좌에</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금액이</t>
        </r>
        <r>
          <rPr>
            <b/>
            <sz val="9"/>
            <color indexed="81"/>
            <rFont val="Tahoma"/>
            <family val="2"/>
          </rPr>
          <t xml:space="preserve"> </t>
        </r>
        <r>
          <rPr>
            <b/>
            <sz val="9"/>
            <color indexed="81"/>
            <rFont val="돋움"/>
            <family val="3"/>
            <charset val="129"/>
          </rPr>
          <t>연</t>
        </r>
        <r>
          <rPr>
            <b/>
            <sz val="9"/>
            <color indexed="81"/>
            <rFont val="Tahoma"/>
            <family val="2"/>
          </rPr>
          <t xml:space="preserve"> 400</t>
        </r>
        <r>
          <rPr>
            <b/>
            <sz val="9"/>
            <color indexed="81"/>
            <rFont val="돋움"/>
            <family val="3"/>
            <charset val="129"/>
          </rPr>
          <t>만원을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하고</t>
        </r>
        <r>
          <rPr>
            <b/>
            <sz val="9"/>
            <color indexed="81"/>
            <rFont val="Tahoma"/>
            <family val="2"/>
          </rPr>
          <t xml:space="preserve">, </t>
        </r>
        <r>
          <rPr>
            <b/>
            <sz val="9"/>
            <color indexed="81"/>
            <rFont val="돋움"/>
            <family val="3"/>
            <charset val="129"/>
          </rPr>
          <t>연금저축계좌에</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400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금액과</t>
        </r>
        <r>
          <rPr>
            <b/>
            <sz val="9"/>
            <color indexed="81"/>
            <rFont val="Tahoma"/>
            <family val="2"/>
          </rPr>
          <t xml:space="preserve"> </t>
        </r>
        <r>
          <rPr>
            <b/>
            <sz val="9"/>
            <color indexed="81"/>
            <rFont val="돋움"/>
            <family val="3"/>
            <charset val="129"/>
          </rPr>
          <t>퇴직연금계좌에</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합한</t>
        </r>
        <r>
          <rPr>
            <b/>
            <sz val="9"/>
            <color indexed="81"/>
            <rFont val="Tahoma"/>
            <family val="2"/>
          </rPr>
          <t xml:space="preserve"> </t>
        </r>
        <r>
          <rPr>
            <b/>
            <sz val="9"/>
            <color indexed="81"/>
            <rFont val="돋움"/>
            <family val="3"/>
            <charset val="129"/>
          </rPr>
          <t>금액이</t>
        </r>
        <r>
          <rPr>
            <b/>
            <sz val="9"/>
            <color indexed="81"/>
            <rFont val="Tahoma"/>
            <family val="2"/>
          </rPr>
          <t xml:space="preserve"> </t>
        </r>
        <r>
          <rPr>
            <b/>
            <sz val="9"/>
            <color indexed="81"/>
            <rFont val="돋움"/>
            <family val="3"/>
            <charset val="129"/>
          </rPr>
          <t>연</t>
        </r>
        <r>
          <rPr>
            <b/>
            <sz val="9"/>
            <color indexed="81"/>
            <rFont val="Tahoma"/>
            <family val="2"/>
          </rPr>
          <t xml:space="preserve"> 700</t>
        </r>
        <r>
          <rPr>
            <b/>
            <sz val="9"/>
            <color indexed="81"/>
            <rFont val="돋움"/>
            <family val="3"/>
            <charset val="129"/>
          </rPr>
          <t>만원을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하되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과세기간에</t>
        </r>
        <r>
          <rPr>
            <b/>
            <sz val="9"/>
            <color indexed="81"/>
            <rFont val="Tahoma"/>
            <family val="2"/>
          </rPr>
          <t xml:space="preserve"> </t>
        </r>
        <r>
          <rPr>
            <b/>
            <sz val="9"/>
            <color indexed="81"/>
            <rFont val="돋움"/>
            <family val="3"/>
            <charset val="129"/>
          </rPr>
          <t>종합소득과세표준을</t>
        </r>
        <r>
          <rPr>
            <b/>
            <sz val="9"/>
            <color indexed="81"/>
            <rFont val="Tahoma"/>
            <family val="2"/>
          </rPr>
          <t xml:space="preserve"> </t>
        </r>
        <r>
          <rPr>
            <b/>
            <sz val="9"/>
            <color indexed="81"/>
            <rFont val="돋움"/>
            <family val="3"/>
            <charset val="129"/>
          </rPr>
          <t>계산할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합산하는</t>
        </r>
        <r>
          <rPr>
            <b/>
            <sz val="9"/>
            <color indexed="81"/>
            <rFont val="Tahoma"/>
            <family val="2"/>
          </rPr>
          <t xml:space="preserve"> </t>
        </r>
        <r>
          <rPr>
            <b/>
            <sz val="9"/>
            <color indexed="81"/>
            <rFont val="돋움"/>
            <family val="3"/>
            <charset val="129"/>
          </rPr>
          <t>종합소득금액이</t>
        </r>
        <r>
          <rPr>
            <b/>
            <sz val="9"/>
            <color indexed="81"/>
            <rFont val="Tahoma"/>
            <family val="2"/>
          </rPr>
          <t xml:space="preserve"> 1</t>
        </r>
        <r>
          <rPr>
            <b/>
            <sz val="9"/>
            <color indexed="81"/>
            <rFont val="돋움"/>
            <family val="3"/>
            <charset val="129"/>
          </rPr>
          <t>억원</t>
        </r>
        <r>
          <rPr>
            <b/>
            <sz val="9"/>
            <color indexed="81"/>
            <rFont val="Tahoma"/>
            <family val="2"/>
          </rPr>
          <t xml:space="preserve"> </t>
        </r>
        <r>
          <rPr>
            <b/>
            <sz val="9"/>
            <color indexed="81"/>
            <rFont val="돋움"/>
            <family val="3"/>
            <charset val="129"/>
          </rPr>
          <t>초과</t>
        </r>
        <r>
          <rPr>
            <b/>
            <sz val="9"/>
            <color indexed="81"/>
            <rFont val="Tahoma"/>
            <family val="2"/>
          </rPr>
          <t>(</t>
        </r>
        <r>
          <rPr>
            <b/>
            <sz val="9"/>
            <color indexed="81"/>
            <rFont val="돋움"/>
            <family val="3"/>
            <charset val="129"/>
          </rPr>
          <t>근로소득만</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총급여액</t>
        </r>
        <r>
          <rPr>
            <b/>
            <sz val="9"/>
            <color indexed="81"/>
            <rFont val="Tahoma"/>
            <family val="2"/>
          </rPr>
          <t xml:space="preserve"> 1</t>
        </r>
        <r>
          <rPr>
            <b/>
            <sz val="9"/>
            <color indexed="81"/>
            <rFont val="돋움"/>
            <family val="3"/>
            <charset val="129"/>
          </rPr>
          <t>억</t>
        </r>
        <r>
          <rPr>
            <b/>
            <sz val="9"/>
            <color indexed="81"/>
            <rFont val="Tahoma"/>
            <family val="2"/>
          </rPr>
          <t>2</t>
        </r>
        <r>
          <rPr>
            <b/>
            <sz val="9"/>
            <color indexed="81"/>
            <rFont val="돋움"/>
            <family val="3"/>
            <charset val="129"/>
          </rPr>
          <t>천만원</t>
        </r>
        <r>
          <rPr>
            <b/>
            <sz val="9"/>
            <color indexed="81"/>
            <rFont val="Tahoma"/>
            <family val="2"/>
          </rPr>
          <t xml:space="preserve"> </t>
        </r>
        <r>
          <rPr>
            <b/>
            <sz val="9"/>
            <color indexed="81"/>
            <rFont val="돋움"/>
            <family val="3"/>
            <charset val="129"/>
          </rPr>
          <t>초과</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거주자에</t>
        </r>
        <r>
          <rPr>
            <b/>
            <sz val="9"/>
            <color indexed="81"/>
            <rFont val="Tahoma"/>
            <family val="2"/>
          </rPr>
          <t xml:space="preserve"> </t>
        </r>
        <r>
          <rPr>
            <b/>
            <sz val="9"/>
            <color indexed="81"/>
            <rFont val="돋움"/>
            <family val="3"/>
            <charset val="129"/>
          </rPr>
          <t>대해서는</t>
        </r>
        <r>
          <rPr>
            <b/>
            <sz val="9"/>
            <color indexed="81"/>
            <rFont val="Tahoma"/>
            <family val="2"/>
          </rPr>
          <t xml:space="preserve"> </t>
        </r>
        <r>
          <rPr>
            <b/>
            <sz val="9"/>
            <color indexed="81"/>
            <rFont val="돋움"/>
            <family val="3"/>
            <charset val="129"/>
          </rPr>
          <t>연금계좌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연금저축계좌에</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금액이</t>
        </r>
        <r>
          <rPr>
            <b/>
            <sz val="9"/>
            <color indexed="81"/>
            <rFont val="Tahoma"/>
            <family val="2"/>
          </rPr>
          <t xml:space="preserve"> </t>
        </r>
        <r>
          <rPr>
            <b/>
            <sz val="9"/>
            <color indexed="81"/>
            <rFont val="돋움"/>
            <family val="3"/>
            <charset val="129"/>
          </rPr>
          <t>연</t>
        </r>
        <r>
          <rPr>
            <b/>
            <sz val="9"/>
            <color indexed="81"/>
            <rFont val="Tahoma"/>
            <family val="2"/>
          </rPr>
          <t xml:space="preserve"> 300</t>
        </r>
        <r>
          <rPr>
            <b/>
            <sz val="9"/>
            <color indexed="81"/>
            <rFont val="돋움"/>
            <family val="3"/>
            <charset val="129"/>
          </rPr>
          <t>만원을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하고</t>
        </r>
        <r>
          <rPr>
            <b/>
            <sz val="9"/>
            <color indexed="81"/>
            <rFont val="Tahoma"/>
            <family val="2"/>
          </rPr>
          <t xml:space="preserve">, </t>
        </r>
        <r>
          <rPr>
            <b/>
            <sz val="9"/>
            <color indexed="81"/>
            <rFont val="돋움"/>
            <family val="3"/>
            <charset val="129"/>
          </rPr>
          <t>연금저축계좌에</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300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금액과</t>
        </r>
        <r>
          <rPr>
            <b/>
            <sz val="9"/>
            <color indexed="81"/>
            <rFont val="Tahoma"/>
            <family val="2"/>
          </rPr>
          <t xml:space="preserve"> </t>
        </r>
        <r>
          <rPr>
            <b/>
            <sz val="9"/>
            <color indexed="81"/>
            <rFont val="돋움"/>
            <family val="3"/>
            <charset val="129"/>
          </rPr>
          <t>퇴직연금계좌에</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합한</t>
        </r>
        <r>
          <rPr>
            <b/>
            <sz val="9"/>
            <color indexed="81"/>
            <rFont val="Tahoma"/>
            <family val="2"/>
          </rPr>
          <t xml:space="preserve"> </t>
        </r>
        <r>
          <rPr>
            <b/>
            <sz val="9"/>
            <color indexed="81"/>
            <rFont val="돋움"/>
            <family val="3"/>
            <charset val="129"/>
          </rPr>
          <t>금액이</t>
        </r>
        <r>
          <rPr>
            <b/>
            <sz val="9"/>
            <color indexed="81"/>
            <rFont val="Tahoma"/>
            <family val="2"/>
          </rPr>
          <t xml:space="preserve"> </t>
        </r>
        <r>
          <rPr>
            <b/>
            <sz val="9"/>
            <color indexed="81"/>
            <rFont val="돋움"/>
            <family val="3"/>
            <charset val="129"/>
          </rPr>
          <t>연</t>
        </r>
        <r>
          <rPr>
            <b/>
            <sz val="9"/>
            <color indexed="81"/>
            <rFont val="Tahoma"/>
            <family val="2"/>
          </rPr>
          <t xml:space="preserve"> 700</t>
        </r>
        <r>
          <rPr>
            <b/>
            <sz val="9"/>
            <color indexed="81"/>
            <rFont val="돋움"/>
            <family val="3"/>
            <charset val="129"/>
          </rPr>
          <t>만원을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.(2016.12.20 </t>
        </r>
        <r>
          <rPr>
            <b/>
            <sz val="9"/>
            <color indexed="81"/>
            <rFont val="돋움"/>
            <family val="3"/>
            <charset val="129"/>
          </rPr>
          <t>단서개정</t>
        </r>
        <r>
          <rPr>
            <b/>
            <sz val="9"/>
            <color indexed="81"/>
            <rFont val="Tahoma"/>
            <family val="2"/>
          </rPr>
          <t xml:space="preserve">) 
1. </t>
        </r>
        <r>
          <rPr>
            <b/>
            <sz val="9"/>
            <color indexed="81"/>
            <rFont val="돋움"/>
            <family val="3"/>
            <charset val="129"/>
          </rPr>
          <t>제</t>
        </r>
        <r>
          <rPr>
            <b/>
            <sz val="9"/>
            <color indexed="81"/>
            <rFont val="Tahoma"/>
            <family val="2"/>
          </rPr>
          <t>146</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소득세가</t>
        </r>
        <r>
          <rPr>
            <b/>
            <sz val="9"/>
            <color indexed="81"/>
            <rFont val="Tahoma"/>
            <family val="2"/>
          </rPr>
          <t xml:space="preserve"> </t>
        </r>
        <r>
          <rPr>
            <b/>
            <sz val="9"/>
            <color indexed="81"/>
            <rFont val="돋움"/>
            <family val="3"/>
            <charset val="129"/>
          </rPr>
          <t>원천징수되지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퇴직소득</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과세가</t>
        </r>
        <r>
          <rPr>
            <b/>
            <sz val="9"/>
            <color indexed="81"/>
            <rFont val="Tahoma"/>
            <family val="2"/>
          </rPr>
          <t xml:space="preserve"> </t>
        </r>
        <r>
          <rPr>
            <b/>
            <sz val="9"/>
            <color indexed="81"/>
            <rFont val="돋움"/>
            <family val="3"/>
            <charset val="129"/>
          </rPr>
          <t>이연된</t>
        </r>
        <r>
          <rPr>
            <b/>
            <sz val="9"/>
            <color indexed="81"/>
            <rFont val="Tahoma"/>
            <family val="2"/>
          </rPr>
          <t xml:space="preserve"> </t>
        </r>
        <r>
          <rPr>
            <b/>
            <sz val="9"/>
            <color indexed="81"/>
            <rFont val="돋움"/>
            <family val="3"/>
            <charset val="129"/>
          </rPr>
          <t>소득</t>
        </r>
        <r>
          <rPr>
            <b/>
            <sz val="9"/>
            <color indexed="81"/>
            <rFont val="Tahoma"/>
            <family val="2"/>
          </rPr>
          <t xml:space="preserve">(2014.01.01 </t>
        </r>
        <r>
          <rPr>
            <b/>
            <sz val="9"/>
            <color indexed="81"/>
            <rFont val="돋움"/>
            <family val="3"/>
            <charset val="129"/>
          </rPr>
          <t>신설</t>
        </r>
        <r>
          <rPr>
            <b/>
            <sz val="9"/>
            <color indexed="81"/>
            <rFont val="Tahoma"/>
            <family val="2"/>
          </rPr>
          <t xml:space="preserve">) 
2. </t>
        </r>
        <r>
          <rPr>
            <b/>
            <sz val="9"/>
            <color indexed="81"/>
            <rFont val="돋움"/>
            <family val="3"/>
            <charset val="129"/>
          </rPr>
          <t>연금계좌에서</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연금계좌로</t>
        </r>
        <r>
          <rPr>
            <b/>
            <sz val="9"/>
            <color indexed="81"/>
            <rFont val="Tahoma"/>
            <family val="2"/>
          </rPr>
          <t xml:space="preserve"> </t>
        </r>
        <r>
          <rPr>
            <b/>
            <sz val="9"/>
            <color indexed="81"/>
            <rFont val="돋움"/>
            <family val="3"/>
            <charset val="129"/>
          </rPr>
          <t>계약을</t>
        </r>
        <r>
          <rPr>
            <b/>
            <sz val="9"/>
            <color indexed="81"/>
            <rFont val="Tahoma"/>
            <family val="2"/>
          </rPr>
          <t xml:space="preserve"> </t>
        </r>
        <r>
          <rPr>
            <b/>
            <sz val="9"/>
            <color indexed="81"/>
            <rFont val="돋움"/>
            <family val="3"/>
            <charset val="129"/>
          </rPr>
          <t>이전함으로써</t>
        </r>
        <r>
          <rPr>
            <b/>
            <sz val="9"/>
            <color indexed="81"/>
            <rFont val="Tahoma"/>
            <family val="2"/>
          </rPr>
          <t xml:space="preserve"> </t>
        </r>
        <r>
          <rPr>
            <b/>
            <sz val="9"/>
            <color indexed="81"/>
            <rFont val="돋움"/>
            <family val="3"/>
            <charset val="129"/>
          </rPr>
          <t>납입되는</t>
        </r>
        <r>
          <rPr>
            <b/>
            <sz val="9"/>
            <color indexed="81"/>
            <rFont val="Tahoma"/>
            <family val="2"/>
          </rPr>
          <t xml:space="preserve"> </t>
        </r>
        <r>
          <rPr>
            <b/>
            <sz val="9"/>
            <color indexed="81"/>
            <rFont val="돋움"/>
            <family val="3"/>
            <charset val="129"/>
          </rPr>
          <t>금액</t>
        </r>
        <r>
          <rPr>
            <b/>
            <sz val="9"/>
            <color indexed="81"/>
            <rFont val="Tahoma"/>
            <family val="2"/>
          </rPr>
          <t xml:space="preserve">(2014.01.01 </t>
        </r>
        <r>
          <rPr>
            <b/>
            <sz val="9"/>
            <color indexed="81"/>
            <rFont val="돋움"/>
            <family val="3"/>
            <charset val="129"/>
          </rPr>
          <t>신설</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연금계좌세액공제</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 xml:space="preserve">.(2014.01.01 </t>
        </r>
        <r>
          <rPr>
            <b/>
            <sz val="9"/>
            <color indexed="81"/>
            <rFont val="돋움"/>
            <family val="3"/>
            <charset val="129"/>
          </rPr>
          <t>신설</t>
        </r>
        <r>
          <rPr>
            <b/>
            <sz val="9"/>
            <color indexed="81"/>
            <rFont val="Tahoma"/>
            <family val="2"/>
          </rPr>
          <t xml:space="preserve">) 
</t>
        </r>
        <r>
          <rPr>
            <b/>
            <sz val="9"/>
            <color indexed="81"/>
            <rFont val="돋움"/>
            <family val="3"/>
            <charset val="129"/>
          </rPr>
          <t>③</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제</t>
        </r>
        <r>
          <rPr>
            <b/>
            <sz val="9"/>
            <color indexed="81"/>
            <rFont val="Tahoma"/>
            <family val="2"/>
          </rPr>
          <t>91</t>
        </r>
        <r>
          <rPr>
            <b/>
            <sz val="9"/>
            <color indexed="81"/>
            <rFont val="돋움"/>
            <family val="3"/>
            <charset val="129"/>
          </rPr>
          <t>조의</t>
        </r>
        <r>
          <rPr>
            <b/>
            <sz val="9"/>
            <color indexed="81"/>
            <rFont val="Tahoma"/>
            <family val="2"/>
          </rPr>
          <t>18</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개인종합자산관리계좌의</t>
        </r>
        <r>
          <rPr>
            <b/>
            <sz val="9"/>
            <color indexed="81"/>
            <rFont val="Tahoma"/>
            <family val="2"/>
          </rPr>
          <t xml:space="preserve"> </t>
        </r>
        <r>
          <rPr>
            <b/>
            <sz val="9"/>
            <color indexed="81"/>
            <rFont val="돋움"/>
            <family val="3"/>
            <charset val="129"/>
          </rPr>
          <t>계약기간이</t>
        </r>
        <r>
          <rPr>
            <b/>
            <sz val="9"/>
            <color indexed="81"/>
            <rFont val="Tahoma"/>
            <family val="2"/>
          </rPr>
          <t xml:space="preserve"> </t>
        </r>
        <r>
          <rPr>
            <b/>
            <sz val="9"/>
            <color indexed="81"/>
            <rFont val="돋움"/>
            <family val="3"/>
            <charset val="129"/>
          </rPr>
          <t>만료되고</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계좌</t>
        </r>
        <r>
          <rPr>
            <b/>
            <sz val="9"/>
            <color indexed="81"/>
            <rFont val="Tahoma"/>
            <family val="2"/>
          </rPr>
          <t xml:space="preserve"> </t>
        </r>
        <r>
          <rPr>
            <b/>
            <sz val="9"/>
            <color indexed="81"/>
            <rFont val="돋움"/>
            <family val="3"/>
            <charset val="129"/>
          </rPr>
          <t>잔액의</t>
        </r>
        <r>
          <rPr>
            <b/>
            <sz val="9"/>
            <color indexed="81"/>
            <rFont val="Tahoma"/>
            <family val="2"/>
          </rPr>
          <t xml:space="preserve"> </t>
        </r>
        <r>
          <rPr>
            <b/>
            <sz val="9"/>
            <color indexed="81"/>
            <rFont val="돋움"/>
            <family val="3"/>
            <charset val="129"/>
          </rPr>
          <t>전부</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일부를</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방법으로</t>
        </r>
        <r>
          <rPr>
            <b/>
            <sz val="9"/>
            <color indexed="81"/>
            <rFont val="Tahoma"/>
            <family val="2"/>
          </rPr>
          <t xml:space="preserve"> </t>
        </r>
        <r>
          <rPr>
            <b/>
            <sz val="9"/>
            <color indexed="81"/>
            <rFont val="돋움"/>
            <family val="3"/>
            <charset val="129"/>
          </rPr>
          <t>연금계좌로</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전환금액</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과세기간의</t>
        </r>
        <r>
          <rPr>
            <b/>
            <sz val="9"/>
            <color indexed="81"/>
            <rFont val="Tahoma"/>
            <family val="2"/>
          </rPr>
          <t xml:space="preserve"> </t>
        </r>
        <r>
          <rPr>
            <b/>
            <sz val="9"/>
            <color indexed="81"/>
            <rFont val="돋움"/>
            <family val="3"/>
            <charset val="129"/>
          </rPr>
          <t>연금계좌</t>
        </r>
        <r>
          <rPr>
            <b/>
            <sz val="9"/>
            <color indexed="81"/>
            <rFont val="Tahoma"/>
            <family val="2"/>
          </rPr>
          <t xml:space="preserve"> </t>
        </r>
        <r>
          <rPr>
            <b/>
            <sz val="9"/>
            <color indexed="81"/>
            <rFont val="돋움"/>
            <family val="3"/>
            <charset val="129"/>
          </rPr>
          <t>납입액에</t>
        </r>
        <r>
          <rPr>
            <b/>
            <sz val="9"/>
            <color indexed="81"/>
            <rFont val="Tahoma"/>
            <family val="2"/>
          </rPr>
          <t xml:space="preserve"> </t>
        </r>
        <r>
          <rPr>
            <b/>
            <sz val="9"/>
            <color indexed="81"/>
            <rFont val="돋움"/>
            <family val="3"/>
            <charset val="129"/>
          </rPr>
          <t>포함한다</t>
        </r>
        <r>
          <rPr>
            <b/>
            <sz val="9"/>
            <color indexed="81"/>
            <rFont val="Tahoma"/>
            <family val="2"/>
          </rPr>
          <t xml:space="preserve">.(2019.12.31 </t>
        </r>
        <r>
          <rPr>
            <b/>
            <sz val="9"/>
            <color indexed="81"/>
            <rFont val="돋움"/>
            <family val="3"/>
            <charset val="129"/>
          </rPr>
          <t>신설</t>
        </r>
        <r>
          <rPr>
            <b/>
            <sz val="9"/>
            <color indexed="81"/>
            <rFont val="Tahoma"/>
            <family val="2"/>
          </rPr>
          <t xml:space="preserve">) 
</t>
        </r>
        <r>
          <rPr>
            <b/>
            <sz val="9"/>
            <color indexed="81"/>
            <rFont val="돋움"/>
            <family val="3"/>
            <charset val="129"/>
          </rPr>
          <t>④</t>
        </r>
        <r>
          <rPr>
            <b/>
            <sz val="9"/>
            <color indexed="81"/>
            <rFont val="Tahoma"/>
            <family val="2"/>
          </rPr>
          <t xml:space="preserve"> </t>
        </r>
        <r>
          <rPr>
            <b/>
            <sz val="9"/>
            <color indexed="81"/>
            <rFont val="돋움"/>
            <family val="3"/>
            <charset val="129"/>
          </rPr>
          <t>전환금액이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단서에도</t>
        </r>
        <r>
          <rPr>
            <b/>
            <sz val="9"/>
            <color indexed="81"/>
            <rFont val="Tahoma"/>
            <family val="2"/>
          </rPr>
          <t xml:space="preserve"> </t>
        </r>
        <r>
          <rPr>
            <b/>
            <sz val="9"/>
            <color indexed="81"/>
            <rFont val="돋움"/>
            <family val="3"/>
            <charset val="129"/>
          </rPr>
          <t>불구하고</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항을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전환금액의</t>
        </r>
        <r>
          <rPr>
            <b/>
            <sz val="9"/>
            <color indexed="81"/>
            <rFont val="Tahoma"/>
            <family val="2"/>
          </rPr>
          <t xml:space="preserve"> 100</t>
        </r>
        <r>
          <rPr>
            <b/>
            <sz val="9"/>
            <color indexed="81"/>
            <rFont val="돋움"/>
            <family val="3"/>
            <charset val="129"/>
          </rPr>
          <t>분의</t>
        </r>
        <r>
          <rPr>
            <b/>
            <sz val="9"/>
            <color indexed="81"/>
            <rFont val="Tahoma"/>
            <family val="2"/>
          </rPr>
          <t xml:space="preserve"> 10 </t>
        </r>
        <r>
          <rPr>
            <b/>
            <sz val="9"/>
            <color indexed="81"/>
            <rFont val="돋움"/>
            <family val="3"/>
            <charset val="129"/>
          </rPr>
          <t>또는</t>
        </r>
        <r>
          <rPr>
            <b/>
            <sz val="9"/>
            <color indexed="81"/>
            <rFont val="Tahoma"/>
            <family val="2"/>
          </rPr>
          <t xml:space="preserve"> 300</t>
        </r>
        <r>
          <rPr>
            <b/>
            <sz val="9"/>
            <color indexed="81"/>
            <rFont val="돋움"/>
            <family val="3"/>
            <charset val="129"/>
          </rPr>
          <t>만원</t>
        </r>
        <r>
          <rPr>
            <b/>
            <sz val="9"/>
            <color indexed="81"/>
            <rFont val="Tahoma"/>
            <family val="2"/>
          </rPr>
          <t>(</t>
        </r>
        <r>
          <rPr>
            <b/>
            <sz val="9"/>
            <color indexed="81"/>
            <rFont val="돋움"/>
            <family val="3"/>
            <charset val="129"/>
          </rPr>
          <t>직전</t>
        </r>
        <r>
          <rPr>
            <b/>
            <sz val="9"/>
            <color indexed="81"/>
            <rFont val="Tahoma"/>
            <family val="2"/>
          </rPr>
          <t xml:space="preserve"> </t>
        </r>
        <r>
          <rPr>
            <b/>
            <sz val="9"/>
            <color indexed="81"/>
            <rFont val="돋움"/>
            <family val="3"/>
            <charset val="129"/>
          </rPr>
          <t>과세기간과</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과세기간에</t>
        </r>
        <r>
          <rPr>
            <b/>
            <sz val="9"/>
            <color indexed="81"/>
            <rFont val="Tahoma"/>
            <family val="2"/>
          </rPr>
          <t xml:space="preserve"> </t>
        </r>
        <r>
          <rPr>
            <b/>
            <sz val="9"/>
            <color indexed="81"/>
            <rFont val="돋움"/>
            <family val="3"/>
            <charset val="129"/>
          </rPr>
          <t>걸쳐</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경우에는</t>
        </r>
        <r>
          <rPr>
            <b/>
            <sz val="9"/>
            <color indexed="81"/>
            <rFont val="Tahoma"/>
            <family val="2"/>
          </rPr>
          <t xml:space="preserve"> 300</t>
        </r>
        <r>
          <rPr>
            <b/>
            <sz val="9"/>
            <color indexed="81"/>
            <rFont val="돋움"/>
            <family val="3"/>
            <charset val="129"/>
          </rPr>
          <t>만원에서</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과세기간에</t>
        </r>
        <r>
          <rPr>
            <b/>
            <sz val="9"/>
            <color indexed="81"/>
            <rFont val="Tahoma"/>
            <family val="2"/>
          </rPr>
          <t xml:space="preserve"> </t>
        </r>
        <r>
          <rPr>
            <b/>
            <sz val="9"/>
            <color indexed="81"/>
            <rFont val="돋움"/>
            <family val="3"/>
            <charset val="129"/>
          </rPr>
          <t>적용된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차감한</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적은</t>
        </r>
        <r>
          <rPr>
            <b/>
            <sz val="9"/>
            <color indexed="81"/>
            <rFont val="Tahoma"/>
            <family val="2"/>
          </rPr>
          <t xml:space="preserve"> </t>
        </r>
        <r>
          <rPr>
            <b/>
            <sz val="9"/>
            <color indexed="81"/>
            <rFont val="돋움"/>
            <family val="3"/>
            <charset val="129"/>
          </rPr>
          <t>금액과</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연금계좌에</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하는</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합한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.(2019.12.31 </t>
        </r>
        <r>
          <rPr>
            <b/>
            <sz val="9"/>
            <color indexed="81"/>
            <rFont val="돋움"/>
            <family val="3"/>
            <charset val="129"/>
          </rPr>
          <t>신설</t>
        </r>
        <r>
          <rPr>
            <b/>
            <sz val="9"/>
            <color indexed="81"/>
            <rFont val="Tahoma"/>
            <family val="2"/>
          </rPr>
          <t xml:space="preserve">)
</t>
        </r>
        <r>
          <rPr>
            <b/>
            <sz val="9"/>
            <color indexed="81"/>
            <rFont val="돋움"/>
            <family val="3"/>
            <charset val="129"/>
          </rPr>
          <t>⑤</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항까지의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연금계좌세액공제의</t>
        </r>
        <r>
          <rPr>
            <b/>
            <sz val="9"/>
            <color indexed="81"/>
            <rFont val="Tahoma"/>
            <family val="2"/>
          </rPr>
          <t xml:space="preserve"> </t>
        </r>
        <r>
          <rPr>
            <b/>
            <sz val="9"/>
            <color indexed="81"/>
            <rFont val="돋움"/>
            <family val="3"/>
            <charset val="129"/>
          </rPr>
          <t>계산방법</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절차</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관하여</t>
        </r>
        <r>
          <rPr>
            <b/>
            <sz val="9"/>
            <color indexed="81"/>
            <rFont val="Tahoma"/>
            <family val="2"/>
          </rPr>
          <t xml:space="preserve"> </t>
        </r>
        <r>
          <rPr>
            <b/>
            <sz val="9"/>
            <color indexed="81"/>
            <rFont val="돋움"/>
            <family val="3"/>
            <charset val="129"/>
          </rPr>
          <t>필요한</t>
        </r>
        <r>
          <rPr>
            <b/>
            <sz val="9"/>
            <color indexed="81"/>
            <rFont val="Tahoma"/>
            <family val="2"/>
          </rPr>
          <t xml:space="preserve"> </t>
        </r>
        <r>
          <rPr>
            <b/>
            <sz val="9"/>
            <color indexed="81"/>
            <rFont val="돋움"/>
            <family val="3"/>
            <charset val="129"/>
          </rPr>
          <t>사항은</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정한다</t>
        </r>
        <r>
          <rPr>
            <b/>
            <sz val="9"/>
            <color indexed="81"/>
            <rFont val="Tahoma"/>
            <family val="2"/>
          </rPr>
          <t xml:space="preserve">.(2019.12.31 </t>
        </r>
        <r>
          <rPr>
            <b/>
            <sz val="9"/>
            <color indexed="81"/>
            <rFont val="돋움"/>
            <family val="3"/>
            <charset val="129"/>
          </rPr>
          <t>개정</t>
        </r>
        <r>
          <rPr>
            <b/>
            <sz val="9"/>
            <color indexed="81"/>
            <rFont val="Tahoma"/>
            <family val="2"/>
          </rPr>
          <t xml:space="preserve">) 
</t>
        </r>
      </text>
    </comment>
    <comment ref="X107" authorId="1" shapeId="0" xr:uid="{ABCEB887-2738-443C-9CF4-DC85B8C9C441}">
      <text>
        <r>
          <rPr>
            <b/>
            <sz val="9"/>
            <color indexed="81"/>
            <rFont val="돋움"/>
            <family val="3"/>
            <charset val="129"/>
          </rPr>
          <t>퇴직연금계좌에서</t>
        </r>
        <r>
          <rPr>
            <b/>
            <sz val="9"/>
            <color indexed="81"/>
            <rFont val="Tahoma"/>
            <family val="2"/>
          </rPr>
          <t xml:space="preserve"> </t>
        </r>
        <r>
          <rPr>
            <b/>
            <sz val="9"/>
            <color indexed="81"/>
            <rFont val="돋움"/>
            <family val="3"/>
            <charset val="129"/>
          </rPr>
          <t>퇴직연금구분란은</t>
        </r>
        <r>
          <rPr>
            <b/>
            <sz val="9"/>
            <color indexed="81"/>
            <rFont val="Tahoma"/>
            <family val="2"/>
          </rPr>
          <t xml:space="preserve"> </t>
        </r>
        <r>
          <rPr>
            <b/>
            <sz val="9"/>
            <color indexed="81"/>
            <rFont val="돋움"/>
            <family val="3"/>
            <charset val="129"/>
          </rPr>
          <t>퇴직연금</t>
        </r>
        <r>
          <rPr>
            <b/>
            <sz val="9"/>
            <color indexed="81"/>
            <rFont val="Tahoma"/>
            <family val="2"/>
          </rPr>
          <t>(DC,IRP)</t>
        </r>
        <r>
          <rPr>
            <b/>
            <sz val="9"/>
            <color indexed="81"/>
            <rFont val="돋움"/>
            <family val="3"/>
            <charset val="129"/>
          </rPr>
          <t>ㆍ과학기술인공제회로</t>
        </r>
        <r>
          <rPr>
            <b/>
            <sz val="9"/>
            <color indexed="81"/>
            <rFont val="Tahoma"/>
            <family val="2"/>
          </rPr>
          <t xml:space="preserve"> </t>
        </r>
        <r>
          <rPr>
            <b/>
            <sz val="9"/>
            <color indexed="81"/>
            <rFont val="돋움"/>
            <family val="3"/>
            <charset val="129"/>
          </rPr>
          <t>구분하여</t>
        </r>
        <r>
          <rPr>
            <b/>
            <sz val="9"/>
            <color indexed="81"/>
            <rFont val="Tahoma"/>
            <family val="2"/>
          </rPr>
          <t xml:space="preserve"> </t>
        </r>
        <r>
          <rPr>
            <b/>
            <sz val="9"/>
            <color indexed="81"/>
            <rFont val="돋움"/>
            <family val="3"/>
            <charset val="129"/>
          </rPr>
          <t>적습니다</t>
        </r>
        <r>
          <rPr>
            <b/>
            <sz val="9"/>
            <color indexed="81"/>
            <rFont val="Tahoma"/>
            <family val="2"/>
          </rPr>
          <t xml:space="preserve">.
</t>
        </r>
        <r>
          <rPr>
            <b/>
            <sz val="9"/>
            <color indexed="81"/>
            <rFont val="돋움"/>
            <family val="3"/>
            <charset val="129"/>
          </rPr>
          <t>퇴직연금계좌</t>
        </r>
        <r>
          <rPr>
            <b/>
            <sz val="9"/>
            <color indexed="81"/>
            <rFont val="Tahoma"/>
            <family val="2"/>
          </rPr>
          <t xml:space="preserve"> : </t>
        </r>
        <r>
          <rPr>
            <b/>
            <sz val="9"/>
            <color indexed="81"/>
            <rFont val="돋움"/>
            <family val="3"/>
            <charset val="129"/>
          </rPr>
          <t>「근로자퇴직급여</t>
        </r>
        <r>
          <rPr>
            <b/>
            <sz val="9"/>
            <color indexed="81"/>
            <rFont val="Tahoma"/>
            <family val="2"/>
          </rPr>
          <t xml:space="preserve"> </t>
        </r>
        <r>
          <rPr>
            <b/>
            <sz val="9"/>
            <color indexed="81"/>
            <rFont val="돋움"/>
            <family val="3"/>
            <charset val="129"/>
          </rPr>
          <t>보장법」에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확정기여형퇴직연금제도</t>
        </r>
        <r>
          <rPr>
            <b/>
            <sz val="9"/>
            <color indexed="81"/>
            <rFont val="Tahoma"/>
            <family val="2"/>
          </rPr>
          <t>(DC</t>
        </r>
        <r>
          <rPr>
            <b/>
            <sz val="9"/>
            <color indexed="81"/>
            <rFont val="돋움"/>
            <family val="3"/>
            <charset val="129"/>
          </rPr>
          <t>형</t>
        </r>
        <r>
          <rPr>
            <b/>
            <sz val="9"/>
            <color indexed="81"/>
            <rFont val="Tahoma"/>
            <family val="2"/>
          </rPr>
          <t xml:space="preserve">) </t>
        </r>
        <r>
          <rPr>
            <b/>
            <sz val="9"/>
            <color indexed="81"/>
            <rFont val="돋움"/>
            <family val="3"/>
            <charset val="129"/>
          </rPr>
          <t>와</t>
        </r>
        <r>
          <rPr>
            <b/>
            <sz val="9"/>
            <color indexed="81"/>
            <rFont val="Tahoma"/>
            <family val="2"/>
          </rPr>
          <t xml:space="preserve"> </t>
        </r>
        <r>
          <rPr>
            <b/>
            <sz val="9"/>
            <color indexed="81"/>
            <rFont val="돋움"/>
            <family val="3"/>
            <charset val="129"/>
          </rPr>
          <t>개인형퇴직연금제도</t>
        </r>
        <r>
          <rPr>
            <b/>
            <sz val="9"/>
            <color indexed="81"/>
            <rFont val="Tahoma"/>
            <family val="2"/>
          </rPr>
          <t xml:space="preserve">(IRP) </t>
        </r>
        <r>
          <rPr>
            <b/>
            <sz val="9"/>
            <color indexed="81"/>
            <rFont val="돋움"/>
            <family val="3"/>
            <charset val="129"/>
          </rPr>
          <t>또는</t>
        </r>
        <r>
          <rPr>
            <b/>
            <sz val="9"/>
            <color indexed="81"/>
            <rFont val="Tahoma"/>
            <family val="2"/>
          </rPr>
          <t xml:space="preserve"> </t>
        </r>
        <r>
          <rPr>
            <b/>
            <sz val="9"/>
            <color indexed="81"/>
            <rFont val="돋움"/>
            <family val="3"/>
            <charset val="129"/>
          </rPr>
          <t>「과학기술인공제회법」에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퇴직연금을</t>
        </r>
        <r>
          <rPr>
            <b/>
            <sz val="9"/>
            <color indexed="81"/>
            <rFont val="Tahoma"/>
            <family val="2"/>
          </rPr>
          <t xml:space="preserve"> </t>
        </r>
        <r>
          <rPr>
            <b/>
            <sz val="9"/>
            <color indexed="81"/>
            <rFont val="돋움"/>
            <family val="3"/>
            <charset val="129"/>
          </rPr>
          <t>지급받기</t>
        </r>
        <r>
          <rPr>
            <b/>
            <sz val="9"/>
            <color indexed="81"/>
            <rFont val="Tahoma"/>
            <family val="2"/>
          </rPr>
          <t xml:space="preserve"> </t>
        </r>
        <r>
          <rPr>
            <b/>
            <sz val="9"/>
            <color indexed="81"/>
            <rFont val="돋움"/>
            <family val="3"/>
            <charset val="129"/>
          </rPr>
          <t>위해</t>
        </r>
        <r>
          <rPr>
            <b/>
            <sz val="9"/>
            <color indexed="81"/>
            <rFont val="Tahoma"/>
            <family val="2"/>
          </rPr>
          <t xml:space="preserve"> </t>
        </r>
        <r>
          <rPr>
            <b/>
            <sz val="9"/>
            <color indexed="81"/>
            <rFont val="돋움"/>
            <family val="3"/>
            <charset val="129"/>
          </rPr>
          <t>설정하는</t>
        </r>
        <r>
          <rPr>
            <b/>
            <sz val="9"/>
            <color indexed="81"/>
            <rFont val="Tahoma"/>
            <family val="2"/>
          </rPr>
          <t xml:space="preserve"> </t>
        </r>
        <r>
          <rPr>
            <b/>
            <sz val="9"/>
            <color indexed="81"/>
            <rFont val="돋움"/>
            <family val="3"/>
            <charset val="129"/>
          </rPr>
          <t>계좌</t>
        </r>
        <r>
          <rPr>
            <b/>
            <sz val="9"/>
            <color indexed="81"/>
            <rFont val="Tahoma"/>
            <family val="2"/>
          </rPr>
          <t>(</t>
        </r>
        <r>
          <rPr>
            <b/>
            <sz val="9"/>
            <color indexed="81"/>
            <rFont val="돋움"/>
            <family val="3"/>
            <charset val="129"/>
          </rPr>
          <t>확정기여형퇴직연금</t>
        </r>
        <r>
          <rPr>
            <b/>
            <sz val="9"/>
            <color indexed="81"/>
            <rFont val="Tahoma"/>
            <family val="2"/>
          </rPr>
          <t xml:space="preserve"> </t>
        </r>
        <r>
          <rPr>
            <b/>
            <sz val="9"/>
            <color indexed="81"/>
            <rFont val="돋움"/>
            <family val="3"/>
            <charset val="129"/>
          </rPr>
          <t>사용자부담금은</t>
        </r>
        <r>
          <rPr>
            <b/>
            <sz val="9"/>
            <color indexed="81"/>
            <rFont val="Tahoma"/>
            <family val="2"/>
          </rPr>
          <t xml:space="preserve"> </t>
        </r>
        <r>
          <rPr>
            <b/>
            <sz val="9"/>
            <color indexed="81"/>
            <rFont val="돋움"/>
            <family val="3"/>
            <charset val="129"/>
          </rPr>
          <t>제외</t>
        </r>
        <r>
          <rPr>
            <b/>
            <sz val="9"/>
            <color indexed="81"/>
            <rFont val="Tahoma"/>
            <family val="2"/>
          </rPr>
          <t>)</t>
        </r>
      </text>
    </comment>
    <comment ref="X109" authorId="1" shapeId="0" xr:uid="{4402F409-E661-4D5B-ABCE-87C74FB0E557}">
      <text>
        <r>
          <rPr>
            <b/>
            <sz val="9"/>
            <color indexed="81"/>
            <rFont val="돋움"/>
            <family val="3"/>
            <charset val="129"/>
          </rPr>
          <t>○</t>
        </r>
        <r>
          <rPr>
            <b/>
            <sz val="9"/>
            <color indexed="81"/>
            <rFont val="Tahoma"/>
            <family val="2"/>
          </rPr>
          <t xml:space="preserve"> </t>
        </r>
        <r>
          <rPr>
            <b/>
            <sz val="9"/>
            <color indexed="81"/>
            <rFont val="돋움"/>
            <family val="3"/>
            <charset val="129"/>
          </rPr>
          <t>연금저축계좌</t>
        </r>
        <r>
          <rPr>
            <b/>
            <sz val="9"/>
            <color indexed="81"/>
            <rFont val="Tahoma"/>
            <family val="2"/>
          </rPr>
          <t xml:space="preserve"> : </t>
        </r>
        <r>
          <rPr>
            <b/>
            <sz val="9"/>
            <color indexed="81"/>
            <rFont val="돋움"/>
            <family val="3"/>
            <charset val="129"/>
          </rPr>
          <t>금융회사</t>
        </r>
        <r>
          <rPr>
            <b/>
            <sz val="9"/>
            <color indexed="81"/>
            <rFont val="Tahoma"/>
            <family val="2"/>
          </rPr>
          <t xml:space="preserve"> </t>
        </r>
        <r>
          <rPr>
            <b/>
            <sz val="9"/>
            <color indexed="81"/>
            <rFont val="돋움"/>
            <family val="3"/>
            <charset val="129"/>
          </rPr>
          <t>등과</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계약에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연금저축</t>
        </r>
        <r>
          <rPr>
            <b/>
            <sz val="9"/>
            <color indexed="81"/>
            <rFont val="Tahoma"/>
            <family val="2"/>
          </rPr>
          <t>"</t>
        </r>
        <r>
          <rPr>
            <b/>
            <sz val="9"/>
            <color indexed="81"/>
            <rFont val="돋움"/>
            <family val="3"/>
            <charset val="129"/>
          </rPr>
          <t>이라는</t>
        </r>
        <r>
          <rPr>
            <b/>
            <sz val="9"/>
            <color indexed="81"/>
            <rFont val="Tahoma"/>
            <family val="2"/>
          </rPr>
          <t xml:space="preserve"> </t>
        </r>
        <r>
          <rPr>
            <b/>
            <sz val="9"/>
            <color indexed="81"/>
            <rFont val="돋움"/>
            <family val="3"/>
            <charset val="129"/>
          </rPr>
          <t>명칭으로</t>
        </r>
        <r>
          <rPr>
            <b/>
            <sz val="9"/>
            <color indexed="81"/>
            <rFont val="Tahoma"/>
            <family val="2"/>
          </rPr>
          <t xml:space="preserve"> </t>
        </r>
        <r>
          <rPr>
            <b/>
            <sz val="9"/>
            <color indexed="81"/>
            <rFont val="돋움"/>
            <family val="3"/>
            <charset val="129"/>
          </rPr>
          <t>설정하는</t>
        </r>
        <r>
          <rPr>
            <b/>
            <sz val="9"/>
            <color indexed="81"/>
            <rFont val="Tahoma"/>
            <family val="2"/>
          </rPr>
          <t xml:space="preserve"> </t>
        </r>
        <r>
          <rPr>
            <b/>
            <sz val="9"/>
            <color indexed="81"/>
            <rFont val="돋움"/>
            <family val="3"/>
            <charset val="129"/>
          </rPr>
          <t>계좌</t>
        </r>
        <r>
          <rPr>
            <b/>
            <sz val="9"/>
            <color indexed="81"/>
            <rFont val="Tahoma"/>
            <family val="2"/>
          </rPr>
          <t xml:space="preserve"> (2013.1.1. </t>
        </r>
        <r>
          <rPr>
            <b/>
            <sz val="9"/>
            <color indexed="81"/>
            <rFont val="돋움"/>
            <family val="3"/>
            <charset val="129"/>
          </rPr>
          <t>전에</t>
        </r>
        <r>
          <rPr>
            <b/>
            <sz val="9"/>
            <color indexed="81"/>
            <rFont val="Tahoma"/>
            <family val="2"/>
          </rPr>
          <t xml:space="preserve"> </t>
        </r>
        <r>
          <rPr>
            <b/>
            <sz val="9"/>
            <color indexed="81"/>
            <rFont val="돋움"/>
            <family val="3"/>
            <charset val="129"/>
          </rPr>
          <t>가입한</t>
        </r>
        <r>
          <rPr>
            <b/>
            <sz val="9"/>
            <color indexed="81"/>
            <rFont val="Tahoma"/>
            <family val="2"/>
          </rPr>
          <t xml:space="preserve"> </t>
        </r>
        <r>
          <rPr>
            <b/>
            <sz val="9"/>
            <color indexed="81"/>
            <rFont val="돋움"/>
            <family val="3"/>
            <charset val="129"/>
          </rPr>
          <t>연금저축</t>
        </r>
        <r>
          <rPr>
            <b/>
            <sz val="9"/>
            <color indexed="81"/>
            <rFont val="Tahoma"/>
            <family val="2"/>
          </rPr>
          <t xml:space="preserve"> </t>
        </r>
        <r>
          <rPr>
            <b/>
            <sz val="9"/>
            <color indexed="81"/>
            <rFont val="돋움"/>
            <family val="3"/>
            <charset val="129"/>
          </rPr>
          <t>포함</t>
        </r>
        <r>
          <rPr>
            <b/>
            <sz val="9"/>
            <color indexed="81"/>
            <rFont val="Tahoma"/>
            <family val="2"/>
          </rPr>
          <t>)</t>
        </r>
        <r>
          <rPr>
            <b/>
            <sz val="9"/>
            <color indexed="81"/>
            <rFont val="돋움"/>
            <family val="3"/>
            <charset val="129"/>
          </rPr>
          <t xml:space="preserve">
소득세법</t>
        </r>
        <r>
          <rPr>
            <b/>
            <sz val="9"/>
            <color indexed="81"/>
            <rFont val="Tahoma"/>
            <family val="2"/>
          </rPr>
          <t xml:space="preserve"> </t>
        </r>
        <r>
          <rPr>
            <b/>
            <sz val="9"/>
            <color indexed="81"/>
            <rFont val="돋움"/>
            <family val="3"/>
            <charset val="129"/>
          </rPr>
          <t>제</t>
        </r>
        <r>
          <rPr>
            <b/>
            <sz val="9"/>
            <color indexed="81"/>
            <rFont val="Tahoma"/>
            <family val="2"/>
          </rPr>
          <t>51</t>
        </r>
        <r>
          <rPr>
            <b/>
            <sz val="9"/>
            <color indexed="81"/>
            <rFont val="돋움"/>
            <family val="3"/>
            <charset val="129"/>
          </rPr>
          <t>조의</t>
        </r>
        <r>
          <rPr>
            <b/>
            <sz val="9"/>
            <color indexed="81"/>
            <rFont val="Tahoma"/>
            <family val="2"/>
          </rPr>
          <t xml:space="preserve">3 </t>
        </r>
        <r>
          <rPr>
            <b/>
            <sz val="9"/>
            <color indexed="81"/>
            <rFont val="돋움"/>
            <family val="3"/>
            <charset val="129"/>
          </rPr>
          <t>【연금보험료공제】</t>
        </r>
        <r>
          <rPr>
            <b/>
            <sz val="9"/>
            <color indexed="81"/>
            <rFont val="Tahoma"/>
            <family val="2"/>
          </rPr>
          <t xml:space="preserve"> </t>
        </r>
        <r>
          <rPr>
            <b/>
            <sz val="9"/>
            <color indexed="81"/>
            <rFont val="돋움"/>
            <family val="3"/>
            <charset val="129"/>
          </rPr>
          <t xml:space="preserve">
①</t>
        </r>
        <r>
          <rPr>
            <b/>
            <sz val="9"/>
            <color indexed="81"/>
            <rFont val="Tahoma"/>
            <family val="2"/>
          </rPr>
          <t xml:space="preserve"> </t>
        </r>
        <r>
          <rPr>
            <b/>
            <sz val="9"/>
            <color indexed="81"/>
            <rFont val="돋움"/>
            <family val="3"/>
            <charset val="129"/>
          </rPr>
          <t>종합소득이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거주자가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연금보험료</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과세기간의</t>
        </r>
        <r>
          <rPr>
            <b/>
            <sz val="9"/>
            <color indexed="81"/>
            <rFont val="Tahoma"/>
            <family val="2"/>
          </rPr>
          <t xml:space="preserve"> </t>
        </r>
        <r>
          <rPr>
            <b/>
            <sz val="9"/>
            <color indexed="81"/>
            <rFont val="돋움"/>
            <family val="3"/>
            <charset val="129"/>
          </rPr>
          <t>종합소득금액에서</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과세기간에</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연금보험료를</t>
        </r>
        <r>
          <rPr>
            <b/>
            <sz val="9"/>
            <color indexed="81"/>
            <rFont val="Tahoma"/>
            <family val="2"/>
          </rPr>
          <t xml:space="preserve"> </t>
        </r>
        <r>
          <rPr>
            <b/>
            <sz val="9"/>
            <color indexed="81"/>
            <rFont val="돋움"/>
            <family val="3"/>
            <charset val="129"/>
          </rPr>
          <t>공제한다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연금보험료의</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납입금의</t>
        </r>
        <r>
          <rPr>
            <b/>
            <sz val="9"/>
            <color indexed="81"/>
            <rFont val="Tahoma"/>
            <family val="2"/>
          </rPr>
          <t xml:space="preserve"> </t>
        </r>
        <r>
          <rPr>
            <b/>
            <sz val="9"/>
            <color indexed="81"/>
            <rFont val="돋움"/>
            <family val="3"/>
            <charset val="129"/>
          </rPr>
          <t>합계액이</t>
        </r>
        <r>
          <rPr>
            <b/>
            <sz val="9"/>
            <color indexed="81"/>
            <rFont val="Tahoma"/>
            <family val="2"/>
          </rPr>
          <t xml:space="preserve"> </t>
        </r>
        <r>
          <rPr>
            <b/>
            <sz val="9"/>
            <color indexed="81"/>
            <rFont val="돋움"/>
            <family val="3"/>
            <charset val="129"/>
          </rPr>
          <t>연</t>
        </r>
        <r>
          <rPr>
            <b/>
            <sz val="9"/>
            <color indexed="81"/>
            <rFont val="Tahoma"/>
            <family val="2"/>
          </rPr>
          <t xml:space="preserve"> 400</t>
        </r>
        <r>
          <rPr>
            <b/>
            <sz val="9"/>
            <color indexed="81"/>
            <rFont val="돋움"/>
            <family val="3"/>
            <charset val="129"/>
          </rPr>
          <t>만원을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&lt;</t>
        </r>
        <r>
          <rPr>
            <b/>
            <sz val="9"/>
            <color indexed="81"/>
            <rFont val="돋움"/>
            <family val="3"/>
            <charset val="129"/>
          </rPr>
          <t>개정</t>
        </r>
        <r>
          <rPr>
            <b/>
            <sz val="9"/>
            <color indexed="81"/>
            <rFont val="Tahoma"/>
            <family val="2"/>
          </rPr>
          <t xml:space="preserve"> 2013.1.1&gt;
1. </t>
        </r>
        <r>
          <rPr>
            <b/>
            <sz val="9"/>
            <color indexed="81"/>
            <rFont val="돋움"/>
            <family val="3"/>
            <charset val="129"/>
          </rPr>
          <t>공적연금</t>
        </r>
        <r>
          <rPr>
            <b/>
            <sz val="9"/>
            <color indexed="81"/>
            <rFont val="Tahoma"/>
            <family val="2"/>
          </rPr>
          <t xml:space="preserve"> </t>
        </r>
        <r>
          <rPr>
            <b/>
            <sz val="9"/>
            <color indexed="81"/>
            <rFont val="돋움"/>
            <family val="3"/>
            <charset val="129"/>
          </rPr>
          <t>관련법에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기여금</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 xml:space="preserve">개인부담금
</t>
        </r>
        <r>
          <rPr>
            <b/>
            <sz val="9"/>
            <color indexed="81"/>
            <rFont val="Tahoma"/>
            <family val="2"/>
          </rPr>
          <t xml:space="preserve">2. </t>
        </r>
        <r>
          <rPr>
            <b/>
            <sz val="9"/>
            <color indexed="81"/>
            <rFont val="돋움"/>
            <family val="3"/>
            <charset val="129"/>
          </rPr>
          <t>거주자가</t>
        </r>
        <r>
          <rPr>
            <b/>
            <sz val="9"/>
            <color indexed="81"/>
            <rFont val="Tahoma"/>
            <family val="2"/>
          </rPr>
          <t xml:space="preserve"> </t>
        </r>
        <r>
          <rPr>
            <b/>
            <sz val="9"/>
            <color indexed="81"/>
            <rFont val="돋움"/>
            <family val="3"/>
            <charset val="129"/>
          </rPr>
          <t>연금계좌에</t>
        </r>
        <r>
          <rPr>
            <b/>
            <sz val="9"/>
            <color indexed="81"/>
            <rFont val="Tahoma"/>
            <family val="2"/>
          </rPr>
          <t xml:space="preserve"> </t>
        </r>
        <r>
          <rPr>
            <b/>
            <sz val="9"/>
            <color indexed="81"/>
            <rFont val="돋움"/>
            <family val="3"/>
            <charset val="129"/>
          </rPr>
          <t>납입하는</t>
        </r>
        <r>
          <rPr>
            <b/>
            <sz val="9"/>
            <color indexed="81"/>
            <rFont val="Tahoma"/>
            <family val="2"/>
          </rPr>
          <t xml:space="preserve"> </t>
        </r>
        <r>
          <rPr>
            <b/>
            <sz val="9"/>
            <color indexed="81"/>
            <rFont val="돋움"/>
            <family val="3"/>
            <charset val="129"/>
          </rPr>
          <t>금액으로서</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금액
</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제</t>
        </r>
        <r>
          <rPr>
            <b/>
            <sz val="9"/>
            <color indexed="81"/>
            <rFont val="Tahoma"/>
            <family val="2"/>
          </rPr>
          <t>146</t>
        </r>
        <r>
          <rPr>
            <b/>
            <sz val="9"/>
            <color indexed="81"/>
            <rFont val="돋움"/>
            <family val="3"/>
            <charset val="129"/>
          </rPr>
          <t>조제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소득세가</t>
        </r>
        <r>
          <rPr>
            <b/>
            <sz val="9"/>
            <color indexed="81"/>
            <rFont val="Tahoma"/>
            <family val="2"/>
          </rPr>
          <t xml:space="preserve"> </t>
        </r>
        <r>
          <rPr>
            <b/>
            <sz val="9"/>
            <color indexed="81"/>
            <rFont val="돋움"/>
            <family val="3"/>
            <charset val="129"/>
          </rPr>
          <t>원천징수되지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퇴직소득</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과세가</t>
        </r>
        <r>
          <rPr>
            <b/>
            <sz val="9"/>
            <color indexed="81"/>
            <rFont val="Tahoma"/>
            <family val="2"/>
          </rPr>
          <t xml:space="preserve"> </t>
        </r>
        <r>
          <rPr>
            <b/>
            <sz val="9"/>
            <color indexed="81"/>
            <rFont val="돋움"/>
            <family val="3"/>
            <charset val="129"/>
          </rPr>
          <t>이연된</t>
        </r>
        <r>
          <rPr>
            <b/>
            <sz val="9"/>
            <color indexed="81"/>
            <rFont val="Tahoma"/>
            <family val="2"/>
          </rPr>
          <t xml:space="preserve"> </t>
        </r>
        <r>
          <rPr>
            <b/>
            <sz val="9"/>
            <color indexed="81"/>
            <rFont val="돋움"/>
            <family val="3"/>
            <charset val="129"/>
          </rPr>
          <t xml:space="preserve">소득
</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연금계좌에서</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연금계좌로</t>
        </r>
        <r>
          <rPr>
            <b/>
            <sz val="9"/>
            <color indexed="81"/>
            <rFont val="Tahoma"/>
            <family val="2"/>
          </rPr>
          <t xml:space="preserve"> </t>
        </r>
        <r>
          <rPr>
            <b/>
            <sz val="9"/>
            <color indexed="81"/>
            <rFont val="돋움"/>
            <family val="3"/>
            <charset val="129"/>
          </rPr>
          <t>계약을</t>
        </r>
        <r>
          <rPr>
            <b/>
            <sz val="9"/>
            <color indexed="81"/>
            <rFont val="Tahoma"/>
            <family val="2"/>
          </rPr>
          <t xml:space="preserve"> </t>
        </r>
        <r>
          <rPr>
            <b/>
            <sz val="9"/>
            <color indexed="81"/>
            <rFont val="돋움"/>
            <family val="3"/>
            <charset val="129"/>
          </rPr>
          <t>이전함으로써</t>
        </r>
        <r>
          <rPr>
            <b/>
            <sz val="9"/>
            <color indexed="81"/>
            <rFont val="Tahoma"/>
            <family val="2"/>
          </rPr>
          <t xml:space="preserve"> </t>
        </r>
        <r>
          <rPr>
            <b/>
            <sz val="9"/>
            <color indexed="81"/>
            <rFont val="돋움"/>
            <family val="3"/>
            <charset val="129"/>
          </rPr>
          <t>납입되는</t>
        </r>
        <r>
          <rPr>
            <b/>
            <sz val="9"/>
            <color indexed="81"/>
            <rFont val="Tahoma"/>
            <family val="2"/>
          </rPr>
          <t xml:space="preserve"> </t>
        </r>
        <r>
          <rPr>
            <b/>
            <sz val="9"/>
            <color indexed="81"/>
            <rFont val="돋움"/>
            <family val="3"/>
            <charset val="129"/>
          </rPr>
          <t xml:space="preserve">금액
</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연금보험료공제</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③</t>
        </r>
        <r>
          <rPr>
            <b/>
            <sz val="9"/>
            <color indexed="81"/>
            <rFont val="Tahoma"/>
            <family val="2"/>
          </rPr>
          <t xml:space="preserve"> </t>
        </r>
        <r>
          <rPr>
            <b/>
            <sz val="9"/>
            <color indexed="81"/>
            <rFont val="돋움"/>
            <family val="3"/>
            <charset val="129"/>
          </rPr>
          <t>연금보험료공제의</t>
        </r>
        <r>
          <rPr>
            <b/>
            <sz val="9"/>
            <color indexed="81"/>
            <rFont val="Tahoma"/>
            <family val="2"/>
          </rPr>
          <t xml:space="preserve"> </t>
        </r>
        <r>
          <rPr>
            <b/>
            <sz val="9"/>
            <color indexed="81"/>
            <rFont val="돋움"/>
            <family val="3"/>
            <charset val="129"/>
          </rPr>
          <t>합계액이</t>
        </r>
        <r>
          <rPr>
            <b/>
            <sz val="9"/>
            <color indexed="81"/>
            <rFont val="Tahoma"/>
            <family val="2"/>
          </rPr>
          <t xml:space="preserve"> </t>
        </r>
        <r>
          <rPr>
            <b/>
            <sz val="9"/>
            <color indexed="81"/>
            <rFont val="돋움"/>
            <family val="3"/>
            <charset val="129"/>
          </rPr>
          <t>종합소득금액을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공제액은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t>
        </r>
      </text>
    </comment>
    <comment ref="C111" authorId="1" shapeId="0" xr:uid="{310AC38E-3831-4089-AEEE-E715303CD02A}">
      <text>
        <r>
          <rPr>
            <b/>
            <sz val="9"/>
            <color indexed="81"/>
            <rFont val="돋움"/>
            <family val="3"/>
            <charset val="129"/>
          </rPr>
          <t>67. 표준세액공제 (공제한도 연12만원) 금액이 0보다 크면 공제액에 0을 강제 입력
소득세법 제52조 [ 특별소득공제(2014.01.01 제목개정) ]
① 근로소득이 있는 거주자(일용근로자는 제외한다. 이하 이 조에서 같다)가 해당 과세기간에 「국민건강보험법」, 「고용보험법」 또는 「노인장기요양보험법」에 따라 근로자가 부담하는 보험료를 지급한 경우 그 금액을 해당 과세기간의 근로소득금액에서 공제한다.(2014.01.01 개정)
1. 삭제(2014.01.01)
2. 삭제(2014.01.01)
② 삭제(2014.01.01)
③ 삭제(2014.01.01)
④ 과세기간 종료일 현재 주택을 소유하지 아니한 대통령령으로 정하는 세대(이하 제5항에서 "세대"라 한다)의 세대주(세대주가 이 항, 제5항 및 「조세특례제한법」 제87조 제2항에 따른 공제를 받지 아니하는 경우에는 세대의 구성원을 말한다)로서 근로소득이 있는 거주자가 대통령령으로 정하는 일정 규모 이하의 주택(주거에 사용하는 오피스텔과 주택 및 오피스텔에 딸린 토지를 포함하며, 그 딸린 토지가 건물이 정착된 면적에 지역별로 대통령령으로 정하는 배율을 곱하여 산정한 면적을 초과하는 경우 해당 주택 및 오피스텔은 제외한다)을 임차하기 위하여 대통령령으로 정하는 주택임차자금 차입금의 원리금 상환액을 지급하는 경우에는 그 금액의 100분의 40에 해당하는 금액을 해당 과세기간의 근로소득금액에서 공제한다. 다만, 그 공제하는 금액과 「조세특례제한법」 제87조 제2항에 따른 금액의 합계액이 연 300만원을 초과하는 경우 그 초과하는 금액(이하 이 항에서 "한도초과금액"이라 한다)은 없는 것으로 한다.(2014.12.23 개정) 
1. 삭제(2014.12.23)
2. 삭제(2014.12.23)
⑤ 근로소득이 있는 거주자로서 주택을 소유하지 아니하거나 1주택을 보유한 세대의 세대주(세대주가 이 항, 제4항 및 「조세특례제한법」 제87조 제2항에 따른 공제를 받지 아니하는 경우에는 세대의 구성원 중 근로소득이 있는 자를 말한다)가 취득 당시 제99조 제1항에 따른 주택의 기준시가가 5억원 이하인 주택을 취득하기 위하여 그 주택에 저당권을 설정하고 금융회사등 또는 「주택도시기금법」에 따른 주택도시기금으로부터 차입한 대통령령으로 정하는 장기주택저당차입금(주택을 취득함으로써 승계받은 장기주택저당차입금을 포함하며, 이하 이 항 및 제6항에서 "장기주택저당차입금"이라 한다)의 이자를 지급하였을 때에는 해당 과세기간에 지급한 이자 상환액을 다음 각 호의 기준에 따라 그 과세기간의 근로소득금액에서 공제한다. 다만, 그 공제하는 금액과 제4항 및 「조세특례제한법」 제87조 제2항에 따른 주택청약종합저축 등에 대한 소득공제 금액의 합계액이 연 500만원(차입금의 상환기간이 15년 이상인 장기주택저당차입금에 대하여 적용하며, 이하 이 항 및 제6항에서 "공제한도"라 한다)을 초과하는 경우 그 초과하는 금액은 없는 것으로 한다.(2018.12.31 개정) 
1. 세대주 여부의 판정은 과세기간 종료일 현재의 상황에 따른다.(2009.12.31 개정)
2. 세대 구성원이 보유한 주택을 포함하여 과세기간 종료일 현재 2주택 이상을 보유한 경우에는 적용하지 아니한다.(2014.01.01 개정) 
3. 세대주에 대해서는 실제 거주 여부와 관계없이 적용하고, 세대주가 아닌 거주자에 대해서는 실제 거주하는 경우만 적용한다.(2009.12.31 개정)
4. 무주택자인 세대주가 「주택법」에 따른 사업계획의 승인을 받아 건설되는 주택(「주택법」에 따른 주택조합 및 「도시 및 주거환경정비법」에 따른 정비사업조합의 조합원이 취득하는 주택 또는 그 조합을 통하여 취득하는 주택을 포함한다. 이하 이 호에서 같다)을 취득할 수 있는 권리(이하 이 호에서 “주택분양권”이라 한다)로서 대통령령으로 정하는 가격이 4억원 이하인 권리를 취득하고 그 주택을 취득하기 위하여 그 주택의 완공 시 장기주택저당차입금으로 전환할 것을 조건으로 금융회사 등 또는 「주택도시기금법」에 따른 주택도시기금으로부터 차입(그 주택의 완공 전에 해당 차입금의 차입조건을 그 주택 완공 시 장기주택저당차입금으로 전환할 것을 조건으로 변경하는 경우를 포함한다)한 경우에는 그 차입일(차입조건을 새로 변경한 경우에는 그 변경일을 말한다)부터 그 주택의 소유권보존등기일까지 그 차입금을 장기주택저당차입금으로 본다. 다만, 거주자가 주택분양권을 둘 이상 보유하게 된 경우에는 그 보유기간이 속하는 과세기간에는 적용하지 아니한다.(2015.01.06 개정)
5. 주택에 대한 「부동산 가격공시에 관한 법률」에 따른 개별주택가격 및 공동주택가격이 공시되기 전에 차입한 경우에는 차입일 이후 같은 법에 따라 최초로 공시된 가격을 해당 주택의 기준시가로 본다.(2016.01.19 개정)
⑥ 제5항 단서에도 불구하고 장기주택저당차입금이 다음 각 호의 어느 하나에 해당하는 경우에는 연 500만원 대신 그 해당 각 호의 금액을 공제한도로 하여 제5항 본문을 적용한다.(2014.12.23 신설)
1. 차입금의 상환기간이 15년 이상인 장기주택저당차입금의 이자를 대통령령으로 정하는 고정금리 방식(이하 이 항에서 "고정금리"라 한다)으로 지급하고, 그 차입금을 대통령령으로 정하는 비거치식 분할상환 방식(이하 이 항에서 "비거치식 분할상환"이라 한다)으로 상환하는 경우: 1천800만원(2014.12.23 신설)
2. 차입금의 상환기간이 15년 이상인 장기주택저당차입금의 이자를 고정금리로 지급하거나 그 차입금을 비거치식 분할상환으로 상환하는 경우: 1천500만원(2014.12.23 신설)
3. 차입금의 상환기간이 10년 이상인 장기주택저당차입금의 이자를 고정금리로 지급하거나 그 차입금을 비거치식 분할상환으로 상환하는 경우: 300만원(2014.12.23 신설)
⑦ 삭제(2014.01.01)
⑧ 제1항ㆍ제4항 및 제5항에 따른 공제는 해당 거주자가 대통령령으로 정하는 바에 따라 신청한 경우에 적용하며, 공제액이 그 거주자의 해당 과세기간의 합산과세되는 종합소득금액을 초과하는 경우 그 초과하는 금액은 없는 것으로 한다.(2014.01.01 개정)
1. 삭제(2014.01.01)
2. 삭제(2014.01.01)
⑨ 삭제(2014.01.01)
⑩ 제1항ㆍ제4항ㆍ제5항 및 제8항에 따른 공제를 "특별소득공제"라 한다.(2014.01.01 개정)
⑪ 특별소득공제에 관하여 그 밖에 필요한 사항은 대통령령으로 정한다.(2014.01.01 개정)</t>
        </r>
      </text>
    </comment>
    <comment ref="G111" authorId="1" shapeId="0" xr:uid="{6BFAF64A-7093-4875-8A56-D4C23DA2A37F}">
      <text>
        <r>
          <rPr>
            <b/>
            <sz val="9"/>
            <color indexed="81"/>
            <rFont val="돋움"/>
            <family val="3"/>
            <charset val="129"/>
          </rPr>
          <t>근로자</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명의의</t>
        </r>
        <r>
          <rPr>
            <b/>
            <sz val="9"/>
            <color indexed="81"/>
            <rFont val="Tahoma"/>
            <family val="2"/>
          </rPr>
          <t xml:space="preserve"> </t>
        </r>
        <r>
          <rPr>
            <b/>
            <sz val="9"/>
            <color indexed="81"/>
            <rFont val="돋움"/>
            <family val="3"/>
            <charset val="129"/>
          </rPr>
          <t>건강보험료ㆍ장기요양보험료</t>
        </r>
        <r>
          <rPr>
            <b/>
            <sz val="9"/>
            <color indexed="81"/>
            <rFont val="Tahoma"/>
            <family val="2"/>
          </rPr>
          <t>(</t>
        </r>
        <r>
          <rPr>
            <b/>
            <sz val="9"/>
            <color indexed="81"/>
            <rFont val="돋움"/>
            <family val="3"/>
            <charset val="129"/>
          </rPr>
          <t>본인부담분</t>
        </r>
        <r>
          <rPr>
            <b/>
            <sz val="9"/>
            <color indexed="81"/>
            <rFont val="Tahoma"/>
            <family val="2"/>
          </rPr>
          <t>)</t>
        </r>
      </text>
    </comment>
    <comment ref="V111" authorId="2" shapeId="0" xr:uid="{3208148C-A3F6-4982-B556-B4932064B0EA}">
      <text>
        <r>
          <rPr>
            <sz val="9"/>
            <color indexed="81"/>
            <rFont val="돋움"/>
            <family val="3"/>
            <charset val="129"/>
          </rPr>
          <t>소득세법</t>
        </r>
        <r>
          <rPr>
            <sz val="9"/>
            <color indexed="81"/>
            <rFont val="Tahoma"/>
            <family val="2"/>
          </rPr>
          <t xml:space="preserve"> </t>
        </r>
        <r>
          <rPr>
            <sz val="9"/>
            <color indexed="81"/>
            <rFont val="돋움"/>
            <family val="3"/>
            <charset val="129"/>
          </rPr>
          <t>제</t>
        </r>
        <r>
          <rPr>
            <sz val="9"/>
            <color indexed="81"/>
            <rFont val="Tahoma"/>
            <family val="2"/>
          </rPr>
          <t>59</t>
        </r>
        <r>
          <rPr>
            <sz val="9"/>
            <color indexed="81"/>
            <rFont val="돋움"/>
            <family val="3"/>
            <charset val="129"/>
          </rPr>
          <t>조의</t>
        </r>
        <r>
          <rPr>
            <sz val="9"/>
            <color indexed="81"/>
            <rFont val="Tahoma"/>
            <family val="2"/>
          </rPr>
          <t xml:space="preserve"> 4 [ </t>
        </r>
        <r>
          <rPr>
            <sz val="9"/>
            <color indexed="81"/>
            <rFont val="돋움"/>
            <family val="3"/>
            <charset val="129"/>
          </rPr>
          <t>특별세액공제</t>
        </r>
        <r>
          <rPr>
            <sz val="9"/>
            <color indexed="81"/>
            <rFont val="Tahoma"/>
            <family val="2"/>
          </rPr>
          <t xml:space="preserve">(2014.01.01 </t>
        </r>
        <r>
          <rPr>
            <sz val="9"/>
            <color indexed="81"/>
            <rFont val="돋움"/>
            <family val="3"/>
            <charset val="129"/>
          </rPr>
          <t>신설</t>
        </r>
        <r>
          <rPr>
            <sz val="9"/>
            <color indexed="81"/>
            <rFont val="Tahoma"/>
            <family val="2"/>
          </rPr>
          <t xml:space="preserve">) ]
</t>
        </r>
        <r>
          <rPr>
            <sz val="9"/>
            <color indexed="81"/>
            <rFont val="돋움"/>
            <family val="3"/>
            <charset val="129"/>
          </rPr>
          <t>①</t>
        </r>
        <r>
          <rPr>
            <sz val="9"/>
            <color indexed="81"/>
            <rFont val="Tahoma"/>
            <family val="2"/>
          </rPr>
          <t xml:space="preserve"> </t>
        </r>
        <r>
          <rPr>
            <sz val="9"/>
            <color indexed="81"/>
            <rFont val="돋움"/>
            <family val="3"/>
            <charset val="129"/>
          </rPr>
          <t>근로소득이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거주자</t>
        </r>
        <r>
          <rPr>
            <sz val="9"/>
            <color indexed="81"/>
            <rFont val="Tahoma"/>
            <family val="2"/>
          </rPr>
          <t>(</t>
        </r>
        <r>
          <rPr>
            <sz val="9"/>
            <color indexed="81"/>
            <rFont val="돋움"/>
            <family val="3"/>
            <charset val="129"/>
          </rPr>
          <t>일용근로자는</t>
        </r>
        <r>
          <rPr>
            <sz val="9"/>
            <color indexed="81"/>
            <rFont val="Tahoma"/>
            <family val="2"/>
          </rPr>
          <t xml:space="preserve"> </t>
        </r>
        <r>
          <rPr>
            <sz val="9"/>
            <color indexed="81"/>
            <rFont val="돋움"/>
            <family val="3"/>
            <charset val="129"/>
          </rPr>
          <t>제외한다</t>
        </r>
        <r>
          <rPr>
            <sz val="9"/>
            <color indexed="81"/>
            <rFont val="Tahoma"/>
            <family val="2"/>
          </rPr>
          <t xml:space="preserve">. </t>
        </r>
        <r>
          <rPr>
            <sz val="9"/>
            <color indexed="81"/>
            <rFont val="돋움"/>
            <family val="3"/>
            <charset val="129"/>
          </rPr>
          <t>이하</t>
        </r>
        <r>
          <rPr>
            <sz val="9"/>
            <color indexed="81"/>
            <rFont val="Tahoma"/>
            <family val="2"/>
          </rPr>
          <t xml:space="preserve"> </t>
        </r>
        <r>
          <rPr>
            <sz val="9"/>
            <color indexed="81"/>
            <rFont val="돋움"/>
            <family val="3"/>
            <charset val="129"/>
          </rPr>
          <t>이</t>
        </r>
        <r>
          <rPr>
            <sz val="9"/>
            <color indexed="81"/>
            <rFont val="Tahoma"/>
            <family val="2"/>
          </rPr>
          <t xml:space="preserve"> </t>
        </r>
        <r>
          <rPr>
            <sz val="9"/>
            <color indexed="81"/>
            <rFont val="돋움"/>
            <family val="3"/>
            <charset val="129"/>
          </rPr>
          <t>조에서</t>
        </r>
        <r>
          <rPr>
            <sz val="9"/>
            <color indexed="81"/>
            <rFont val="Tahoma"/>
            <family val="2"/>
          </rPr>
          <t xml:space="preserve"> </t>
        </r>
        <r>
          <rPr>
            <sz val="9"/>
            <color indexed="81"/>
            <rFont val="돋움"/>
            <family val="3"/>
            <charset val="129"/>
          </rPr>
          <t>같다</t>
        </r>
        <r>
          <rPr>
            <sz val="9"/>
            <color indexed="81"/>
            <rFont val="Tahoma"/>
            <family val="2"/>
          </rPr>
          <t>)</t>
        </r>
        <r>
          <rPr>
            <sz val="9"/>
            <color indexed="81"/>
            <rFont val="돋움"/>
            <family val="3"/>
            <charset val="129"/>
          </rPr>
          <t>가</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과세기간에</t>
        </r>
        <r>
          <rPr>
            <sz val="9"/>
            <color indexed="81"/>
            <rFont val="Tahoma"/>
            <family val="2"/>
          </rPr>
          <t xml:space="preserve"> </t>
        </r>
        <r>
          <rPr>
            <sz val="9"/>
            <color indexed="81"/>
            <rFont val="돋움"/>
            <family val="3"/>
            <charset val="129"/>
          </rPr>
          <t>만기에</t>
        </r>
        <r>
          <rPr>
            <sz val="9"/>
            <color indexed="81"/>
            <rFont val="Tahoma"/>
            <family val="2"/>
          </rPr>
          <t xml:space="preserve"> </t>
        </r>
        <r>
          <rPr>
            <sz val="9"/>
            <color indexed="81"/>
            <rFont val="돋움"/>
            <family val="3"/>
            <charset val="129"/>
          </rPr>
          <t>환급되는</t>
        </r>
        <r>
          <rPr>
            <sz val="9"/>
            <color indexed="81"/>
            <rFont val="Tahoma"/>
            <family val="2"/>
          </rPr>
          <t xml:space="preserve"> </t>
        </r>
        <r>
          <rPr>
            <sz val="9"/>
            <color indexed="81"/>
            <rFont val="돋움"/>
            <family val="3"/>
            <charset val="129"/>
          </rPr>
          <t>금액이</t>
        </r>
        <r>
          <rPr>
            <sz val="9"/>
            <color indexed="81"/>
            <rFont val="Tahoma"/>
            <family val="2"/>
          </rPr>
          <t xml:space="preserve"> </t>
        </r>
        <r>
          <rPr>
            <sz val="9"/>
            <color indexed="81"/>
            <rFont val="돋움"/>
            <family val="3"/>
            <charset val="129"/>
          </rPr>
          <t>납입보험료를</t>
        </r>
        <r>
          <rPr>
            <sz val="9"/>
            <color indexed="81"/>
            <rFont val="Tahoma"/>
            <family val="2"/>
          </rPr>
          <t xml:space="preserve"> </t>
        </r>
        <r>
          <rPr>
            <sz val="9"/>
            <color indexed="81"/>
            <rFont val="돋움"/>
            <family val="3"/>
            <charset val="129"/>
          </rPr>
          <t>초과하지</t>
        </r>
        <r>
          <rPr>
            <sz val="9"/>
            <color indexed="81"/>
            <rFont val="Tahoma"/>
            <family val="2"/>
          </rPr>
          <t xml:space="preserve"> </t>
        </r>
        <r>
          <rPr>
            <sz val="9"/>
            <color indexed="81"/>
            <rFont val="돋움"/>
            <family val="3"/>
            <charset val="129"/>
          </rPr>
          <t>아니하는</t>
        </r>
        <r>
          <rPr>
            <sz val="9"/>
            <color indexed="81"/>
            <rFont val="Tahoma"/>
            <family val="2"/>
          </rPr>
          <t xml:space="preserve"> </t>
        </r>
        <r>
          <rPr>
            <sz val="9"/>
            <color indexed="81"/>
            <rFont val="돋움"/>
            <family val="3"/>
            <charset val="129"/>
          </rPr>
          <t>보험의</t>
        </r>
        <r>
          <rPr>
            <sz val="9"/>
            <color indexed="81"/>
            <rFont val="Tahoma"/>
            <family val="2"/>
          </rPr>
          <t xml:space="preserve"> </t>
        </r>
        <r>
          <rPr>
            <sz val="9"/>
            <color indexed="81"/>
            <rFont val="돋움"/>
            <family val="3"/>
            <charset val="129"/>
          </rPr>
          <t>보험계약에</t>
        </r>
        <r>
          <rPr>
            <sz val="9"/>
            <color indexed="81"/>
            <rFont val="Tahoma"/>
            <family val="2"/>
          </rPr>
          <t xml:space="preserve"> </t>
        </r>
        <r>
          <rPr>
            <sz val="9"/>
            <color indexed="81"/>
            <rFont val="돋움"/>
            <family val="3"/>
            <charset val="129"/>
          </rPr>
          <t>따라</t>
        </r>
        <r>
          <rPr>
            <sz val="9"/>
            <color indexed="81"/>
            <rFont val="Tahoma"/>
            <family val="2"/>
          </rPr>
          <t xml:space="preserve"> </t>
        </r>
        <r>
          <rPr>
            <sz val="9"/>
            <color indexed="81"/>
            <rFont val="돋움"/>
            <family val="3"/>
            <charset val="129"/>
          </rPr>
          <t>지급하는</t>
        </r>
        <r>
          <rPr>
            <sz val="9"/>
            <color indexed="81"/>
            <rFont val="Tahoma"/>
            <family val="2"/>
          </rPr>
          <t xml:space="preserve"> </t>
        </r>
        <r>
          <rPr>
            <sz val="9"/>
            <color indexed="81"/>
            <rFont val="돋움"/>
            <family val="3"/>
            <charset val="129"/>
          </rPr>
          <t>다음</t>
        </r>
        <r>
          <rPr>
            <sz val="9"/>
            <color indexed="81"/>
            <rFont val="Tahoma"/>
            <family val="2"/>
          </rPr>
          <t xml:space="preserve"> </t>
        </r>
        <r>
          <rPr>
            <sz val="9"/>
            <color indexed="81"/>
            <rFont val="돋움"/>
            <family val="3"/>
            <charset val="129"/>
          </rPr>
          <t>각</t>
        </r>
        <r>
          <rPr>
            <sz val="9"/>
            <color indexed="81"/>
            <rFont val="Tahoma"/>
            <family val="2"/>
          </rPr>
          <t xml:space="preserve"> </t>
        </r>
        <r>
          <rPr>
            <sz val="9"/>
            <color indexed="81"/>
            <rFont val="돋움"/>
            <family val="3"/>
            <charset val="129"/>
          </rPr>
          <t>호의</t>
        </r>
        <r>
          <rPr>
            <sz val="9"/>
            <color indexed="81"/>
            <rFont val="Tahoma"/>
            <family val="2"/>
          </rPr>
          <t xml:space="preserve"> </t>
        </r>
        <r>
          <rPr>
            <sz val="9"/>
            <color indexed="81"/>
            <rFont val="돋움"/>
            <family val="3"/>
            <charset val="129"/>
          </rPr>
          <t>보험료를</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그</t>
        </r>
        <r>
          <rPr>
            <sz val="9"/>
            <color indexed="81"/>
            <rFont val="Tahoma"/>
            <family val="2"/>
          </rPr>
          <t xml:space="preserve"> </t>
        </r>
        <r>
          <rPr>
            <sz val="9"/>
            <color indexed="81"/>
            <rFont val="돋움"/>
            <family val="3"/>
            <charset val="129"/>
          </rPr>
          <t>금액의</t>
        </r>
        <r>
          <rPr>
            <sz val="9"/>
            <color indexed="81"/>
            <rFont val="Tahoma"/>
            <family val="2"/>
          </rPr>
          <t xml:space="preserve"> 100</t>
        </r>
        <r>
          <rPr>
            <sz val="9"/>
            <color indexed="81"/>
            <rFont val="돋움"/>
            <family val="3"/>
            <charset val="129"/>
          </rPr>
          <t>분의</t>
        </r>
        <r>
          <rPr>
            <sz val="9"/>
            <color indexed="81"/>
            <rFont val="Tahoma"/>
            <family val="2"/>
          </rPr>
          <t xml:space="preserve"> 12(</t>
        </r>
        <r>
          <rPr>
            <sz val="9"/>
            <color indexed="81"/>
            <rFont val="돋움"/>
            <family val="3"/>
            <charset val="129"/>
          </rPr>
          <t>제</t>
        </r>
        <r>
          <rPr>
            <sz val="9"/>
            <color indexed="81"/>
            <rFont val="Tahoma"/>
            <family val="2"/>
          </rPr>
          <t>1</t>
        </r>
        <r>
          <rPr>
            <sz val="9"/>
            <color indexed="81"/>
            <rFont val="돋움"/>
            <family val="3"/>
            <charset val="129"/>
          </rPr>
          <t>호의</t>
        </r>
        <r>
          <rPr>
            <sz val="9"/>
            <color indexed="81"/>
            <rFont val="Tahoma"/>
            <family val="2"/>
          </rPr>
          <t xml:space="preserve"> </t>
        </r>
        <r>
          <rPr>
            <sz val="9"/>
            <color indexed="81"/>
            <rFont val="돋움"/>
            <family val="3"/>
            <charset val="129"/>
          </rPr>
          <t>경우에는</t>
        </r>
        <r>
          <rPr>
            <sz val="9"/>
            <color indexed="81"/>
            <rFont val="Tahoma"/>
            <family val="2"/>
          </rPr>
          <t xml:space="preserve"> 100</t>
        </r>
        <r>
          <rPr>
            <sz val="9"/>
            <color indexed="81"/>
            <rFont val="돋움"/>
            <family val="3"/>
            <charset val="129"/>
          </rPr>
          <t>분의</t>
        </r>
        <r>
          <rPr>
            <sz val="9"/>
            <color indexed="81"/>
            <rFont val="Tahoma"/>
            <family val="2"/>
          </rPr>
          <t xml:space="preserve"> 15)</t>
        </r>
        <r>
          <rPr>
            <sz val="9"/>
            <color indexed="81"/>
            <rFont val="돋움"/>
            <family val="3"/>
            <charset val="129"/>
          </rPr>
          <t>에</t>
        </r>
        <r>
          <rPr>
            <sz val="9"/>
            <color indexed="81"/>
            <rFont val="Tahoma"/>
            <family val="2"/>
          </rPr>
          <t xml:space="preserve"> </t>
        </r>
        <r>
          <rPr>
            <sz val="9"/>
            <color indexed="81"/>
            <rFont val="돋움"/>
            <family val="3"/>
            <charset val="129"/>
          </rPr>
          <t>해당하는</t>
        </r>
        <r>
          <rPr>
            <sz val="9"/>
            <color indexed="81"/>
            <rFont val="Tahoma"/>
            <family val="2"/>
          </rPr>
          <t xml:space="preserve"> </t>
        </r>
        <r>
          <rPr>
            <sz val="9"/>
            <color indexed="81"/>
            <rFont val="돋움"/>
            <family val="3"/>
            <charset val="129"/>
          </rPr>
          <t>금액을</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과세기간의</t>
        </r>
        <r>
          <rPr>
            <sz val="9"/>
            <color indexed="81"/>
            <rFont val="Tahoma"/>
            <family val="2"/>
          </rPr>
          <t xml:space="preserve"> </t>
        </r>
        <r>
          <rPr>
            <sz val="9"/>
            <color indexed="81"/>
            <rFont val="돋움"/>
            <family val="3"/>
            <charset val="129"/>
          </rPr>
          <t>종합소득산출세액에서</t>
        </r>
        <r>
          <rPr>
            <sz val="9"/>
            <color indexed="81"/>
            <rFont val="Tahoma"/>
            <family val="2"/>
          </rPr>
          <t xml:space="preserve"> </t>
        </r>
        <r>
          <rPr>
            <sz val="9"/>
            <color indexed="81"/>
            <rFont val="돋움"/>
            <family val="3"/>
            <charset val="129"/>
          </rPr>
          <t>공제한다</t>
        </r>
        <r>
          <rPr>
            <sz val="9"/>
            <color indexed="81"/>
            <rFont val="Tahoma"/>
            <family val="2"/>
          </rPr>
          <t xml:space="preserve">. </t>
        </r>
        <r>
          <rPr>
            <sz val="9"/>
            <color indexed="81"/>
            <rFont val="돋움"/>
            <family val="3"/>
            <charset val="129"/>
          </rPr>
          <t>다만</t>
        </r>
        <r>
          <rPr>
            <sz val="9"/>
            <color indexed="81"/>
            <rFont val="Tahoma"/>
            <family val="2"/>
          </rPr>
          <t xml:space="preserve">, </t>
        </r>
        <r>
          <rPr>
            <sz val="9"/>
            <color indexed="81"/>
            <rFont val="돋움"/>
            <family val="3"/>
            <charset val="129"/>
          </rPr>
          <t>다음</t>
        </r>
        <r>
          <rPr>
            <sz val="9"/>
            <color indexed="81"/>
            <rFont val="Tahoma"/>
            <family val="2"/>
          </rPr>
          <t xml:space="preserve"> </t>
        </r>
        <r>
          <rPr>
            <sz val="9"/>
            <color indexed="81"/>
            <rFont val="돋움"/>
            <family val="3"/>
            <charset val="129"/>
          </rPr>
          <t>각</t>
        </r>
        <r>
          <rPr>
            <sz val="9"/>
            <color indexed="81"/>
            <rFont val="Tahoma"/>
            <family val="2"/>
          </rPr>
          <t xml:space="preserve"> </t>
        </r>
        <r>
          <rPr>
            <sz val="9"/>
            <color indexed="81"/>
            <rFont val="돋움"/>
            <family val="3"/>
            <charset val="129"/>
          </rPr>
          <t>호의</t>
        </r>
        <r>
          <rPr>
            <sz val="9"/>
            <color indexed="81"/>
            <rFont val="Tahoma"/>
            <family val="2"/>
          </rPr>
          <t xml:space="preserve"> </t>
        </r>
        <r>
          <rPr>
            <sz val="9"/>
            <color indexed="81"/>
            <rFont val="돋움"/>
            <family val="3"/>
            <charset val="129"/>
          </rPr>
          <t>보험료별로</t>
        </r>
        <r>
          <rPr>
            <sz val="9"/>
            <color indexed="81"/>
            <rFont val="Tahoma"/>
            <family val="2"/>
          </rPr>
          <t xml:space="preserve"> </t>
        </r>
        <r>
          <rPr>
            <sz val="9"/>
            <color indexed="81"/>
            <rFont val="돋움"/>
            <family val="3"/>
            <charset val="129"/>
          </rPr>
          <t>그</t>
        </r>
        <r>
          <rPr>
            <sz val="9"/>
            <color indexed="81"/>
            <rFont val="Tahoma"/>
            <family val="2"/>
          </rPr>
          <t xml:space="preserve"> </t>
        </r>
        <r>
          <rPr>
            <sz val="9"/>
            <color indexed="81"/>
            <rFont val="돋움"/>
            <family val="3"/>
            <charset val="129"/>
          </rPr>
          <t>합계액이</t>
        </r>
        <r>
          <rPr>
            <sz val="9"/>
            <color indexed="81"/>
            <rFont val="Tahoma"/>
            <family val="2"/>
          </rPr>
          <t xml:space="preserve"> </t>
        </r>
        <r>
          <rPr>
            <sz val="9"/>
            <color indexed="81"/>
            <rFont val="돋움"/>
            <family val="3"/>
            <charset val="129"/>
          </rPr>
          <t>각각</t>
        </r>
        <r>
          <rPr>
            <sz val="9"/>
            <color indexed="81"/>
            <rFont val="Tahoma"/>
            <family val="2"/>
          </rPr>
          <t xml:space="preserve"> </t>
        </r>
        <r>
          <rPr>
            <sz val="9"/>
            <color indexed="81"/>
            <rFont val="돋움"/>
            <family val="3"/>
            <charset val="129"/>
          </rPr>
          <t>연</t>
        </r>
        <r>
          <rPr>
            <sz val="9"/>
            <color indexed="81"/>
            <rFont val="Tahoma"/>
            <family val="2"/>
          </rPr>
          <t xml:space="preserve"> 100</t>
        </r>
        <r>
          <rPr>
            <sz val="9"/>
            <color indexed="81"/>
            <rFont val="돋움"/>
            <family val="3"/>
            <charset val="129"/>
          </rPr>
          <t>만원을</t>
        </r>
        <r>
          <rPr>
            <sz val="9"/>
            <color indexed="81"/>
            <rFont val="Tahoma"/>
            <family val="2"/>
          </rPr>
          <t xml:space="preserve"> </t>
        </r>
        <r>
          <rPr>
            <sz val="9"/>
            <color indexed="81"/>
            <rFont val="돋움"/>
            <family val="3"/>
            <charset val="129"/>
          </rPr>
          <t>초과하는</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그</t>
        </r>
        <r>
          <rPr>
            <sz val="9"/>
            <color indexed="81"/>
            <rFont val="Tahoma"/>
            <family val="2"/>
          </rPr>
          <t xml:space="preserve"> </t>
        </r>
        <r>
          <rPr>
            <sz val="9"/>
            <color indexed="81"/>
            <rFont val="돋움"/>
            <family val="3"/>
            <charset val="129"/>
          </rPr>
          <t>초과하는</t>
        </r>
        <r>
          <rPr>
            <sz val="9"/>
            <color indexed="81"/>
            <rFont val="Tahoma"/>
            <family val="2"/>
          </rPr>
          <t xml:space="preserve"> </t>
        </r>
        <r>
          <rPr>
            <sz val="9"/>
            <color indexed="81"/>
            <rFont val="돋움"/>
            <family val="3"/>
            <charset val="129"/>
          </rPr>
          <t>금액은</t>
        </r>
        <r>
          <rPr>
            <sz val="9"/>
            <color indexed="81"/>
            <rFont val="Tahoma"/>
            <family val="2"/>
          </rPr>
          <t xml:space="preserve"> </t>
        </r>
        <r>
          <rPr>
            <sz val="9"/>
            <color indexed="81"/>
            <rFont val="돋움"/>
            <family val="3"/>
            <charset val="129"/>
          </rPr>
          <t>각각</t>
        </r>
        <r>
          <rPr>
            <sz val="9"/>
            <color indexed="81"/>
            <rFont val="Tahoma"/>
            <family val="2"/>
          </rPr>
          <t xml:space="preserve"> </t>
        </r>
        <r>
          <rPr>
            <sz val="9"/>
            <color indexed="81"/>
            <rFont val="돋움"/>
            <family val="3"/>
            <charset val="129"/>
          </rPr>
          <t>없는</t>
        </r>
        <r>
          <rPr>
            <sz val="9"/>
            <color indexed="81"/>
            <rFont val="Tahoma"/>
            <family val="2"/>
          </rPr>
          <t xml:space="preserve"> </t>
        </r>
        <r>
          <rPr>
            <sz val="9"/>
            <color indexed="81"/>
            <rFont val="돋움"/>
            <family val="3"/>
            <charset val="129"/>
          </rPr>
          <t>것으로</t>
        </r>
        <r>
          <rPr>
            <sz val="9"/>
            <color indexed="81"/>
            <rFont val="Tahoma"/>
            <family val="2"/>
          </rPr>
          <t xml:space="preserve"> </t>
        </r>
        <r>
          <rPr>
            <sz val="9"/>
            <color indexed="81"/>
            <rFont val="돋움"/>
            <family val="3"/>
            <charset val="129"/>
          </rPr>
          <t>한다</t>
        </r>
        <r>
          <rPr>
            <sz val="9"/>
            <color indexed="81"/>
            <rFont val="Tahoma"/>
            <family val="2"/>
          </rPr>
          <t xml:space="preserve">.(2015.05.13 </t>
        </r>
        <r>
          <rPr>
            <sz val="9"/>
            <color indexed="81"/>
            <rFont val="돋움"/>
            <family val="3"/>
            <charset val="129"/>
          </rPr>
          <t>개정</t>
        </r>
        <r>
          <rPr>
            <sz val="9"/>
            <color indexed="81"/>
            <rFont val="Tahoma"/>
            <family val="2"/>
          </rPr>
          <t xml:space="preserve">) 
1. </t>
        </r>
        <r>
          <rPr>
            <sz val="9"/>
            <color indexed="81"/>
            <rFont val="돋움"/>
            <family val="3"/>
            <charset val="129"/>
          </rPr>
          <t>기본공제대상자</t>
        </r>
        <r>
          <rPr>
            <sz val="9"/>
            <color indexed="81"/>
            <rFont val="Tahoma"/>
            <family val="2"/>
          </rPr>
          <t xml:space="preserve"> </t>
        </r>
        <r>
          <rPr>
            <sz val="9"/>
            <color indexed="81"/>
            <rFont val="돋움"/>
            <family val="3"/>
            <charset val="129"/>
          </rPr>
          <t>중</t>
        </r>
        <r>
          <rPr>
            <sz val="9"/>
            <color indexed="81"/>
            <rFont val="Tahoma"/>
            <family val="2"/>
          </rPr>
          <t xml:space="preserve"> </t>
        </r>
        <r>
          <rPr>
            <sz val="9"/>
            <color indexed="81"/>
            <rFont val="돋움"/>
            <family val="3"/>
            <charset val="129"/>
          </rPr>
          <t>장애인을</t>
        </r>
        <r>
          <rPr>
            <sz val="9"/>
            <color indexed="81"/>
            <rFont val="Tahoma"/>
            <family val="2"/>
          </rPr>
          <t xml:space="preserve"> </t>
        </r>
        <r>
          <rPr>
            <sz val="9"/>
            <color indexed="81"/>
            <rFont val="돋움"/>
            <family val="3"/>
            <charset val="129"/>
          </rPr>
          <t>피보험자</t>
        </r>
        <r>
          <rPr>
            <sz val="9"/>
            <color indexed="81"/>
            <rFont val="Tahoma"/>
            <family val="2"/>
          </rPr>
          <t xml:space="preserve"> </t>
        </r>
        <r>
          <rPr>
            <sz val="9"/>
            <color indexed="81"/>
            <rFont val="돋움"/>
            <family val="3"/>
            <charset val="129"/>
          </rPr>
          <t>또는</t>
        </r>
        <r>
          <rPr>
            <sz val="9"/>
            <color indexed="81"/>
            <rFont val="Tahoma"/>
            <family val="2"/>
          </rPr>
          <t xml:space="preserve"> </t>
        </r>
        <r>
          <rPr>
            <sz val="9"/>
            <color indexed="81"/>
            <rFont val="돋움"/>
            <family val="3"/>
            <charset val="129"/>
          </rPr>
          <t>수익자로</t>
        </r>
        <r>
          <rPr>
            <sz val="9"/>
            <color indexed="81"/>
            <rFont val="Tahoma"/>
            <family val="2"/>
          </rPr>
          <t xml:space="preserve"> </t>
        </r>
        <r>
          <rPr>
            <sz val="9"/>
            <color indexed="81"/>
            <rFont val="돋움"/>
            <family val="3"/>
            <charset val="129"/>
          </rPr>
          <t>하는</t>
        </r>
        <r>
          <rPr>
            <sz val="9"/>
            <color indexed="81"/>
            <rFont val="Tahoma"/>
            <family val="2"/>
          </rPr>
          <t xml:space="preserve"> </t>
        </r>
        <r>
          <rPr>
            <sz val="9"/>
            <color indexed="81"/>
            <rFont val="돋움"/>
            <family val="3"/>
            <charset val="129"/>
          </rPr>
          <t>장애인전용보험으로서</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장애인전용보장성보험료</t>
        </r>
        <r>
          <rPr>
            <sz val="9"/>
            <color indexed="81"/>
            <rFont val="Tahoma"/>
            <family val="2"/>
          </rPr>
          <t xml:space="preserve">(2014.01.01 </t>
        </r>
        <r>
          <rPr>
            <sz val="9"/>
            <color indexed="81"/>
            <rFont val="돋움"/>
            <family val="3"/>
            <charset val="129"/>
          </rPr>
          <t>신설</t>
        </r>
        <r>
          <rPr>
            <sz val="9"/>
            <color indexed="81"/>
            <rFont val="Tahoma"/>
            <family val="2"/>
          </rPr>
          <t xml:space="preserve">) 
2. </t>
        </r>
        <r>
          <rPr>
            <sz val="9"/>
            <color indexed="81"/>
            <rFont val="돋움"/>
            <family val="3"/>
            <charset val="129"/>
          </rPr>
          <t>기본공제대상자를</t>
        </r>
        <r>
          <rPr>
            <sz val="9"/>
            <color indexed="81"/>
            <rFont val="Tahoma"/>
            <family val="2"/>
          </rPr>
          <t xml:space="preserve"> </t>
        </r>
        <r>
          <rPr>
            <sz val="9"/>
            <color indexed="81"/>
            <rFont val="돋움"/>
            <family val="3"/>
            <charset val="129"/>
          </rPr>
          <t>피보험자로</t>
        </r>
        <r>
          <rPr>
            <sz val="9"/>
            <color indexed="81"/>
            <rFont val="Tahoma"/>
            <family val="2"/>
          </rPr>
          <t xml:space="preserve"> </t>
        </r>
        <r>
          <rPr>
            <sz val="9"/>
            <color indexed="81"/>
            <rFont val="돋움"/>
            <family val="3"/>
            <charset val="129"/>
          </rPr>
          <t>하는</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보험료</t>
        </r>
        <r>
          <rPr>
            <sz val="9"/>
            <color indexed="81"/>
            <rFont val="Tahoma"/>
            <family val="2"/>
          </rPr>
          <t>(</t>
        </r>
        <r>
          <rPr>
            <sz val="9"/>
            <color indexed="81"/>
            <rFont val="돋움"/>
            <family val="3"/>
            <charset val="129"/>
          </rPr>
          <t>제</t>
        </r>
        <r>
          <rPr>
            <sz val="9"/>
            <color indexed="81"/>
            <rFont val="Tahoma"/>
            <family val="2"/>
          </rPr>
          <t>1</t>
        </r>
        <r>
          <rPr>
            <sz val="9"/>
            <color indexed="81"/>
            <rFont val="돋움"/>
            <family val="3"/>
            <charset val="129"/>
          </rPr>
          <t>호에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장애인전용보장성보험료는</t>
        </r>
        <r>
          <rPr>
            <sz val="9"/>
            <color indexed="81"/>
            <rFont val="Tahoma"/>
            <family val="2"/>
          </rPr>
          <t xml:space="preserve"> </t>
        </r>
        <r>
          <rPr>
            <sz val="9"/>
            <color indexed="81"/>
            <rFont val="돋움"/>
            <family val="3"/>
            <charset val="129"/>
          </rPr>
          <t>제외한다</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②</t>
        </r>
        <r>
          <rPr>
            <sz val="9"/>
            <color indexed="81"/>
            <rFont val="Tahoma"/>
            <family val="2"/>
          </rPr>
          <t xml:space="preserve"> </t>
        </r>
        <r>
          <rPr>
            <sz val="9"/>
            <color indexed="81"/>
            <rFont val="돋움"/>
            <family val="3"/>
            <charset val="129"/>
          </rPr>
          <t>근로소득이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거주자가</t>
        </r>
        <r>
          <rPr>
            <sz val="9"/>
            <color indexed="81"/>
            <rFont val="Tahoma"/>
            <family val="2"/>
          </rPr>
          <t xml:space="preserve"> </t>
        </r>
        <r>
          <rPr>
            <sz val="9"/>
            <color indexed="81"/>
            <rFont val="돋움"/>
            <family val="3"/>
            <charset val="129"/>
          </rPr>
          <t>기본공제대상자</t>
        </r>
        <r>
          <rPr>
            <sz val="9"/>
            <color indexed="81"/>
            <rFont val="Tahoma"/>
            <family val="2"/>
          </rPr>
          <t>(</t>
        </r>
        <r>
          <rPr>
            <sz val="9"/>
            <color indexed="81"/>
            <rFont val="돋움"/>
            <family val="3"/>
            <charset val="129"/>
          </rPr>
          <t>나이</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소득의</t>
        </r>
        <r>
          <rPr>
            <sz val="9"/>
            <color indexed="81"/>
            <rFont val="Tahoma"/>
            <family val="2"/>
          </rPr>
          <t xml:space="preserve"> </t>
        </r>
        <r>
          <rPr>
            <sz val="9"/>
            <color indexed="81"/>
            <rFont val="돋움"/>
            <family val="3"/>
            <charset val="129"/>
          </rPr>
          <t>제한을</t>
        </r>
        <r>
          <rPr>
            <sz val="9"/>
            <color indexed="81"/>
            <rFont val="Tahoma"/>
            <family val="2"/>
          </rPr>
          <t xml:space="preserve"> </t>
        </r>
        <r>
          <rPr>
            <sz val="9"/>
            <color indexed="81"/>
            <rFont val="돋움"/>
            <family val="3"/>
            <charset val="129"/>
          </rPr>
          <t>받지</t>
        </r>
        <r>
          <rPr>
            <sz val="9"/>
            <color indexed="81"/>
            <rFont val="Tahoma"/>
            <family val="2"/>
          </rPr>
          <t xml:space="preserve"> </t>
        </r>
        <r>
          <rPr>
            <sz val="9"/>
            <color indexed="81"/>
            <rFont val="돋움"/>
            <family val="3"/>
            <charset val="129"/>
          </rPr>
          <t>아니한다</t>
        </r>
        <r>
          <rPr>
            <sz val="9"/>
            <color indexed="81"/>
            <rFont val="Tahoma"/>
            <family val="2"/>
          </rPr>
          <t>)</t>
        </r>
        <r>
          <rPr>
            <sz val="9"/>
            <color indexed="81"/>
            <rFont val="돋움"/>
            <family val="3"/>
            <charset val="129"/>
          </rPr>
          <t>를</t>
        </r>
        <r>
          <rPr>
            <sz val="9"/>
            <color indexed="81"/>
            <rFont val="Tahoma"/>
            <family val="2"/>
          </rPr>
          <t xml:space="preserve"> </t>
        </r>
        <r>
          <rPr>
            <sz val="9"/>
            <color indexed="81"/>
            <rFont val="돋움"/>
            <family val="3"/>
            <charset val="129"/>
          </rPr>
          <t>위하여</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과세기간에</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의료비를</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다음</t>
        </r>
        <r>
          <rPr>
            <sz val="9"/>
            <color indexed="81"/>
            <rFont val="Tahoma"/>
            <family val="2"/>
          </rPr>
          <t xml:space="preserve"> </t>
        </r>
        <r>
          <rPr>
            <sz val="9"/>
            <color indexed="81"/>
            <rFont val="돋움"/>
            <family val="3"/>
            <charset val="129"/>
          </rPr>
          <t>각</t>
        </r>
        <r>
          <rPr>
            <sz val="9"/>
            <color indexed="81"/>
            <rFont val="Tahoma"/>
            <family val="2"/>
          </rPr>
          <t xml:space="preserve"> </t>
        </r>
        <r>
          <rPr>
            <sz val="9"/>
            <color indexed="81"/>
            <rFont val="돋움"/>
            <family val="3"/>
            <charset val="129"/>
          </rPr>
          <t>호의</t>
        </r>
        <r>
          <rPr>
            <sz val="9"/>
            <color indexed="81"/>
            <rFont val="Tahoma"/>
            <family val="2"/>
          </rPr>
          <t xml:space="preserve"> </t>
        </r>
        <r>
          <rPr>
            <sz val="9"/>
            <color indexed="81"/>
            <rFont val="돋움"/>
            <family val="3"/>
            <charset val="129"/>
          </rPr>
          <t>금액의</t>
        </r>
        <r>
          <rPr>
            <sz val="9"/>
            <color indexed="81"/>
            <rFont val="Tahoma"/>
            <family val="2"/>
          </rPr>
          <t xml:space="preserve"> 100</t>
        </r>
        <r>
          <rPr>
            <sz val="9"/>
            <color indexed="81"/>
            <rFont val="돋움"/>
            <family val="3"/>
            <charset val="129"/>
          </rPr>
          <t>분의</t>
        </r>
        <r>
          <rPr>
            <sz val="9"/>
            <color indexed="81"/>
            <rFont val="Tahoma"/>
            <family val="2"/>
          </rPr>
          <t xml:space="preserve"> 15(</t>
        </r>
        <r>
          <rPr>
            <sz val="9"/>
            <color indexed="81"/>
            <rFont val="돋움"/>
            <family val="3"/>
            <charset val="129"/>
          </rPr>
          <t>제</t>
        </r>
        <r>
          <rPr>
            <sz val="9"/>
            <color indexed="81"/>
            <rFont val="Tahoma"/>
            <family val="2"/>
          </rPr>
          <t>3</t>
        </r>
        <r>
          <rPr>
            <sz val="9"/>
            <color indexed="81"/>
            <rFont val="돋움"/>
            <family val="3"/>
            <charset val="129"/>
          </rPr>
          <t>호의</t>
        </r>
        <r>
          <rPr>
            <sz val="9"/>
            <color indexed="81"/>
            <rFont val="Tahoma"/>
            <family val="2"/>
          </rPr>
          <t xml:space="preserve"> </t>
        </r>
        <r>
          <rPr>
            <sz val="9"/>
            <color indexed="81"/>
            <rFont val="돋움"/>
            <family val="3"/>
            <charset val="129"/>
          </rPr>
          <t>경우에는</t>
        </r>
        <r>
          <rPr>
            <sz val="9"/>
            <color indexed="81"/>
            <rFont val="Tahoma"/>
            <family val="2"/>
          </rPr>
          <t xml:space="preserve"> 100</t>
        </r>
        <r>
          <rPr>
            <sz val="9"/>
            <color indexed="81"/>
            <rFont val="돋움"/>
            <family val="3"/>
            <charset val="129"/>
          </rPr>
          <t>분의</t>
        </r>
        <r>
          <rPr>
            <sz val="9"/>
            <color indexed="81"/>
            <rFont val="Tahoma"/>
            <family val="2"/>
          </rPr>
          <t xml:space="preserve"> 20)</t>
        </r>
        <r>
          <rPr>
            <sz val="9"/>
            <color indexed="81"/>
            <rFont val="돋움"/>
            <family val="3"/>
            <charset val="129"/>
          </rPr>
          <t>에</t>
        </r>
        <r>
          <rPr>
            <sz val="9"/>
            <color indexed="81"/>
            <rFont val="Tahoma"/>
            <family val="2"/>
          </rPr>
          <t xml:space="preserve"> </t>
        </r>
        <r>
          <rPr>
            <sz val="9"/>
            <color indexed="81"/>
            <rFont val="돋움"/>
            <family val="3"/>
            <charset val="129"/>
          </rPr>
          <t>해당하는</t>
        </r>
        <r>
          <rPr>
            <sz val="9"/>
            <color indexed="81"/>
            <rFont val="Tahoma"/>
            <family val="2"/>
          </rPr>
          <t xml:space="preserve"> </t>
        </r>
        <r>
          <rPr>
            <sz val="9"/>
            <color indexed="81"/>
            <rFont val="돋움"/>
            <family val="3"/>
            <charset val="129"/>
          </rPr>
          <t>금액을</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과세기간의</t>
        </r>
        <r>
          <rPr>
            <sz val="9"/>
            <color indexed="81"/>
            <rFont val="Tahoma"/>
            <family val="2"/>
          </rPr>
          <t xml:space="preserve"> </t>
        </r>
        <r>
          <rPr>
            <sz val="9"/>
            <color indexed="81"/>
            <rFont val="돋움"/>
            <family val="3"/>
            <charset val="129"/>
          </rPr>
          <t>종합소득산출세액에서</t>
        </r>
        <r>
          <rPr>
            <sz val="9"/>
            <color indexed="81"/>
            <rFont val="Tahoma"/>
            <family val="2"/>
          </rPr>
          <t xml:space="preserve"> </t>
        </r>
        <r>
          <rPr>
            <sz val="9"/>
            <color indexed="81"/>
            <rFont val="돋움"/>
            <family val="3"/>
            <charset val="129"/>
          </rPr>
          <t>공제한다</t>
        </r>
        <r>
          <rPr>
            <sz val="9"/>
            <color indexed="81"/>
            <rFont val="Tahoma"/>
            <family val="2"/>
          </rPr>
          <t xml:space="preserve">.(2016.12.20 </t>
        </r>
        <r>
          <rPr>
            <sz val="9"/>
            <color indexed="81"/>
            <rFont val="돋움"/>
            <family val="3"/>
            <charset val="129"/>
          </rPr>
          <t>개정</t>
        </r>
        <r>
          <rPr>
            <sz val="9"/>
            <color indexed="81"/>
            <rFont val="Tahoma"/>
            <family val="2"/>
          </rPr>
          <t xml:space="preserve">)
1. </t>
        </r>
        <r>
          <rPr>
            <sz val="9"/>
            <color indexed="81"/>
            <rFont val="돋움"/>
            <family val="3"/>
            <charset val="129"/>
          </rPr>
          <t>기본공제대상자를</t>
        </r>
        <r>
          <rPr>
            <sz val="9"/>
            <color indexed="81"/>
            <rFont val="Tahoma"/>
            <family val="2"/>
          </rPr>
          <t xml:space="preserve"> </t>
        </r>
        <r>
          <rPr>
            <sz val="9"/>
            <color indexed="81"/>
            <rFont val="돋움"/>
            <family val="3"/>
            <charset val="129"/>
          </rPr>
          <t>위하여</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의료비</t>
        </r>
        <r>
          <rPr>
            <sz val="9"/>
            <color indexed="81"/>
            <rFont val="Tahoma"/>
            <family val="2"/>
          </rPr>
          <t>(</t>
        </r>
        <r>
          <rPr>
            <sz val="9"/>
            <color indexed="81"/>
            <rFont val="돋움"/>
            <family val="3"/>
            <charset val="129"/>
          </rPr>
          <t>제</t>
        </r>
        <r>
          <rPr>
            <sz val="9"/>
            <color indexed="81"/>
            <rFont val="Tahoma"/>
            <family val="2"/>
          </rPr>
          <t>2</t>
        </r>
        <r>
          <rPr>
            <sz val="9"/>
            <color indexed="81"/>
            <rFont val="돋움"/>
            <family val="3"/>
            <charset val="129"/>
          </rPr>
          <t>호</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제</t>
        </r>
        <r>
          <rPr>
            <sz val="9"/>
            <color indexed="81"/>
            <rFont val="Tahoma"/>
            <family val="2"/>
          </rPr>
          <t>3</t>
        </r>
        <r>
          <rPr>
            <sz val="9"/>
            <color indexed="81"/>
            <rFont val="돋움"/>
            <family val="3"/>
            <charset val="129"/>
          </rPr>
          <t>호의</t>
        </r>
        <r>
          <rPr>
            <sz val="9"/>
            <color indexed="81"/>
            <rFont val="Tahoma"/>
            <family val="2"/>
          </rPr>
          <t xml:space="preserve"> </t>
        </r>
        <r>
          <rPr>
            <sz val="9"/>
            <color indexed="81"/>
            <rFont val="돋움"/>
            <family val="3"/>
            <charset val="129"/>
          </rPr>
          <t>의료비는</t>
        </r>
        <r>
          <rPr>
            <sz val="9"/>
            <color indexed="81"/>
            <rFont val="Tahoma"/>
            <family val="2"/>
          </rPr>
          <t xml:space="preserve"> </t>
        </r>
        <r>
          <rPr>
            <sz val="9"/>
            <color indexed="81"/>
            <rFont val="돋움"/>
            <family val="3"/>
            <charset val="129"/>
          </rPr>
          <t>제외한다</t>
        </r>
        <r>
          <rPr>
            <sz val="9"/>
            <color indexed="81"/>
            <rFont val="Tahoma"/>
            <family val="2"/>
          </rPr>
          <t>)</t>
        </r>
        <r>
          <rPr>
            <sz val="9"/>
            <color indexed="81"/>
            <rFont val="돋움"/>
            <family val="3"/>
            <charset val="129"/>
          </rPr>
          <t>로서</t>
        </r>
        <r>
          <rPr>
            <sz val="9"/>
            <color indexed="81"/>
            <rFont val="Tahoma"/>
            <family val="2"/>
          </rPr>
          <t xml:space="preserve"> </t>
        </r>
        <r>
          <rPr>
            <sz val="9"/>
            <color indexed="81"/>
            <rFont val="돋움"/>
            <family val="3"/>
            <charset val="129"/>
          </rPr>
          <t>총급여액에</t>
        </r>
        <r>
          <rPr>
            <sz val="9"/>
            <color indexed="81"/>
            <rFont val="Tahoma"/>
            <family val="2"/>
          </rPr>
          <t xml:space="preserve"> 100</t>
        </r>
        <r>
          <rPr>
            <sz val="9"/>
            <color indexed="81"/>
            <rFont val="돋움"/>
            <family val="3"/>
            <charset val="129"/>
          </rPr>
          <t>분의</t>
        </r>
        <r>
          <rPr>
            <sz val="9"/>
            <color indexed="81"/>
            <rFont val="Tahoma"/>
            <family val="2"/>
          </rPr>
          <t xml:space="preserve"> 3</t>
        </r>
        <r>
          <rPr>
            <sz val="9"/>
            <color indexed="81"/>
            <rFont val="돋움"/>
            <family val="3"/>
            <charset val="129"/>
          </rPr>
          <t>을</t>
        </r>
        <r>
          <rPr>
            <sz val="9"/>
            <color indexed="81"/>
            <rFont val="Tahoma"/>
            <family val="2"/>
          </rPr>
          <t xml:space="preserve"> </t>
        </r>
        <r>
          <rPr>
            <sz val="9"/>
            <color indexed="81"/>
            <rFont val="돋움"/>
            <family val="3"/>
            <charset val="129"/>
          </rPr>
          <t>곱하여</t>
        </r>
        <r>
          <rPr>
            <sz val="9"/>
            <color indexed="81"/>
            <rFont val="Tahoma"/>
            <family val="2"/>
          </rPr>
          <t xml:space="preserve"> </t>
        </r>
        <r>
          <rPr>
            <sz val="9"/>
            <color indexed="81"/>
            <rFont val="돋움"/>
            <family val="3"/>
            <charset val="129"/>
          </rPr>
          <t>계산한</t>
        </r>
        <r>
          <rPr>
            <sz val="9"/>
            <color indexed="81"/>
            <rFont val="Tahoma"/>
            <family val="2"/>
          </rPr>
          <t xml:space="preserve"> </t>
        </r>
        <r>
          <rPr>
            <sz val="9"/>
            <color indexed="81"/>
            <rFont val="돋움"/>
            <family val="3"/>
            <charset val="129"/>
          </rPr>
          <t>금액을</t>
        </r>
        <r>
          <rPr>
            <sz val="9"/>
            <color indexed="81"/>
            <rFont val="Tahoma"/>
            <family val="2"/>
          </rPr>
          <t xml:space="preserve"> </t>
        </r>
        <r>
          <rPr>
            <sz val="9"/>
            <color indexed="81"/>
            <rFont val="돋움"/>
            <family val="3"/>
            <charset val="129"/>
          </rPr>
          <t>초과하는</t>
        </r>
        <r>
          <rPr>
            <sz val="9"/>
            <color indexed="81"/>
            <rFont val="Tahoma"/>
            <family val="2"/>
          </rPr>
          <t xml:space="preserve"> </t>
        </r>
        <r>
          <rPr>
            <sz val="9"/>
            <color indexed="81"/>
            <rFont val="돋움"/>
            <family val="3"/>
            <charset val="129"/>
          </rPr>
          <t>금액</t>
        </r>
        <r>
          <rPr>
            <sz val="9"/>
            <color indexed="81"/>
            <rFont val="Tahoma"/>
            <family val="2"/>
          </rPr>
          <t xml:space="preserve">. </t>
        </r>
        <r>
          <rPr>
            <sz val="9"/>
            <color indexed="81"/>
            <rFont val="돋움"/>
            <family val="3"/>
            <charset val="129"/>
          </rPr>
          <t>다만</t>
        </r>
        <r>
          <rPr>
            <sz val="9"/>
            <color indexed="81"/>
            <rFont val="Tahoma"/>
            <family val="2"/>
          </rPr>
          <t xml:space="preserve">, </t>
        </r>
        <r>
          <rPr>
            <sz val="9"/>
            <color indexed="81"/>
            <rFont val="돋움"/>
            <family val="3"/>
            <charset val="129"/>
          </rPr>
          <t>그</t>
        </r>
        <r>
          <rPr>
            <sz val="9"/>
            <color indexed="81"/>
            <rFont val="Tahoma"/>
            <family val="2"/>
          </rPr>
          <t xml:space="preserve"> </t>
        </r>
        <r>
          <rPr>
            <sz val="9"/>
            <color indexed="81"/>
            <rFont val="돋움"/>
            <family val="3"/>
            <charset val="129"/>
          </rPr>
          <t>금액이</t>
        </r>
        <r>
          <rPr>
            <sz val="9"/>
            <color indexed="81"/>
            <rFont val="Tahoma"/>
            <family val="2"/>
          </rPr>
          <t xml:space="preserve"> </t>
        </r>
        <r>
          <rPr>
            <sz val="9"/>
            <color indexed="81"/>
            <rFont val="돋움"/>
            <family val="3"/>
            <charset val="129"/>
          </rPr>
          <t>연</t>
        </r>
        <r>
          <rPr>
            <sz val="9"/>
            <color indexed="81"/>
            <rFont val="Tahoma"/>
            <family val="2"/>
          </rPr>
          <t xml:space="preserve"> 700</t>
        </r>
        <r>
          <rPr>
            <sz val="9"/>
            <color indexed="81"/>
            <rFont val="돋움"/>
            <family val="3"/>
            <charset val="129"/>
          </rPr>
          <t>만원을</t>
        </r>
        <r>
          <rPr>
            <sz val="9"/>
            <color indexed="81"/>
            <rFont val="Tahoma"/>
            <family val="2"/>
          </rPr>
          <t xml:space="preserve"> </t>
        </r>
        <r>
          <rPr>
            <sz val="9"/>
            <color indexed="81"/>
            <rFont val="돋움"/>
            <family val="3"/>
            <charset val="129"/>
          </rPr>
          <t>초과하는</t>
        </r>
        <r>
          <rPr>
            <sz val="9"/>
            <color indexed="81"/>
            <rFont val="Tahoma"/>
            <family val="2"/>
          </rPr>
          <t xml:space="preserve"> </t>
        </r>
        <r>
          <rPr>
            <sz val="9"/>
            <color indexed="81"/>
            <rFont val="돋움"/>
            <family val="3"/>
            <charset val="129"/>
          </rPr>
          <t>경우에는</t>
        </r>
        <r>
          <rPr>
            <sz val="9"/>
            <color indexed="81"/>
            <rFont val="Tahoma"/>
            <family val="2"/>
          </rPr>
          <t xml:space="preserve"> </t>
        </r>
        <r>
          <rPr>
            <sz val="9"/>
            <color indexed="81"/>
            <rFont val="돋움"/>
            <family val="3"/>
            <charset val="129"/>
          </rPr>
          <t>연</t>
        </r>
        <r>
          <rPr>
            <sz val="9"/>
            <color indexed="81"/>
            <rFont val="Tahoma"/>
            <family val="2"/>
          </rPr>
          <t xml:space="preserve"> 700</t>
        </r>
        <r>
          <rPr>
            <sz val="9"/>
            <color indexed="81"/>
            <rFont val="돋움"/>
            <family val="3"/>
            <charset val="129"/>
          </rPr>
          <t>만원으로</t>
        </r>
        <r>
          <rPr>
            <sz val="9"/>
            <color indexed="81"/>
            <rFont val="Tahoma"/>
            <family val="2"/>
          </rPr>
          <t xml:space="preserve"> </t>
        </r>
        <r>
          <rPr>
            <sz val="9"/>
            <color indexed="81"/>
            <rFont val="돋움"/>
            <family val="3"/>
            <charset val="129"/>
          </rPr>
          <t>한다</t>
        </r>
        <r>
          <rPr>
            <sz val="9"/>
            <color indexed="81"/>
            <rFont val="Tahoma"/>
            <family val="2"/>
          </rPr>
          <t xml:space="preserve">.(2016.12.20 </t>
        </r>
        <r>
          <rPr>
            <sz val="9"/>
            <color indexed="81"/>
            <rFont val="돋움"/>
            <family val="3"/>
            <charset val="129"/>
          </rPr>
          <t>개정</t>
        </r>
        <r>
          <rPr>
            <sz val="9"/>
            <color indexed="81"/>
            <rFont val="Tahoma"/>
            <family val="2"/>
          </rPr>
          <t xml:space="preserve">)
2. </t>
        </r>
        <r>
          <rPr>
            <sz val="9"/>
            <color indexed="81"/>
            <rFont val="돋움"/>
            <family val="3"/>
            <charset val="129"/>
          </rPr>
          <t>다음</t>
        </r>
        <r>
          <rPr>
            <sz val="9"/>
            <color indexed="81"/>
            <rFont val="Tahoma"/>
            <family val="2"/>
          </rPr>
          <t xml:space="preserve"> </t>
        </r>
        <r>
          <rPr>
            <sz val="9"/>
            <color indexed="81"/>
            <rFont val="돋움"/>
            <family val="3"/>
            <charset val="129"/>
          </rPr>
          <t>각</t>
        </r>
        <r>
          <rPr>
            <sz val="9"/>
            <color indexed="81"/>
            <rFont val="Tahoma"/>
            <family val="2"/>
          </rPr>
          <t xml:space="preserve"> </t>
        </r>
        <r>
          <rPr>
            <sz val="9"/>
            <color indexed="81"/>
            <rFont val="돋움"/>
            <family val="3"/>
            <charset val="129"/>
          </rPr>
          <t>목의</t>
        </r>
        <r>
          <rPr>
            <sz val="9"/>
            <color indexed="81"/>
            <rFont val="Tahoma"/>
            <family val="2"/>
          </rPr>
          <t xml:space="preserve"> </t>
        </r>
        <r>
          <rPr>
            <sz val="9"/>
            <color indexed="81"/>
            <rFont val="돋움"/>
            <family val="3"/>
            <charset val="129"/>
          </rPr>
          <t>어느</t>
        </r>
        <r>
          <rPr>
            <sz val="9"/>
            <color indexed="81"/>
            <rFont val="Tahoma"/>
            <family val="2"/>
          </rPr>
          <t xml:space="preserve"> </t>
        </r>
        <r>
          <rPr>
            <sz val="9"/>
            <color indexed="81"/>
            <rFont val="돋움"/>
            <family val="3"/>
            <charset val="129"/>
          </rPr>
          <t>하나에</t>
        </r>
        <r>
          <rPr>
            <sz val="9"/>
            <color indexed="81"/>
            <rFont val="Tahoma"/>
            <family val="2"/>
          </rPr>
          <t xml:space="preserve"> </t>
        </r>
        <r>
          <rPr>
            <sz val="9"/>
            <color indexed="81"/>
            <rFont val="돋움"/>
            <family val="3"/>
            <charset val="129"/>
          </rPr>
          <t>해당하는</t>
        </r>
        <r>
          <rPr>
            <sz val="9"/>
            <color indexed="81"/>
            <rFont val="Tahoma"/>
            <family val="2"/>
          </rPr>
          <t xml:space="preserve"> </t>
        </r>
        <r>
          <rPr>
            <sz val="9"/>
            <color indexed="81"/>
            <rFont val="돋움"/>
            <family val="3"/>
            <charset val="129"/>
          </rPr>
          <t>사람을</t>
        </r>
        <r>
          <rPr>
            <sz val="9"/>
            <color indexed="81"/>
            <rFont val="Tahoma"/>
            <family val="2"/>
          </rPr>
          <t xml:space="preserve"> </t>
        </r>
        <r>
          <rPr>
            <sz val="9"/>
            <color indexed="81"/>
            <rFont val="돋움"/>
            <family val="3"/>
            <charset val="129"/>
          </rPr>
          <t>위하여</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의료비</t>
        </r>
        <r>
          <rPr>
            <sz val="9"/>
            <color indexed="81"/>
            <rFont val="Tahoma"/>
            <family val="2"/>
          </rPr>
          <t xml:space="preserve">. </t>
        </r>
        <r>
          <rPr>
            <sz val="9"/>
            <color indexed="81"/>
            <rFont val="돋움"/>
            <family val="3"/>
            <charset val="129"/>
          </rPr>
          <t>다만</t>
        </r>
        <r>
          <rPr>
            <sz val="9"/>
            <color indexed="81"/>
            <rFont val="Tahoma"/>
            <family val="2"/>
          </rPr>
          <t xml:space="preserve">, </t>
        </r>
        <r>
          <rPr>
            <sz val="9"/>
            <color indexed="81"/>
            <rFont val="돋움"/>
            <family val="3"/>
            <charset val="129"/>
          </rPr>
          <t>제</t>
        </r>
        <r>
          <rPr>
            <sz val="9"/>
            <color indexed="81"/>
            <rFont val="Tahoma"/>
            <family val="2"/>
          </rPr>
          <t>1</t>
        </r>
        <r>
          <rPr>
            <sz val="9"/>
            <color indexed="81"/>
            <rFont val="돋움"/>
            <family val="3"/>
            <charset val="129"/>
          </rPr>
          <t>호의</t>
        </r>
        <r>
          <rPr>
            <sz val="9"/>
            <color indexed="81"/>
            <rFont val="Tahoma"/>
            <family val="2"/>
          </rPr>
          <t xml:space="preserve"> </t>
        </r>
        <r>
          <rPr>
            <sz val="9"/>
            <color indexed="81"/>
            <rFont val="돋움"/>
            <family val="3"/>
            <charset val="129"/>
          </rPr>
          <t>의료비가</t>
        </r>
        <r>
          <rPr>
            <sz val="9"/>
            <color indexed="81"/>
            <rFont val="Tahoma"/>
            <family val="2"/>
          </rPr>
          <t xml:space="preserve"> </t>
        </r>
        <r>
          <rPr>
            <sz val="9"/>
            <color indexed="81"/>
            <rFont val="돋움"/>
            <family val="3"/>
            <charset val="129"/>
          </rPr>
          <t>총급여액에</t>
        </r>
        <r>
          <rPr>
            <sz val="9"/>
            <color indexed="81"/>
            <rFont val="Tahoma"/>
            <family val="2"/>
          </rPr>
          <t xml:space="preserve"> 100</t>
        </r>
        <r>
          <rPr>
            <sz val="9"/>
            <color indexed="81"/>
            <rFont val="돋움"/>
            <family val="3"/>
            <charset val="129"/>
          </rPr>
          <t>분의</t>
        </r>
        <r>
          <rPr>
            <sz val="9"/>
            <color indexed="81"/>
            <rFont val="Tahoma"/>
            <family val="2"/>
          </rPr>
          <t xml:space="preserve"> 3</t>
        </r>
        <r>
          <rPr>
            <sz val="9"/>
            <color indexed="81"/>
            <rFont val="돋움"/>
            <family val="3"/>
            <charset val="129"/>
          </rPr>
          <t>을</t>
        </r>
        <r>
          <rPr>
            <sz val="9"/>
            <color indexed="81"/>
            <rFont val="Tahoma"/>
            <family val="2"/>
          </rPr>
          <t xml:space="preserve"> </t>
        </r>
        <r>
          <rPr>
            <sz val="9"/>
            <color indexed="81"/>
            <rFont val="돋움"/>
            <family val="3"/>
            <charset val="129"/>
          </rPr>
          <t>곱하여</t>
        </r>
        <r>
          <rPr>
            <sz val="9"/>
            <color indexed="81"/>
            <rFont val="Tahoma"/>
            <family val="2"/>
          </rPr>
          <t xml:space="preserve"> </t>
        </r>
        <r>
          <rPr>
            <sz val="9"/>
            <color indexed="81"/>
            <rFont val="돋움"/>
            <family val="3"/>
            <charset val="129"/>
          </rPr>
          <t>계산한</t>
        </r>
        <r>
          <rPr>
            <sz val="9"/>
            <color indexed="81"/>
            <rFont val="Tahoma"/>
            <family val="2"/>
          </rPr>
          <t xml:space="preserve"> </t>
        </r>
        <r>
          <rPr>
            <sz val="9"/>
            <color indexed="81"/>
            <rFont val="돋움"/>
            <family val="3"/>
            <charset val="129"/>
          </rPr>
          <t>금액에</t>
        </r>
        <r>
          <rPr>
            <sz val="9"/>
            <color indexed="81"/>
            <rFont val="Tahoma"/>
            <family val="2"/>
          </rPr>
          <t xml:space="preserve"> </t>
        </r>
        <r>
          <rPr>
            <sz val="9"/>
            <color indexed="81"/>
            <rFont val="돋움"/>
            <family val="3"/>
            <charset val="129"/>
          </rPr>
          <t>미달하는</t>
        </r>
        <r>
          <rPr>
            <sz val="9"/>
            <color indexed="81"/>
            <rFont val="Tahoma"/>
            <family val="2"/>
          </rPr>
          <t xml:space="preserve"> </t>
        </r>
        <r>
          <rPr>
            <sz val="9"/>
            <color indexed="81"/>
            <rFont val="돋움"/>
            <family val="3"/>
            <charset val="129"/>
          </rPr>
          <t>경우에는</t>
        </r>
        <r>
          <rPr>
            <sz val="9"/>
            <color indexed="81"/>
            <rFont val="Tahoma"/>
            <family val="2"/>
          </rPr>
          <t xml:space="preserve"> </t>
        </r>
        <r>
          <rPr>
            <sz val="9"/>
            <color indexed="81"/>
            <rFont val="돋움"/>
            <family val="3"/>
            <charset val="129"/>
          </rPr>
          <t>그</t>
        </r>
        <r>
          <rPr>
            <sz val="9"/>
            <color indexed="81"/>
            <rFont val="Tahoma"/>
            <family val="2"/>
          </rPr>
          <t xml:space="preserve"> </t>
        </r>
        <r>
          <rPr>
            <sz val="9"/>
            <color indexed="81"/>
            <rFont val="돋움"/>
            <family val="3"/>
            <charset val="129"/>
          </rPr>
          <t>미달하는</t>
        </r>
        <r>
          <rPr>
            <sz val="9"/>
            <color indexed="81"/>
            <rFont val="Tahoma"/>
            <family val="2"/>
          </rPr>
          <t xml:space="preserve"> </t>
        </r>
        <r>
          <rPr>
            <sz val="9"/>
            <color indexed="81"/>
            <rFont val="돋움"/>
            <family val="3"/>
            <charset val="129"/>
          </rPr>
          <t>금액을</t>
        </r>
        <r>
          <rPr>
            <sz val="9"/>
            <color indexed="81"/>
            <rFont val="Tahoma"/>
            <family val="2"/>
          </rPr>
          <t xml:space="preserve"> </t>
        </r>
        <r>
          <rPr>
            <sz val="9"/>
            <color indexed="81"/>
            <rFont val="돋움"/>
            <family val="3"/>
            <charset val="129"/>
          </rPr>
          <t>뺀다</t>
        </r>
        <r>
          <rPr>
            <sz val="9"/>
            <color indexed="81"/>
            <rFont val="Tahoma"/>
            <family val="2"/>
          </rPr>
          <t xml:space="preserve">.(2017.12.19 </t>
        </r>
        <r>
          <rPr>
            <sz val="9"/>
            <color indexed="81"/>
            <rFont val="돋움"/>
            <family val="3"/>
            <charset val="129"/>
          </rPr>
          <t>개정</t>
        </r>
        <r>
          <rPr>
            <sz val="9"/>
            <color indexed="81"/>
            <rFont val="Tahoma"/>
            <family val="2"/>
          </rPr>
          <t xml:space="preserve">) 
</t>
        </r>
        <r>
          <rPr>
            <sz val="9"/>
            <color indexed="81"/>
            <rFont val="돋움"/>
            <family val="3"/>
            <charset val="129"/>
          </rPr>
          <t>가</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거주자</t>
        </r>
        <r>
          <rPr>
            <sz val="9"/>
            <color indexed="81"/>
            <rFont val="Tahoma"/>
            <family val="2"/>
          </rPr>
          <t xml:space="preserve">(2017.12.19 </t>
        </r>
        <r>
          <rPr>
            <sz val="9"/>
            <color indexed="81"/>
            <rFont val="돋움"/>
            <family val="3"/>
            <charset val="129"/>
          </rPr>
          <t>신설</t>
        </r>
        <r>
          <rPr>
            <sz val="9"/>
            <color indexed="81"/>
            <rFont val="Tahoma"/>
            <family val="2"/>
          </rPr>
          <t xml:space="preserve">)
</t>
        </r>
        <r>
          <rPr>
            <sz val="9"/>
            <color indexed="81"/>
            <rFont val="돋움"/>
            <family val="3"/>
            <charset val="129"/>
          </rPr>
          <t>나</t>
        </r>
        <r>
          <rPr>
            <sz val="9"/>
            <color indexed="81"/>
            <rFont val="Tahoma"/>
            <family val="2"/>
          </rPr>
          <t xml:space="preserve">. </t>
        </r>
        <r>
          <rPr>
            <sz val="9"/>
            <color indexed="81"/>
            <rFont val="돋움"/>
            <family val="3"/>
            <charset val="129"/>
          </rPr>
          <t>과세기간</t>
        </r>
        <r>
          <rPr>
            <sz val="9"/>
            <color indexed="81"/>
            <rFont val="Tahoma"/>
            <family val="2"/>
          </rPr>
          <t xml:space="preserve"> </t>
        </r>
        <r>
          <rPr>
            <sz val="9"/>
            <color indexed="81"/>
            <rFont val="돋움"/>
            <family val="3"/>
            <charset val="129"/>
          </rPr>
          <t>종료일</t>
        </r>
        <r>
          <rPr>
            <sz val="9"/>
            <color indexed="81"/>
            <rFont val="Tahoma"/>
            <family val="2"/>
          </rPr>
          <t xml:space="preserve"> </t>
        </r>
        <r>
          <rPr>
            <sz val="9"/>
            <color indexed="81"/>
            <rFont val="돋움"/>
            <family val="3"/>
            <charset val="129"/>
          </rPr>
          <t>현재</t>
        </r>
        <r>
          <rPr>
            <sz val="9"/>
            <color indexed="81"/>
            <rFont val="Tahoma"/>
            <family val="2"/>
          </rPr>
          <t xml:space="preserve"> 65</t>
        </r>
        <r>
          <rPr>
            <sz val="9"/>
            <color indexed="81"/>
            <rFont val="돋움"/>
            <family val="3"/>
            <charset val="129"/>
          </rPr>
          <t>세</t>
        </r>
        <r>
          <rPr>
            <sz val="9"/>
            <color indexed="81"/>
            <rFont val="Tahoma"/>
            <family val="2"/>
          </rPr>
          <t xml:space="preserve"> </t>
        </r>
        <r>
          <rPr>
            <sz val="9"/>
            <color indexed="81"/>
            <rFont val="돋움"/>
            <family val="3"/>
            <charset val="129"/>
          </rPr>
          <t>이상인</t>
        </r>
        <r>
          <rPr>
            <sz val="9"/>
            <color indexed="81"/>
            <rFont val="Tahoma"/>
            <family val="2"/>
          </rPr>
          <t xml:space="preserve"> </t>
        </r>
        <r>
          <rPr>
            <sz val="9"/>
            <color indexed="81"/>
            <rFont val="돋움"/>
            <family val="3"/>
            <charset val="129"/>
          </rPr>
          <t>사람</t>
        </r>
        <r>
          <rPr>
            <sz val="9"/>
            <color indexed="81"/>
            <rFont val="Tahoma"/>
            <family val="2"/>
          </rPr>
          <t xml:space="preserve">(2017.12.19 </t>
        </r>
        <r>
          <rPr>
            <sz val="9"/>
            <color indexed="81"/>
            <rFont val="돋움"/>
            <family val="3"/>
            <charset val="129"/>
          </rPr>
          <t>신설</t>
        </r>
        <r>
          <rPr>
            <sz val="9"/>
            <color indexed="81"/>
            <rFont val="Tahoma"/>
            <family val="2"/>
          </rPr>
          <t xml:space="preserve">)
</t>
        </r>
        <r>
          <rPr>
            <sz val="9"/>
            <color indexed="81"/>
            <rFont val="돋움"/>
            <family val="3"/>
            <charset val="129"/>
          </rPr>
          <t>다</t>
        </r>
        <r>
          <rPr>
            <sz val="9"/>
            <color indexed="81"/>
            <rFont val="Tahoma"/>
            <family val="2"/>
          </rPr>
          <t xml:space="preserve">. </t>
        </r>
        <r>
          <rPr>
            <sz val="9"/>
            <color indexed="81"/>
            <rFont val="돋움"/>
            <family val="3"/>
            <charset val="129"/>
          </rPr>
          <t>장애인</t>
        </r>
        <r>
          <rPr>
            <sz val="9"/>
            <color indexed="81"/>
            <rFont val="Tahoma"/>
            <family val="2"/>
          </rPr>
          <t xml:space="preserve">(2017.12.19 </t>
        </r>
        <r>
          <rPr>
            <sz val="9"/>
            <color indexed="81"/>
            <rFont val="돋움"/>
            <family val="3"/>
            <charset val="129"/>
          </rPr>
          <t>신설</t>
        </r>
        <r>
          <rPr>
            <sz val="9"/>
            <color indexed="81"/>
            <rFont val="Tahoma"/>
            <family val="2"/>
          </rPr>
          <t xml:space="preserve">)
</t>
        </r>
        <r>
          <rPr>
            <sz val="9"/>
            <color indexed="81"/>
            <rFont val="돋움"/>
            <family val="3"/>
            <charset val="129"/>
          </rPr>
          <t>라</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중증질환자</t>
        </r>
        <r>
          <rPr>
            <sz val="9"/>
            <color indexed="81"/>
            <rFont val="Tahoma"/>
            <family val="2"/>
          </rPr>
          <t xml:space="preserve">, </t>
        </r>
        <r>
          <rPr>
            <sz val="9"/>
            <color indexed="81"/>
            <rFont val="돋움"/>
            <family val="3"/>
            <charset val="129"/>
          </rPr>
          <t>희귀난치성질환자</t>
        </r>
        <r>
          <rPr>
            <sz val="9"/>
            <color indexed="81"/>
            <rFont val="Tahoma"/>
            <family val="2"/>
          </rPr>
          <t xml:space="preserve"> </t>
        </r>
        <r>
          <rPr>
            <sz val="9"/>
            <color indexed="81"/>
            <rFont val="돋움"/>
            <family val="3"/>
            <charset val="129"/>
          </rPr>
          <t>또는</t>
        </r>
        <r>
          <rPr>
            <sz val="9"/>
            <color indexed="81"/>
            <rFont val="Tahoma"/>
            <family val="2"/>
          </rPr>
          <t xml:space="preserve"> </t>
        </r>
        <r>
          <rPr>
            <sz val="9"/>
            <color indexed="81"/>
            <rFont val="돋움"/>
            <family val="3"/>
            <charset val="129"/>
          </rPr>
          <t>결핵환자</t>
        </r>
        <r>
          <rPr>
            <sz val="9"/>
            <color indexed="81"/>
            <rFont val="Tahoma"/>
            <family val="2"/>
          </rPr>
          <t xml:space="preserve">(2017.12.19 </t>
        </r>
        <r>
          <rPr>
            <sz val="9"/>
            <color indexed="81"/>
            <rFont val="돋움"/>
            <family val="3"/>
            <charset val="129"/>
          </rPr>
          <t>신설</t>
        </r>
        <r>
          <rPr>
            <sz val="9"/>
            <color indexed="81"/>
            <rFont val="Tahoma"/>
            <family val="2"/>
          </rPr>
          <t xml:space="preserve">)
3.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난임시술비</t>
        </r>
        <r>
          <rPr>
            <sz val="9"/>
            <color indexed="81"/>
            <rFont val="Tahoma"/>
            <family val="2"/>
          </rPr>
          <t xml:space="preserve">. </t>
        </r>
        <r>
          <rPr>
            <sz val="9"/>
            <color indexed="81"/>
            <rFont val="돋움"/>
            <family val="3"/>
            <charset val="129"/>
          </rPr>
          <t>다만</t>
        </r>
        <r>
          <rPr>
            <sz val="9"/>
            <color indexed="81"/>
            <rFont val="Tahoma"/>
            <family val="2"/>
          </rPr>
          <t xml:space="preserve">, </t>
        </r>
        <r>
          <rPr>
            <sz val="9"/>
            <color indexed="81"/>
            <rFont val="돋움"/>
            <family val="3"/>
            <charset val="129"/>
          </rPr>
          <t>제</t>
        </r>
        <r>
          <rPr>
            <sz val="9"/>
            <color indexed="81"/>
            <rFont val="Tahoma"/>
            <family val="2"/>
          </rPr>
          <t>1</t>
        </r>
        <r>
          <rPr>
            <sz val="9"/>
            <color indexed="81"/>
            <rFont val="돋움"/>
            <family val="3"/>
            <charset val="129"/>
          </rPr>
          <t>호</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제</t>
        </r>
        <r>
          <rPr>
            <sz val="9"/>
            <color indexed="81"/>
            <rFont val="Tahoma"/>
            <family val="2"/>
          </rPr>
          <t>2</t>
        </r>
        <r>
          <rPr>
            <sz val="9"/>
            <color indexed="81"/>
            <rFont val="돋움"/>
            <family val="3"/>
            <charset val="129"/>
          </rPr>
          <t>호의</t>
        </r>
        <r>
          <rPr>
            <sz val="9"/>
            <color indexed="81"/>
            <rFont val="Tahoma"/>
            <family val="2"/>
          </rPr>
          <t xml:space="preserve"> </t>
        </r>
        <r>
          <rPr>
            <sz val="9"/>
            <color indexed="81"/>
            <rFont val="돋움"/>
            <family val="3"/>
            <charset val="129"/>
          </rPr>
          <t>의료비</t>
        </r>
        <r>
          <rPr>
            <sz val="9"/>
            <color indexed="81"/>
            <rFont val="Tahoma"/>
            <family val="2"/>
          </rPr>
          <t xml:space="preserve"> </t>
        </r>
        <r>
          <rPr>
            <sz val="9"/>
            <color indexed="81"/>
            <rFont val="돋움"/>
            <family val="3"/>
            <charset val="129"/>
          </rPr>
          <t>합계액이</t>
        </r>
        <r>
          <rPr>
            <sz val="9"/>
            <color indexed="81"/>
            <rFont val="Tahoma"/>
            <family val="2"/>
          </rPr>
          <t xml:space="preserve"> </t>
        </r>
        <r>
          <rPr>
            <sz val="9"/>
            <color indexed="81"/>
            <rFont val="돋움"/>
            <family val="3"/>
            <charset val="129"/>
          </rPr>
          <t>총급여액에</t>
        </r>
        <r>
          <rPr>
            <sz val="9"/>
            <color indexed="81"/>
            <rFont val="Tahoma"/>
            <family val="2"/>
          </rPr>
          <t xml:space="preserve"> 100</t>
        </r>
        <r>
          <rPr>
            <sz val="9"/>
            <color indexed="81"/>
            <rFont val="돋움"/>
            <family val="3"/>
            <charset val="129"/>
          </rPr>
          <t>분의</t>
        </r>
        <r>
          <rPr>
            <sz val="9"/>
            <color indexed="81"/>
            <rFont val="Tahoma"/>
            <family val="2"/>
          </rPr>
          <t xml:space="preserve"> 3</t>
        </r>
        <r>
          <rPr>
            <sz val="9"/>
            <color indexed="81"/>
            <rFont val="돋움"/>
            <family val="3"/>
            <charset val="129"/>
          </rPr>
          <t>을</t>
        </r>
        <r>
          <rPr>
            <sz val="9"/>
            <color indexed="81"/>
            <rFont val="Tahoma"/>
            <family val="2"/>
          </rPr>
          <t xml:space="preserve"> </t>
        </r>
        <r>
          <rPr>
            <sz val="9"/>
            <color indexed="81"/>
            <rFont val="돋움"/>
            <family val="3"/>
            <charset val="129"/>
          </rPr>
          <t>곱하여</t>
        </r>
        <r>
          <rPr>
            <sz val="9"/>
            <color indexed="81"/>
            <rFont val="Tahoma"/>
            <family val="2"/>
          </rPr>
          <t xml:space="preserve"> </t>
        </r>
        <r>
          <rPr>
            <sz val="9"/>
            <color indexed="81"/>
            <rFont val="돋움"/>
            <family val="3"/>
            <charset val="129"/>
          </rPr>
          <t>계산한</t>
        </r>
        <r>
          <rPr>
            <sz val="9"/>
            <color indexed="81"/>
            <rFont val="Tahoma"/>
            <family val="2"/>
          </rPr>
          <t xml:space="preserve"> </t>
        </r>
        <r>
          <rPr>
            <sz val="9"/>
            <color indexed="81"/>
            <rFont val="돋움"/>
            <family val="3"/>
            <charset val="129"/>
          </rPr>
          <t>금액에</t>
        </r>
        <r>
          <rPr>
            <sz val="9"/>
            <color indexed="81"/>
            <rFont val="Tahoma"/>
            <family val="2"/>
          </rPr>
          <t xml:space="preserve"> </t>
        </r>
        <r>
          <rPr>
            <sz val="9"/>
            <color indexed="81"/>
            <rFont val="돋움"/>
            <family val="3"/>
            <charset val="129"/>
          </rPr>
          <t>미달하는</t>
        </r>
        <r>
          <rPr>
            <sz val="9"/>
            <color indexed="81"/>
            <rFont val="Tahoma"/>
            <family val="2"/>
          </rPr>
          <t xml:space="preserve"> </t>
        </r>
        <r>
          <rPr>
            <sz val="9"/>
            <color indexed="81"/>
            <rFont val="돋움"/>
            <family val="3"/>
            <charset val="129"/>
          </rPr>
          <t>경우에는</t>
        </r>
        <r>
          <rPr>
            <sz val="9"/>
            <color indexed="81"/>
            <rFont val="Tahoma"/>
            <family val="2"/>
          </rPr>
          <t xml:space="preserve"> </t>
        </r>
        <r>
          <rPr>
            <sz val="9"/>
            <color indexed="81"/>
            <rFont val="돋움"/>
            <family val="3"/>
            <charset val="129"/>
          </rPr>
          <t>그</t>
        </r>
        <r>
          <rPr>
            <sz val="9"/>
            <color indexed="81"/>
            <rFont val="Tahoma"/>
            <family val="2"/>
          </rPr>
          <t xml:space="preserve"> </t>
        </r>
        <r>
          <rPr>
            <sz val="9"/>
            <color indexed="81"/>
            <rFont val="돋움"/>
            <family val="3"/>
            <charset val="129"/>
          </rPr>
          <t>미달하는</t>
        </r>
        <r>
          <rPr>
            <sz val="9"/>
            <color indexed="81"/>
            <rFont val="Tahoma"/>
            <family val="2"/>
          </rPr>
          <t xml:space="preserve"> </t>
        </r>
        <r>
          <rPr>
            <sz val="9"/>
            <color indexed="81"/>
            <rFont val="돋움"/>
            <family val="3"/>
            <charset val="129"/>
          </rPr>
          <t>금액을</t>
        </r>
        <r>
          <rPr>
            <sz val="9"/>
            <color indexed="81"/>
            <rFont val="Tahoma"/>
            <family val="2"/>
          </rPr>
          <t xml:space="preserve"> </t>
        </r>
        <r>
          <rPr>
            <sz val="9"/>
            <color indexed="81"/>
            <rFont val="돋움"/>
            <family val="3"/>
            <charset val="129"/>
          </rPr>
          <t>뺀다</t>
        </r>
        <r>
          <rPr>
            <sz val="9"/>
            <color indexed="81"/>
            <rFont val="Tahoma"/>
            <family val="2"/>
          </rPr>
          <t xml:space="preserve">.(2016.12.20 </t>
        </r>
        <r>
          <rPr>
            <sz val="9"/>
            <color indexed="81"/>
            <rFont val="돋움"/>
            <family val="3"/>
            <charset val="129"/>
          </rPr>
          <t>신설</t>
        </r>
        <r>
          <rPr>
            <sz val="9"/>
            <color indexed="81"/>
            <rFont val="Tahoma"/>
            <family val="2"/>
          </rPr>
          <t xml:space="preserve">)
</t>
        </r>
        <r>
          <rPr>
            <sz val="9"/>
            <color indexed="81"/>
            <rFont val="돋움"/>
            <family val="3"/>
            <charset val="129"/>
          </rPr>
          <t>③</t>
        </r>
        <r>
          <rPr>
            <sz val="9"/>
            <color indexed="81"/>
            <rFont val="Tahoma"/>
            <family val="2"/>
          </rPr>
          <t xml:space="preserve"> </t>
        </r>
        <r>
          <rPr>
            <sz val="9"/>
            <color indexed="81"/>
            <rFont val="돋움"/>
            <family val="3"/>
            <charset val="129"/>
          </rPr>
          <t>근로소득이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거주자가</t>
        </r>
        <r>
          <rPr>
            <sz val="9"/>
            <color indexed="81"/>
            <rFont val="Tahoma"/>
            <family val="2"/>
          </rPr>
          <t xml:space="preserve"> </t>
        </r>
        <r>
          <rPr>
            <sz val="9"/>
            <color indexed="81"/>
            <rFont val="돋움"/>
            <family val="3"/>
            <charset val="129"/>
          </rPr>
          <t>그</t>
        </r>
        <r>
          <rPr>
            <sz val="9"/>
            <color indexed="81"/>
            <rFont val="Tahoma"/>
            <family val="2"/>
          </rPr>
          <t xml:space="preserve"> </t>
        </r>
        <r>
          <rPr>
            <sz val="9"/>
            <color indexed="81"/>
            <rFont val="돋움"/>
            <family val="3"/>
            <charset val="129"/>
          </rPr>
          <t>거주자와</t>
        </r>
        <r>
          <rPr>
            <sz val="9"/>
            <color indexed="81"/>
            <rFont val="Tahoma"/>
            <family val="2"/>
          </rPr>
          <t xml:space="preserve"> </t>
        </r>
        <r>
          <rPr>
            <sz val="9"/>
            <color indexed="81"/>
            <rFont val="돋움"/>
            <family val="3"/>
            <charset val="129"/>
          </rPr>
          <t>기본공제대상자</t>
        </r>
        <r>
          <rPr>
            <sz val="9"/>
            <color indexed="81"/>
            <rFont val="Tahoma"/>
            <family val="2"/>
          </rPr>
          <t>(</t>
        </r>
        <r>
          <rPr>
            <sz val="9"/>
            <color indexed="81"/>
            <rFont val="돋움"/>
            <family val="3"/>
            <charset val="129"/>
          </rPr>
          <t>나이의</t>
        </r>
        <r>
          <rPr>
            <sz val="9"/>
            <color indexed="81"/>
            <rFont val="Tahoma"/>
            <family val="2"/>
          </rPr>
          <t xml:space="preserve"> </t>
        </r>
        <r>
          <rPr>
            <sz val="9"/>
            <color indexed="81"/>
            <rFont val="돋움"/>
            <family val="3"/>
            <charset val="129"/>
          </rPr>
          <t>제한을</t>
        </r>
        <r>
          <rPr>
            <sz val="9"/>
            <color indexed="81"/>
            <rFont val="Tahoma"/>
            <family val="2"/>
          </rPr>
          <t xml:space="preserve"> </t>
        </r>
        <r>
          <rPr>
            <sz val="9"/>
            <color indexed="81"/>
            <rFont val="돋움"/>
            <family val="3"/>
            <charset val="129"/>
          </rPr>
          <t>받지</t>
        </r>
        <r>
          <rPr>
            <sz val="9"/>
            <color indexed="81"/>
            <rFont val="Tahoma"/>
            <family val="2"/>
          </rPr>
          <t xml:space="preserve"> </t>
        </r>
        <r>
          <rPr>
            <sz val="9"/>
            <color indexed="81"/>
            <rFont val="돋움"/>
            <family val="3"/>
            <charset val="129"/>
          </rPr>
          <t>아니하되</t>
        </r>
        <r>
          <rPr>
            <sz val="9"/>
            <color indexed="81"/>
            <rFont val="Tahoma"/>
            <family val="2"/>
          </rPr>
          <t xml:space="preserve">, </t>
        </r>
        <r>
          <rPr>
            <sz val="9"/>
            <color indexed="81"/>
            <rFont val="돋움"/>
            <family val="3"/>
            <charset val="129"/>
          </rPr>
          <t>제</t>
        </r>
        <r>
          <rPr>
            <sz val="9"/>
            <color indexed="81"/>
            <rFont val="Tahoma"/>
            <family val="2"/>
          </rPr>
          <t>3</t>
        </r>
        <r>
          <rPr>
            <sz val="9"/>
            <color indexed="81"/>
            <rFont val="돋움"/>
            <family val="3"/>
            <charset val="129"/>
          </rPr>
          <t>호나목의</t>
        </r>
        <r>
          <rPr>
            <sz val="9"/>
            <color indexed="81"/>
            <rFont val="Tahoma"/>
            <family val="2"/>
          </rPr>
          <t xml:space="preserve"> </t>
        </r>
        <r>
          <rPr>
            <sz val="9"/>
            <color indexed="81"/>
            <rFont val="돋움"/>
            <family val="3"/>
            <charset val="129"/>
          </rPr>
          <t>기관에</t>
        </r>
        <r>
          <rPr>
            <sz val="9"/>
            <color indexed="81"/>
            <rFont val="Tahoma"/>
            <family val="2"/>
          </rPr>
          <t xml:space="preserve"> </t>
        </r>
        <r>
          <rPr>
            <sz val="9"/>
            <color indexed="81"/>
            <rFont val="돋움"/>
            <family val="3"/>
            <charset val="129"/>
          </rPr>
          <t>대해서는</t>
        </r>
        <r>
          <rPr>
            <sz val="9"/>
            <color indexed="81"/>
            <rFont val="Tahoma"/>
            <family val="2"/>
          </rPr>
          <t xml:space="preserve"> </t>
        </r>
        <r>
          <rPr>
            <sz val="9"/>
            <color indexed="81"/>
            <rFont val="돋움"/>
            <family val="3"/>
            <charset val="129"/>
          </rPr>
          <t>과세기간</t>
        </r>
        <r>
          <rPr>
            <sz val="9"/>
            <color indexed="81"/>
            <rFont val="Tahoma"/>
            <family val="2"/>
          </rPr>
          <t xml:space="preserve"> </t>
        </r>
        <r>
          <rPr>
            <sz val="9"/>
            <color indexed="81"/>
            <rFont val="돋움"/>
            <family val="3"/>
            <charset val="129"/>
          </rPr>
          <t>종료일</t>
        </r>
        <r>
          <rPr>
            <sz val="9"/>
            <color indexed="81"/>
            <rFont val="Tahoma"/>
            <family val="2"/>
          </rPr>
          <t xml:space="preserve"> </t>
        </r>
        <r>
          <rPr>
            <sz val="9"/>
            <color indexed="81"/>
            <rFont val="돋움"/>
            <family val="3"/>
            <charset val="129"/>
          </rPr>
          <t>현재</t>
        </r>
        <r>
          <rPr>
            <sz val="9"/>
            <color indexed="81"/>
            <rFont val="Tahoma"/>
            <family val="2"/>
          </rPr>
          <t xml:space="preserve"> 18</t>
        </r>
        <r>
          <rPr>
            <sz val="9"/>
            <color indexed="81"/>
            <rFont val="돋움"/>
            <family val="3"/>
            <charset val="129"/>
          </rPr>
          <t>세</t>
        </r>
        <r>
          <rPr>
            <sz val="9"/>
            <color indexed="81"/>
            <rFont val="Tahoma"/>
            <family val="2"/>
          </rPr>
          <t xml:space="preserve"> </t>
        </r>
        <r>
          <rPr>
            <sz val="9"/>
            <color indexed="81"/>
            <rFont val="돋움"/>
            <family val="3"/>
            <charset val="129"/>
          </rPr>
          <t>미만인</t>
        </r>
        <r>
          <rPr>
            <sz val="9"/>
            <color indexed="81"/>
            <rFont val="Tahoma"/>
            <family val="2"/>
          </rPr>
          <t xml:space="preserve"> </t>
        </r>
        <r>
          <rPr>
            <sz val="9"/>
            <color indexed="81"/>
            <rFont val="돋움"/>
            <family val="3"/>
            <charset val="129"/>
          </rPr>
          <t>사람만</t>
        </r>
        <r>
          <rPr>
            <sz val="9"/>
            <color indexed="81"/>
            <rFont val="Tahoma"/>
            <family val="2"/>
          </rPr>
          <t xml:space="preserve"> </t>
        </r>
        <r>
          <rPr>
            <sz val="9"/>
            <color indexed="81"/>
            <rFont val="돋움"/>
            <family val="3"/>
            <charset val="129"/>
          </rPr>
          <t>해당한다</t>
        </r>
        <r>
          <rPr>
            <sz val="9"/>
            <color indexed="81"/>
            <rFont val="Tahoma"/>
            <family val="2"/>
          </rPr>
          <t>)</t>
        </r>
        <r>
          <rPr>
            <sz val="9"/>
            <color indexed="81"/>
            <rFont val="돋움"/>
            <family val="3"/>
            <charset val="129"/>
          </rPr>
          <t>를</t>
        </r>
        <r>
          <rPr>
            <sz val="9"/>
            <color indexed="81"/>
            <rFont val="Tahoma"/>
            <family val="2"/>
          </rPr>
          <t xml:space="preserve"> </t>
        </r>
        <r>
          <rPr>
            <sz val="9"/>
            <color indexed="81"/>
            <rFont val="돋움"/>
            <family val="3"/>
            <charset val="129"/>
          </rPr>
          <t>위하여</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과세기간에</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교육비를</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다음</t>
        </r>
        <r>
          <rPr>
            <sz val="9"/>
            <color indexed="81"/>
            <rFont val="Tahoma"/>
            <family val="2"/>
          </rPr>
          <t xml:space="preserve"> </t>
        </r>
        <r>
          <rPr>
            <sz val="9"/>
            <color indexed="81"/>
            <rFont val="돋움"/>
            <family val="3"/>
            <charset val="129"/>
          </rPr>
          <t>각</t>
        </r>
        <r>
          <rPr>
            <sz val="9"/>
            <color indexed="81"/>
            <rFont val="Tahoma"/>
            <family val="2"/>
          </rPr>
          <t xml:space="preserve"> </t>
        </r>
        <r>
          <rPr>
            <sz val="9"/>
            <color indexed="81"/>
            <rFont val="돋움"/>
            <family val="3"/>
            <charset val="129"/>
          </rPr>
          <t>호의</t>
        </r>
        <r>
          <rPr>
            <sz val="9"/>
            <color indexed="81"/>
            <rFont val="Tahoma"/>
            <family val="2"/>
          </rPr>
          <t xml:space="preserve"> </t>
        </r>
        <r>
          <rPr>
            <sz val="9"/>
            <color indexed="81"/>
            <rFont val="돋움"/>
            <family val="3"/>
            <charset val="129"/>
          </rPr>
          <t>금액의</t>
        </r>
        <r>
          <rPr>
            <sz val="9"/>
            <color indexed="81"/>
            <rFont val="Tahoma"/>
            <family val="2"/>
          </rPr>
          <t xml:space="preserve"> 100</t>
        </r>
        <r>
          <rPr>
            <sz val="9"/>
            <color indexed="81"/>
            <rFont val="돋움"/>
            <family val="3"/>
            <charset val="129"/>
          </rPr>
          <t>분의</t>
        </r>
        <r>
          <rPr>
            <sz val="9"/>
            <color indexed="81"/>
            <rFont val="Tahoma"/>
            <family val="2"/>
          </rPr>
          <t xml:space="preserve"> 15</t>
        </r>
        <r>
          <rPr>
            <sz val="9"/>
            <color indexed="81"/>
            <rFont val="돋움"/>
            <family val="3"/>
            <charset val="129"/>
          </rPr>
          <t>에</t>
        </r>
        <r>
          <rPr>
            <sz val="9"/>
            <color indexed="81"/>
            <rFont val="Tahoma"/>
            <family val="2"/>
          </rPr>
          <t xml:space="preserve"> </t>
        </r>
        <r>
          <rPr>
            <sz val="9"/>
            <color indexed="81"/>
            <rFont val="돋움"/>
            <family val="3"/>
            <charset val="129"/>
          </rPr>
          <t>해당하는</t>
        </r>
        <r>
          <rPr>
            <sz val="9"/>
            <color indexed="81"/>
            <rFont val="Tahoma"/>
            <family val="2"/>
          </rPr>
          <t xml:space="preserve"> </t>
        </r>
        <r>
          <rPr>
            <sz val="9"/>
            <color indexed="81"/>
            <rFont val="돋움"/>
            <family val="3"/>
            <charset val="129"/>
          </rPr>
          <t>금액을</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과세기간의</t>
        </r>
        <r>
          <rPr>
            <sz val="9"/>
            <color indexed="81"/>
            <rFont val="Tahoma"/>
            <family val="2"/>
          </rPr>
          <t xml:space="preserve"> </t>
        </r>
        <r>
          <rPr>
            <sz val="9"/>
            <color indexed="81"/>
            <rFont val="돋움"/>
            <family val="3"/>
            <charset val="129"/>
          </rPr>
          <t>종합소득</t>
        </r>
        <r>
          <rPr>
            <sz val="9"/>
            <color indexed="81"/>
            <rFont val="Tahoma"/>
            <family val="2"/>
          </rPr>
          <t xml:space="preserve"> </t>
        </r>
        <r>
          <rPr>
            <sz val="9"/>
            <color indexed="81"/>
            <rFont val="돋움"/>
            <family val="3"/>
            <charset val="129"/>
          </rPr>
          <t>산출세액에서</t>
        </r>
        <r>
          <rPr>
            <sz val="9"/>
            <color indexed="81"/>
            <rFont val="Tahoma"/>
            <family val="2"/>
          </rPr>
          <t xml:space="preserve"> </t>
        </r>
        <r>
          <rPr>
            <sz val="9"/>
            <color indexed="81"/>
            <rFont val="돋움"/>
            <family val="3"/>
            <charset val="129"/>
          </rPr>
          <t>공제한다</t>
        </r>
        <r>
          <rPr>
            <sz val="9"/>
            <color indexed="81"/>
            <rFont val="Tahoma"/>
            <family val="2"/>
          </rPr>
          <t xml:space="preserve">. </t>
        </r>
        <r>
          <rPr>
            <sz val="9"/>
            <color indexed="81"/>
            <rFont val="돋움"/>
            <family val="3"/>
            <charset val="129"/>
          </rPr>
          <t>다만</t>
        </r>
        <r>
          <rPr>
            <sz val="9"/>
            <color indexed="81"/>
            <rFont val="Tahoma"/>
            <family val="2"/>
          </rPr>
          <t xml:space="preserve">, </t>
        </r>
        <r>
          <rPr>
            <sz val="9"/>
            <color indexed="81"/>
            <rFont val="돋움"/>
            <family val="3"/>
            <charset val="129"/>
          </rPr>
          <t>소득세</t>
        </r>
        <r>
          <rPr>
            <sz val="9"/>
            <color indexed="81"/>
            <rFont val="Tahoma"/>
            <family val="2"/>
          </rPr>
          <t xml:space="preserve"> </t>
        </r>
        <r>
          <rPr>
            <sz val="9"/>
            <color indexed="81"/>
            <rFont val="돋움"/>
            <family val="3"/>
            <charset val="129"/>
          </rPr>
          <t>또는</t>
        </r>
        <r>
          <rPr>
            <sz val="9"/>
            <color indexed="81"/>
            <rFont val="Tahoma"/>
            <family val="2"/>
          </rPr>
          <t xml:space="preserve"> </t>
        </r>
        <r>
          <rPr>
            <sz val="9"/>
            <color indexed="81"/>
            <rFont val="돋움"/>
            <family val="3"/>
            <charset val="129"/>
          </rPr>
          <t>증여세가</t>
        </r>
        <r>
          <rPr>
            <sz val="9"/>
            <color indexed="81"/>
            <rFont val="Tahoma"/>
            <family val="2"/>
          </rPr>
          <t xml:space="preserve"> </t>
        </r>
        <r>
          <rPr>
            <sz val="9"/>
            <color indexed="81"/>
            <rFont val="돋움"/>
            <family val="3"/>
            <charset val="129"/>
          </rPr>
          <t>비과세되는</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교육비는</t>
        </r>
        <r>
          <rPr>
            <sz val="9"/>
            <color indexed="81"/>
            <rFont val="Tahoma"/>
            <family val="2"/>
          </rPr>
          <t xml:space="preserve"> </t>
        </r>
        <r>
          <rPr>
            <sz val="9"/>
            <color indexed="81"/>
            <rFont val="돋움"/>
            <family val="3"/>
            <charset val="129"/>
          </rPr>
          <t>공제하지</t>
        </r>
        <r>
          <rPr>
            <sz val="9"/>
            <color indexed="81"/>
            <rFont val="Tahoma"/>
            <family val="2"/>
          </rPr>
          <t xml:space="preserve"> </t>
        </r>
        <r>
          <rPr>
            <sz val="9"/>
            <color indexed="81"/>
            <rFont val="돋움"/>
            <family val="3"/>
            <charset val="129"/>
          </rPr>
          <t>아니한다</t>
        </r>
        <r>
          <rPr>
            <sz val="9"/>
            <color indexed="81"/>
            <rFont val="Tahoma"/>
            <family val="2"/>
          </rPr>
          <t xml:space="preserve">.(2014.01.01 </t>
        </r>
        <r>
          <rPr>
            <sz val="9"/>
            <color indexed="81"/>
            <rFont val="돋움"/>
            <family val="3"/>
            <charset val="129"/>
          </rPr>
          <t>신설</t>
        </r>
        <r>
          <rPr>
            <sz val="9"/>
            <color indexed="81"/>
            <rFont val="Tahoma"/>
            <family val="2"/>
          </rPr>
          <t xml:space="preserve">) 
1. </t>
        </r>
        <r>
          <rPr>
            <sz val="9"/>
            <color indexed="81"/>
            <rFont val="돋움"/>
            <family val="3"/>
            <charset val="129"/>
          </rPr>
          <t>기본공제대상자인</t>
        </r>
        <r>
          <rPr>
            <sz val="9"/>
            <color indexed="81"/>
            <rFont val="Tahoma"/>
            <family val="2"/>
          </rPr>
          <t xml:space="preserve"> </t>
        </r>
        <r>
          <rPr>
            <sz val="9"/>
            <color indexed="81"/>
            <rFont val="돋움"/>
            <family val="3"/>
            <charset val="129"/>
          </rPr>
          <t>배우자ㆍ직계비속ㆍ형제자매ㆍ입양자</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위탁아동</t>
        </r>
        <r>
          <rPr>
            <sz val="9"/>
            <color indexed="81"/>
            <rFont val="Tahoma"/>
            <family val="2"/>
          </rPr>
          <t>(</t>
        </r>
        <r>
          <rPr>
            <sz val="9"/>
            <color indexed="81"/>
            <rFont val="돋움"/>
            <family val="3"/>
            <charset val="129"/>
          </rPr>
          <t>이하</t>
        </r>
        <r>
          <rPr>
            <sz val="9"/>
            <color indexed="81"/>
            <rFont val="Tahoma"/>
            <family val="2"/>
          </rPr>
          <t xml:space="preserve"> </t>
        </r>
        <r>
          <rPr>
            <sz val="9"/>
            <color indexed="81"/>
            <rFont val="돋움"/>
            <family val="3"/>
            <charset val="129"/>
          </rPr>
          <t>이</t>
        </r>
        <r>
          <rPr>
            <sz val="9"/>
            <color indexed="81"/>
            <rFont val="Tahoma"/>
            <family val="2"/>
          </rPr>
          <t xml:space="preserve"> </t>
        </r>
        <r>
          <rPr>
            <sz val="9"/>
            <color indexed="81"/>
            <rFont val="돋움"/>
            <family val="3"/>
            <charset val="129"/>
          </rPr>
          <t>호에서</t>
        </r>
        <r>
          <rPr>
            <sz val="9"/>
            <color indexed="81"/>
            <rFont val="Tahoma"/>
            <family val="2"/>
          </rPr>
          <t xml:space="preserve"> "</t>
        </r>
        <r>
          <rPr>
            <sz val="9"/>
            <color indexed="81"/>
            <rFont val="돋움"/>
            <family val="3"/>
            <charset val="129"/>
          </rPr>
          <t>직계비속등</t>
        </r>
        <r>
          <rPr>
            <sz val="9"/>
            <color indexed="81"/>
            <rFont val="Tahoma"/>
            <family val="2"/>
          </rPr>
          <t>"</t>
        </r>
        <r>
          <rPr>
            <sz val="9"/>
            <color indexed="81"/>
            <rFont val="돋움"/>
            <family val="3"/>
            <charset val="129"/>
          </rPr>
          <t>이라</t>
        </r>
        <r>
          <rPr>
            <sz val="9"/>
            <color indexed="81"/>
            <rFont val="Tahoma"/>
            <family val="2"/>
          </rPr>
          <t xml:space="preserve"> </t>
        </r>
        <r>
          <rPr>
            <sz val="9"/>
            <color indexed="81"/>
            <rFont val="돋움"/>
            <family val="3"/>
            <charset val="129"/>
          </rPr>
          <t>한다</t>
        </r>
        <r>
          <rPr>
            <sz val="9"/>
            <color indexed="81"/>
            <rFont val="Tahoma"/>
            <family val="2"/>
          </rPr>
          <t>)</t>
        </r>
        <r>
          <rPr>
            <sz val="9"/>
            <color indexed="81"/>
            <rFont val="돋움"/>
            <family val="3"/>
            <charset val="129"/>
          </rPr>
          <t>을</t>
        </r>
        <r>
          <rPr>
            <sz val="9"/>
            <color indexed="81"/>
            <rFont val="Tahoma"/>
            <family val="2"/>
          </rPr>
          <t xml:space="preserve"> </t>
        </r>
        <r>
          <rPr>
            <sz val="9"/>
            <color indexed="81"/>
            <rFont val="돋움"/>
            <family val="3"/>
            <charset val="129"/>
          </rPr>
          <t>위하여</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다음</t>
        </r>
        <r>
          <rPr>
            <sz val="9"/>
            <color indexed="81"/>
            <rFont val="Tahoma"/>
            <family val="2"/>
          </rPr>
          <t xml:space="preserve"> </t>
        </r>
        <r>
          <rPr>
            <sz val="9"/>
            <color indexed="81"/>
            <rFont val="돋움"/>
            <family val="3"/>
            <charset val="129"/>
          </rPr>
          <t>각</t>
        </r>
        <r>
          <rPr>
            <sz val="9"/>
            <color indexed="81"/>
            <rFont val="Tahoma"/>
            <family val="2"/>
          </rPr>
          <t xml:space="preserve"> </t>
        </r>
        <r>
          <rPr>
            <sz val="9"/>
            <color indexed="81"/>
            <rFont val="돋움"/>
            <family val="3"/>
            <charset val="129"/>
          </rPr>
          <t>목의</t>
        </r>
        <r>
          <rPr>
            <sz val="9"/>
            <color indexed="81"/>
            <rFont val="Tahoma"/>
            <family val="2"/>
          </rPr>
          <t xml:space="preserve"> </t>
        </r>
        <r>
          <rPr>
            <sz val="9"/>
            <color indexed="81"/>
            <rFont val="돋움"/>
            <family val="3"/>
            <charset val="129"/>
          </rPr>
          <t>교육비를</t>
        </r>
        <r>
          <rPr>
            <sz val="9"/>
            <color indexed="81"/>
            <rFont val="Tahoma"/>
            <family val="2"/>
          </rPr>
          <t xml:space="preserve"> </t>
        </r>
        <r>
          <rPr>
            <sz val="9"/>
            <color indexed="81"/>
            <rFont val="돋움"/>
            <family val="3"/>
            <charset val="129"/>
          </rPr>
          <t>합산한</t>
        </r>
        <r>
          <rPr>
            <sz val="9"/>
            <color indexed="81"/>
            <rFont val="Tahoma"/>
            <family val="2"/>
          </rPr>
          <t xml:space="preserve"> </t>
        </r>
        <r>
          <rPr>
            <sz val="9"/>
            <color indexed="81"/>
            <rFont val="돋움"/>
            <family val="3"/>
            <charset val="129"/>
          </rPr>
          <t>금액</t>
        </r>
        <r>
          <rPr>
            <sz val="9"/>
            <color indexed="81"/>
            <rFont val="Tahoma"/>
            <family val="2"/>
          </rPr>
          <t xml:space="preserve">. </t>
        </r>
        <r>
          <rPr>
            <sz val="9"/>
            <color indexed="81"/>
            <rFont val="돋움"/>
            <family val="3"/>
            <charset val="129"/>
          </rPr>
          <t>다만</t>
        </r>
        <r>
          <rPr>
            <sz val="9"/>
            <color indexed="81"/>
            <rFont val="Tahoma"/>
            <family val="2"/>
          </rPr>
          <t xml:space="preserve">, </t>
        </r>
        <r>
          <rPr>
            <sz val="9"/>
            <color indexed="81"/>
            <rFont val="돋움"/>
            <family val="3"/>
            <charset val="129"/>
          </rPr>
          <t>대학원에</t>
        </r>
        <r>
          <rPr>
            <sz val="9"/>
            <color indexed="81"/>
            <rFont val="Tahoma"/>
            <family val="2"/>
          </rPr>
          <t xml:space="preserve"> </t>
        </r>
        <r>
          <rPr>
            <sz val="9"/>
            <color indexed="81"/>
            <rFont val="돋움"/>
            <family val="3"/>
            <charset val="129"/>
          </rPr>
          <t>지급하거나</t>
        </r>
        <r>
          <rPr>
            <sz val="9"/>
            <color indexed="81"/>
            <rFont val="Tahoma"/>
            <family val="2"/>
          </rPr>
          <t xml:space="preserve"> </t>
        </r>
        <r>
          <rPr>
            <sz val="9"/>
            <color indexed="81"/>
            <rFont val="돋움"/>
            <family val="3"/>
            <charset val="129"/>
          </rPr>
          <t>직계비속등이</t>
        </r>
        <r>
          <rPr>
            <sz val="9"/>
            <color indexed="81"/>
            <rFont val="Tahoma"/>
            <family val="2"/>
          </rPr>
          <t xml:space="preserve"> </t>
        </r>
        <r>
          <rPr>
            <sz val="9"/>
            <color indexed="81"/>
            <rFont val="돋움"/>
            <family val="3"/>
            <charset val="129"/>
          </rPr>
          <t>제</t>
        </r>
        <r>
          <rPr>
            <sz val="9"/>
            <color indexed="81"/>
            <rFont val="Tahoma"/>
            <family val="2"/>
          </rPr>
          <t>2</t>
        </r>
        <r>
          <rPr>
            <sz val="9"/>
            <color indexed="81"/>
            <rFont val="돋움"/>
            <family val="3"/>
            <charset val="129"/>
          </rPr>
          <t>호</t>
        </r>
        <r>
          <rPr>
            <sz val="9"/>
            <color indexed="81"/>
            <rFont val="Tahoma"/>
            <family val="2"/>
          </rPr>
          <t xml:space="preserve"> </t>
        </r>
        <r>
          <rPr>
            <sz val="9"/>
            <color indexed="81"/>
            <rFont val="돋움"/>
            <family val="3"/>
            <charset val="129"/>
          </rPr>
          <t>라목에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학자금</t>
        </r>
        <r>
          <rPr>
            <sz val="9"/>
            <color indexed="81"/>
            <rFont val="Tahoma"/>
            <family val="2"/>
          </rPr>
          <t xml:space="preserve"> </t>
        </r>
        <r>
          <rPr>
            <sz val="9"/>
            <color indexed="81"/>
            <rFont val="돋움"/>
            <family val="3"/>
            <charset val="129"/>
          </rPr>
          <t>대출을</t>
        </r>
        <r>
          <rPr>
            <sz val="9"/>
            <color indexed="81"/>
            <rFont val="Tahoma"/>
            <family val="2"/>
          </rPr>
          <t xml:space="preserve"> </t>
        </r>
        <r>
          <rPr>
            <sz val="9"/>
            <color indexed="81"/>
            <rFont val="돋움"/>
            <family val="3"/>
            <charset val="129"/>
          </rPr>
          <t>받아</t>
        </r>
        <r>
          <rPr>
            <sz val="9"/>
            <color indexed="81"/>
            <rFont val="Tahoma"/>
            <family val="2"/>
          </rPr>
          <t xml:space="preserve"> </t>
        </r>
        <r>
          <rPr>
            <sz val="9"/>
            <color indexed="81"/>
            <rFont val="돋움"/>
            <family val="3"/>
            <charset val="129"/>
          </rPr>
          <t>지급하는</t>
        </r>
        <r>
          <rPr>
            <sz val="9"/>
            <color indexed="81"/>
            <rFont val="Tahoma"/>
            <family val="2"/>
          </rPr>
          <t xml:space="preserve"> </t>
        </r>
        <r>
          <rPr>
            <sz val="9"/>
            <color indexed="81"/>
            <rFont val="돋움"/>
            <family val="3"/>
            <charset val="129"/>
          </rPr>
          <t>교육비는</t>
        </r>
        <r>
          <rPr>
            <sz val="9"/>
            <color indexed="81"/>
            <rFont val="Tahoma"/>
            <family val="2"/>
          </rPr>
          <t xml:space="preserve"> </t>
        </r>
        <r>
          <rPr>
            <sz val="9"/>
            <color indexed="81"/>
            <rFont val="돋움"/>
            <family val="3"/>
            <charset val="129"/>
          </rPr>
          <t>제외하며</t>
        </r>
        <r>
          <rPr>
            <sz val="9"/>
            <color indexed="81"/>
            <rFont val="Tahoma"/>
            <family val="2"/>
          </rPr>
          <t xml:space="preserve">, </t>
        </r>
        <r>
          <rPr>
            <sz val="9"/>
            <color indexed="81"/>
            <rFont val="돋움"/>
            <family val="3"/>
            <charset val="129"/>
          </rPr>
          <t>대학생인</t>
        </r>
        <r>
          <rPr>
            <sz val="9"/>
            <color indexed="81"/>
            <rFont val="Tahoma"/>
            <family val="2"/>
          </rPr>
          <t xml:space="preserve"> </t>
        </r>
        <r>
          <rPr>
            <sz val="9"/>
            <color indexed="81"/>
            <rFont val="돋움"/>
            <family val="3"/>
            <charset val="129"/>
          </rPr>
          <t>경우에는</t>
        </r>
        <r>
          <rPr>
            <sz val="9"/>
            <color indexed="81"/>
            <rFont val="Tahoma"/>
            <family val="2"/>
          </rPr>
          <t xml:space="preserve"> 1</t>
        </r>
        <r>
          <rPr>
            <sz val="9"/>
            <color indexed="81"/>
            <rFont val="돋움"/>
            <family val="3"/>
            <charset val="129"/>
          </rPr>
          <t>명당</t>
        </r>
        <r>
          <rPr>
            <sz val="9"/>
            <color indexed="81"/>
            <rFont val="Tahoma"/>
            <family val="2"/>
          </rPr>
          <t xml:space="preserve"> </t>
        </r>
        <r>
          <rPr>
            <sz val="9"/>
            <color indexed="81"/>
            <rFont val="돋움"/>
            <family val="3"/>
            <charset val="129"/>
          </rPr>
          <t>연</t>
        </r>
        <r>
          <rPr>
            <sz val="9"/>
            <color indexed="81"/>
            <rFont val="Tahoma"/>
            <family val="2"/>
          </rPr>
          <t xml:space="preserve"> 900</t>
        </r>
        <r>
          <rPr>
            <sz val="9"/>
            <color indexed="81"/>
            <rFont val="돋움"/>
            <family val="3"/>
            <charset val="129"/>
          </rPr>
          <t>만원</t>
        </r>
        <r>
          <rPr>
            <sz val="9"/>
            <color indexed="81"/>
            <rFont val="Tahoma"/>
            <family val="2"/>
          </rPr>
          <t xml:space="preserve">, </t>
        </r>
        <r>
          <rPr>
            <sz val="9"/>
            <color indexed="81"/>
            <rFont val="돋움"/>
            <family val="3"/>
            <charset val="129"/>
          </rPr>
          <t>초등학교</t>
        </r>
        <r>
          <rPr>
            <sz val="9"/>
            <color indexed="81"/>
            <rFont val="Tahoma"/>
            <family val="2"/>
          </rPr>
          <t xml:space="preserve"> </t>
        </r>
        <r>
          <rPr>
            <sz val="9"/>
            <color indexed="81"/>
            <rFont val="돋움"/>
            <family val="3"/>
            <charset val="129"/>
          </rPr>
          <t>취학</t>
        </r>
        <r>
          <rPr>
            <sz val="9"/>
            <color indexed="81"/>
            <rFont val="Tahoma"/>
            <family val="2"/>
          </rPr>
          <t xml:space="preserve"> </t>
        </r>
        <r>
          <rPr>
            <sz val="9"/>
            <color indexed="81"/>
            <rFont val="돋움"/>
            <family val="3"/>
            <charset val="129"/>
          </rPr>
          <t>전</t>
        </r>
        <r>
          <rPr>
            <sz val="9"/>
            <color indexed="81"/>
            <rFont val="Tahoma"/>
            <family val="2"/>
          </rPr>
          <t xml:space="preserve"> </t>
        </r>
        <r>
          <rPr>
            <sz val="9"/>
            <color indexed="81"/>
            <rFont val="돋움"/>
            <family val="3"/>
            <charset val="129"/>
          </rPr>
          <t>아동과</t>
        </r>
        <r>
          <rPr>
            <sz val="9"/>
            <color indexed="81"/>
            <rFont val="Tahoma"/>
            <family val="2"/>
          </rPr>
          <t xml:space="preserve"> </t>
        </r>
        <r>
          <rPr>
            <sz val="9"/>
            <color indexed="81"/>
            <rFont val="돋움"/>
            <family val="3"/>
            <charset val="129"/>
          </rPr>
          <t>초ㆍ중ㆍ고등학생인</t>
        </r>
        <r>
          <rPr>
            <sz val="9"/>
            <color indexed="81"/>
            <rFont val="Tahoma"/>
            <family val="2"/>
          </rPr>
          <t xml:space="preserve"> </t>
        </r>
        <r>
          <rPr>
            <sz val="9"/>
            <color indexed="81"/>
            <rFont val="돋움"/>
            <family val="3"/>
            <charset val="129"/>
          </rPr>
          <t>경우에는</t>
        </r>
        <r>
          <rPr>
            <sz val="9"/>
            <color indexed="81"/>
            <rFont val="Tahoma"/>
            <family val="2"/>
          </rPr>
          <t xml:space="preserve"> 1</t>
        </r>
        <r>
          <rPr>
            <sz val="9"/>
            <color indexed="81"/>
            <rFont val="돋움"/>
            <family val="3"/>
            <charset val="129"/>
          </rPr>
          <t>명당</t>
        </r>
        <r>
          <rPr>
            <sz val="9"/>
            <color indexed="81"/>
            <rFont val="Tahoma"/>
            <family val="2"/>
          </rPr>
          <t xml:space="preserve"> </t>
        </r>
        <r>
          <rPr>
            <sz val="9"/>
            <color indexed="81"/>
            <rFont val="돋움"/>
            <family val="3"/>
            <charset val="129"/>
          </rPr>
          <t>연</t>
        </r>
        <r>
          <rPr>
            <sz val="9"/>
            <color indexed="81"/>
            <rFont val="Tahoma"/>
            <family val="2"/>
          </rPr>
          <t xml:space="preserve"> 300</t>
        </r>
        <r>
          <rPr>
            <sz val="9"/>
            <color indexed="81"/>
            <rFont val="돋움"/>
            <family val="3"/>
            <charset val="129"/>
          </rPr>
          <t>만원을</t>
        </r>
        <r>
          <rPr>
            <sz val="9"/>
            <color indexed="81"/>
            <rFont val="Tahoma"/>
            <family val="2"/>
          </rPr>
          <t xml:space="preserve"> </t>
        </r>
        <r>
          <rPr>
            <sz val="9"/>
            <color indexed="81"/>
            <rFont val="돋움"/>
            <family val="3"/>
            <charset val="129"/>
          </rPr>
          <t>한도로</t>
        </r>
        <r>
          <rPr>
            <sz val="9"/>
            <color indexed="81"/>
            <rFont val="Tahoma"/>
            <family val="2"/>
          </rPr>
          <t xml:space="preserve"> </t>
        </r>
        <r>
          <rPr>
            <sz val="9"/>
            <color indexed="81"/>
            <rFont val="돋움"/>
            <family val="3"/>
            <charset val="129"/>
          </rPr>
          <t>한다</t>
        </r>
        <r>
          <rPr>
            <sz val="9"/>
            <color indexed="81"/>
            <rFont val="Tahoma"/>
            <family val="2"/>
          </rPr>
          <t xml:space="preserve">.(2016.12.20 </t>
        </r>
        <r>
          <rPr>
            <sz val="9"/>
            <color indexed="81"/>
            <rFont val="돋움"/>
            <family val="3"/>
            <charset val="129"/>
          </rPr>
          <t>개정</t>
        </r>
        <r>
          <rPr>
            <sz val="9"/>
            <color indexed="81"/>
            <rFont val="Tahoma"/>
            <family val="2"/>
          </rPr>
          <t xml:space="preserve">) 
</t>
        </r>
        <r>
          <rPr>
            <sz val="9"/>
            <color indexed="81"/>
            <rFont val="돋움"/>
            <family val="3"/>
            <charset val="129"/>
          </rPr>
          <t>가</t>
        </r>
        <r>
          <rPr>
            <sz val="9"/>
            <color indexed="81"/>
            <rFont val="Tahoma"/>
            <family val="2"/>
          </rPr>
          <t xml:space="preserve">. </t>
        </r>
        <r>
          <rPr>
            <sz val="9"/>
            <color indexed="81"/>
            <rFont val="돋움"/>
            <family val="3"/>
            <charset val="129"/>
          </rPr>
          <t>「유아교육법」</t>
        </r>
        <r>
          <rPr>
            <sz val="9"/>
            <color indexed="81"/>
            <rFont val="Tahoma"/>
            <family val="2"/>
          </rPr>
          <t xml:space="preserve">, </t>
        </r>
        <r>
          <rPr>
            <sz val="9"/>
            <color indexed="81"/>
            <rFont val="돋움"/>
            <family val="3"/>
            <charset val="129"/>
          </rPr>
          <t>「초ㆍ중등교육법」</t>
        </r>
        <r>
          <rPr>
            <sz val="9"/>
            <color indexed="81"/>
            <rFont val="Tahoma"/>
            <family val="2"/>
          </rPr>
          <t xml:space="preserve">, </t>
        </r>
        <r>
          <rPr>
            <sz val="9"/>
            <color indexed="81"/>
            <rFont val="돋움"/>
            <family val="3"/>
            <charset val="129"/>
          </rPr>
          <t>「고등교육법」</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특별법에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학교에</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교육비</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나</t>
        </r>
        <r>
          <rPr>
            <sz val="9"/>
            <color indexed="81"/>
            <rFont val="Tahoma"/>
            <family val="2"/>
          </rPr>
          <t xml:space="preserve">. </t>
        </r>
        <r>
          <rPr>
            <sz val="9"/>
            <color indexed="81"/>
            <rFont val="돋움"/>
            <family val="3"/>
            <charset val="129"/>
          </rPr>
          <t>다음의</t>
        </r>
        <r>
          <rPr>
            <sz val="9"/>
            <color indexed="81"/>
            <rFont val="Tahoma"/>
            <family val="2"/>
          </rPr>
          <t xml:space="preserve"> </t>
        </r>
        <r>
          <rPr>
            <sz val="9"/>
            <color indexed="81"/>
            <rFont val="돋움"/>
            <family val="3"/>
            <charset val="129"/>
          </rPr>
          <t>평생교육시설</t>
        </r>
        <r>
          <rPr>
            <sz val="9"/>
            <color indexed="81"/>
            <rFont val="Tahoma"/>
            <family val="2"/>
          </rPr>
          <t xml:space="preserve"> </t>
        </r>
        <r>
          <rPr>
            <sz val="9"/>
            <color indexed="81"/>
            <rFont val="돋움"/>
            <family val="3"/>
            <charset val="129"/>
          </rPr>
          <t>또는</t>
        </r>
        <r>
          <rPr>
            <sz val="9"/>
            <color indexed="81"/>
            <rFont val="Tahoma"/>
            <family val="2"/>
          </rPr>
          <t xml:space="preserve"> </t>
        </r>
        <r>
          <rPr>
            <sz val="9"/>
            <color indexed="81"/>
            <rFont val="돋움"/>
            <family val="3"/>
            <charset val="129"/>
          </rPr>
          <t>과정을</t>
        </r>
        <r>
          <rPr>
            <sz val="9"/>
            <color indexed="81"/>
            <rFont val="Tahoma"/>
            <family val="2"/>
          </rPr>
          <t xml:space="preserve"> </t>
        </r>
        <r>
          <rPr>
            <sz val="9"/>
            <color indexed="81"/>
            <rFont val="돋움"/>
            <family val="3"/>
            <charset val="129"/>
          </rPr>
          <t>위하여</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교육비</t>
        </r>
        <r>
          <rPr>
            <sz val="9"/>
            <color indexed="81"/>
            <rFont val="Tahoma"/>
            <family val="2"/>
          </rPr>
          <t xml:space="preserve">(2014.12.23 </t>
        </r>
        <r>
          <rPr>
            <sz val="9"/>
            <color indexed="81"/>
            <rFont val="돋움"/>
            <family val="3"/>
            <charset val="129"/>
          </rPr>
          <t>개정</t>
        </r>
        <r>
          <rPr>
            <sz val="9"/>
            <color indexed="81"/>
            <rFont val="Tahoma"/>
            <family val="2"/>
          </rPr>
          <t xml:space="preserve">)
1) </t>
        </r>
        <r>
          <rPr>
            <sz val="9"/>
            <color indexed="81"/>
            <rFont val="돋움"/>
            <family val="3"/>
            <charset val="129"/>
          </rPr>
          <t>「평생교육법」</t>
        </r>
        <r>
          <rPr>
            <sz val="9"/>
            <color indexed="81"/>
            <rFont val="Tahoma"/>
            <family val="2"/>
          </rPr>
          <t xml:space="preserve"> </t>
        </r>
        <r>
          <rPr>
            <sz val="9"/>
            <color indexed="81"/>
            <rFont val="돋움"/>
            <family val="3"/>
            <charset val="129"/>
          </rPr>
          <t>제</t>
        </r>
        <r>
          <rPr>
            <sz val="9"/>
            <color indexed="81"/>
            <rFont val="Tahoma"/>
            <family val="2"/>
          </rPr>
          <t>31</t>
        </r>
        <r>
          <rPr>
            <sz val="9"/>
            <color indexed="81"/>
            <rFont val="돋움"/>
            <family val="3"/>
            <charset val="129"/>
          </rPr>
          <t>조</t>
        </r>
        <r>
          <rPr>
            <sz val="9"/>
            <color indexed="81"/>
            <rFont val="Tahoma"/>
            <family val="2"/>
          </rPr>
          <t xml:space="preserve"> </t>
        </r>
        <r>
          <rPr>
            <sz val="9"/>
            <color indexed="81"/>
            <rFont val="돋움"/>
            <family val="3"/>
            <charset val="129"/>
          </rPr>
          <t>제</t>
        </r>
        <r>
          <rPr>
            <sz val="9"/>
            <color indexed="81"/>
            <rFont val="Tahoma"/>
            <family val="2"/>
          </rPr>
          <t>2</t>
        </r>
        <r>
          <rPr>
            <sz val="9"/>
            <color indexed="81"/>
            <rFont val="돋움"/>
            <family val="3"/>
            <charset val="129"/>
          </rPr>
          <t>항에</t>
        </r>
        <r>
          <rPr>
            <sz val="9"/>
            <color indexed="81"/>
            <rFont val="Tahoma"/>
            <family val="2"/>
          </rPr>
          <t xml:space="preserve"> </t>
        </r>
        <r>
          <rPr>
            <sz val="9"/>
            <color indexed="81"/>
            <rFont val="돋움"/>
            <family val="3"/>
            <charset val="129"/>
          </rPr>
          <t>따라</t>
        </r>
        <r>
          <rPr>
            <sz val="9"/>
            <color indexed="81"/>
            <rFont val="Tahoma"/>
            <family val="2"/>
          </rPr>
          <t xml:space="preserve"> </t>
        </r>
        <r>
          <rPr>
            <sz val="9"/>
            <color indexed="81"/>
            <rFont val="돋움"/>
            <family val="3"/>
            <charset val="129"/>
          </rPr>
          <t>고등학교졸업</t>
        </r>
        <r>
          <rPr>
            <sz val="9"/>
            <color indexed="81"/>
            <rFont val="Tahoma"/>
            <family val="2"/>
          </rPr>
          <t xml:space="preserve"> </t>
        </r>
        <r>
          <rPr>
            <sz val="9"/>
            <color indexed="81"/>
            <rFont val="돋움"/>
            <family val="3"/>
            <charset val="129"/>
          </rPr>
          <t>이하의</t>
        </r>
        <r>
          <rPr>
            <sz val="9"/>
            <color indexed="81"/>
            <rFont val="Tahoma"/>
            <family val="2"/>
          </rPr>
          <t xml:space="preserve"> </t>
        </r>
        <r>
          <rPr>
            <sz val="9"/>
            <color indexed="81"/>
            <rFont val="돋움"/>
            <family val="3"/>
            <charset val="129"/>
          </rPr>
          <t>학력이</t>
        </r>
        <r>
          <rPr>
            <sz val="9"/>
            <color indexed="81"/>
            <rFont val="Tahoma"/>
            <family val="2"/>
          </rPr>
          <t xml:space="preserve"> </t>
        </r>
        <r>
          <rPr>
            <sz val="9"/>
            <color indexed="81"/>
            <rFont val="돋움"/>
            <family val="3"/>
            <charset val="129"/>
          </rPr>
          <t>인정되는</t>
        </r>
        <r>
          <rPr>
            <sz val="9"/>
            <color indexed="81"/>
            <rFont val="Tahoma"/>
            <family val="2"/>
          </rPr>
          <t xml:space="preserve"> </t>
        </r>
        <r>
          <rPr>
            <sz val="9"/>
            <color indexed="81"/>
            <rFont val="돋움"/>
            <family val="3"/>
            <charset val="129"/>
          </rPr>
          <t>학교형태의</t>
        </r>
        <r>
          <rPr>
            <sz val="9"/>
            <color indexed="81"/>
            <rFont val="Tahoma"/>
            <family val="2"/>
          </rPr>
          <t xml:space="preserve"> </t>
        </r>
        <r>
          <rPr>
            <sz val="9"/>
            <color indexed="81"/>
            <rFont val="돋움"/>
            <family val="3"/>
            <charset val="129"/>
          </rPr>
          <t>평생교육시설</t>
        </r>
        <r>
          <rPr>
            <sz val="9"/>
            <color indexed="81"/>
            <rFont val="Tahoma"/>
            <family val="2"/>
          </rPr>
          <t xml:space="preserve">, </t>
        </r>
        <r>
          <rPr>
            <sz val="9"/>
            <color indexed="81"/>
            <rFont val="돋움"/>
            <family val="3"/>
            <charset val="129"/>
          </rPr>
          <t>같은</t>
        </r>
        <r>
          <rPr>
            <sz val="9"/>
            <color indexed="81"/>
            <rFont val="Tahoma"/>
            <family val="2"/>
          </rPr>
          <t xml:space="preserve"> </t>
        </r>
        <r>
          <rPr>
            <sz val="9"/>
            <color indexed="81"/>
            <rFont val="돋움"/>
            <family val="3"/>
            <charset val="129"/>
          </rPr>
          <t>조</t>
        </r>
        <r>
          <rPr>
            <sz val="9"/>
            <color indexed="81"/>
            <rFont val="Tahoma"/>
            <family val="2"/>
          </rPr>
          <t xml:space="preserve"> </t>
        </r>
        <r>
          <rPr>
            <sz val="9"/>
            <color indexed="81"/>
            <rFont val="돋움"/>
            <family val="3"/>
            <charset val="129"/>
          </rPr>
          <t>제</t>
        </r>
        <r>
          <rPr>
            <sz val="9"/>
            <color indexed="81"/>
            <rFont val="Tahoma"/>
            <family val="2"/>
          </rPr>
          <t>4</t>
        </r>
        <r>
          <rPr>
            <sz val="9"/>
            <color indexed="81"/>
            <rFont val="돋움"/>
            <family val="3"/>
            <charset val="129"/>
          </rPr>
          <t>항에</t>
        </r>
        <r>
          <rPr>
            <sz val="9"/>
            <color indexed="81"/>
            <rFont val="Tahoma"/>
            <family val="2"/>
          </rPr>
          <t xml:space="preserve"> </t>
        </r>
        <r>
          <rPr>
            <sz val="9"/>
            <color indexed="81"/>
            <rFont val="돋움"/>
            <family val="3"/>
            <charset val="129"/>
          </rPr>
          <t>따라</t>
        </r>
        <r>
          <rPr>
            <sz val="9"/>
            <color indexed="81"/>
            <rFont val="Tahoma"/>
            <family val="2"/>
          </rPr>
          <t xml:space="preserve"> </t>
        </r>
        <r>
          <rPr>
            <sz val="9"/>
            <color indexed="81"/>
            <rFont val="돋움"/>
            <family val="3"/>
            <charset val="129"/>
          </rPr>
          <t>전공대학의</t>
        </r>
        <r>
          <rPr>
            <sz val="9"/>
            <color indexed="81"/>
            <rFont val="Tahoma"/>
            <family val="2"/>
          </rPr>
          <t xml:space="preserve"> </t>
        </r>
        <r>
          <rPr>
            <sz val="9"/>
            <color indexed="81"/>
            <rFont val="돋움"/>
            <family val="3"/>
            <charset val="129"/>
          </rPr>
          <t>명칭을</t>
        </r>
        <r>
          <rPr>
            <sz val="9"/>
            <color indexed="81"/>
            <rFont val="Tahoma"/>
            <family val="2"/>
          </rPr>
          <t xml:space="preserve"> </t>
        </r>
        <r>
          <rPr>
            <sz val="9"/>
            <color indexed="81"/>
            <rFont val="돋움"/>
            <family val="3"/>
            <charset val="129"/>
          </rPr>
          <t>사용할</t>
        </r>
        <r>
          <rPr>
            <sz val="9"/>
            <color indexed="81"/>
            <rFont val="Tahoma"/>
            <family val="2"/>
          </rPr>
          <t xml:space="preserve"> </t>
        </r>
        <r>
          <rPr>
            <sz val="9"/>
            <color indexed="81"/>
            <rFont val="돋움"/>
            <family val="3"/>
            <charset val="129"/>
          </rPr>
          <t>수</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평생교육시설</t>
        </r>
        <r>
          <rPr>
            <sz val="9"/>
            <color indexed="81"/>
            <rFont val="Tahoma"/>
            <family val="2"/>
          </rPr>
          <t>(</t>
        </r>
        <r>
          <rPr>
            <sz val="9"/>
            <color indexed="81"/>
            <rFont val="돋움"/>
            <family val="3"/>
            <charset val="129"/>
          </rPr>
          <t>이하</t>
        </r>
        <r>
          <rPr>
            <sz val="9"/>
            <color indexed="81"/>
            <rFont val="Tahoma"/>
            <family val="2"/>
          </rPr>
          <t xml:space="preserve"> "</t>
        </r>
        <r>
          <rPr>
            <sz val="9"/>
            <color indexed="81"/>
            <rFont val="돋움"/>
            <family val="3"/>
            <charset val="129"/>
          </rPr>
          <t>전공대학</t>
        </r>
        <r>
          <rPr>
            <sz val="9"/>
            <color indexed="81"/>
            <rFont val="Tahoma"/>
            <family val="2"/>
          </rPr>
          <t>"</t>
        </r>
        <r>
          <rPr>
            <sz val="9"/>
            <color indexed="81"/>
            <rFont val="돋움"/>
            <family val="3"/>
            <charset val="129"/>
          </rPr>
          <t>이라</t>
        </r>
        <r>
          <rPr>
            <sz val="9"/>
            <color indexed="81"/>
            <rFont val="Tahoma"/>
            <family val="2"/>
          </rPr>
          <t xml:space="preserve"> </t>
        </r>
        <r>
          <rPr>
            <sz val="9"/>
            <color indexed="81"/>
            <rFont val="돋움"/>
            <family val="3"/>
            <charset val="129"/>
          </rPr>
          <t>한다</t>
        </r>
        <r>
          <rPr>
            <sz val="9"/>
            <color indexed="81"/>
            <rFont val="Tahoma"/>
            <family val="2"/>
          </rPr>
          <t>)</t>
        </r>
        <r>
          <rPr>
            <sz val="9"/>
            <color indexed="81"/>
            <rFont val="돋움"/>
            <family val="3"/>
            <charset val="129"/>
          </rPr>
          <t>과</t>
        </r>
        <r>
          <rPr>
            <sz val="9"/>
            <color indexed="81"/>
            <rFont val="Tahoma"/>
            <family val="2"/>
          </rPr>
          <t xml:space="preserve"> </t>
        </r>
        <r>
          <rPr>
            <sz val="9"/>
            <color indexed="81"/>
            <rFont val="돋움"/>
            <family val="3"/>
            <charset val="129"/>
          </rPr>
          <t>같은</t>
        </r>
        <r>
          <rPr>
            <sz val="9"/>
            <color indexed="81"/>
            <rFont val="Tahoma"/>
            <family val="2"/>
          </rPr>
          <t xml:space="preserve"> </t>
        </r>
        <r>
          <rPr>
            <sz val="9"/>
            <color indexed="81"/>
            <rFont val="돋움"/>
            <family val="3"/>
            <charset val="129"/>
          </rPr>
          <t>법</t>
        </r>
        <r>
          <rPr>
            <sz val="9"/>
            <color indexed="81"/>
            <rFont val="Tahoma"/>
            <family val="2"/>
          </rPr>
          <t xml:space="preserve"> </t>
        </r>
        <r>
          <rPr>
            <sz val="9"/>
            <color indexed="81"/>
            <rFont val="돋움"/>
            <family val="3"/>
            <charset val="129"/>
          </rPr>
          <t>제</t>
        </r>
        <r>
          <rPr>
            <sz val="9"/>
            <color indexed="81"/>
            <rFont val="Tahoma"/>
            <family val="2"/>
          </rPr>
          <t>33</t>
        </r>
        <r>
          <rPr>
            <sz val="9"/>
            <color indexed="81"/>
            <rFont val="돋움"/>
            <family val="3"/>
            <charset val="129"/>
          </rPr>
          <t>조에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원격대학</t>
        </r>
        <r>
          <rPr>
            <sz val="9"/>
            <color indexed="81"/>
            <rFont val="Tahoma"/>
            <family val="2"/>
          </rPr>
          <t xml:space="preserve"> </t>
        </r>
        <r>
          <rPr>
            <sz val="9"/>
            <color indexed="81"/>
            <rFont val="돋움"/>
            <family val="3"/>
            <charset val="129"/>
          </rPr>
          <t>형태의</t>
        </r>
        <r>
          <rPr>
            <sz val="9"/>
            <color indexed="81"/>
            <rFont val="Tahoma"/>
            <family val="2"/>
          </rPr>
          <t xml:space="preserve"> </t>
        </r>
        <r>
          <rPr>
            <sz val="9"/>
            <color indexed="81"/>
            <rFont val="돋움"/>
            <family val="3"/>
            <charset val="129"/>
          </rPr>
          <t>평생교육시설</t>
        </r>
        <r>
          <rPr>
            <sz val="9"/>
            <color indexed="81"/>
            <rFont val="Tahoma"/>
            <family val="2"/>
          </rPr>
          <t>(</t>
        </r>
        <r>
          <rPr>
            <sz val="9"/>
            <color indexed="81"/>
            <rFont val="돋움"/>
            <family val="3"/>
            <charset val="129"/>
          </rPr>
          <t>이하</t>
        </r>
        <r>
          <rPr>
            <sz val="9"/>
            <color indexed="81"/>
            <rFont val="Tahoma"/>
            <family val="2"/>
          </rPr>
          <t xml:space="preserve"> "</t>
        </r>
        <r>
          <rPr>
            <sz val="9"/>
            <color indexed="81"/>
            <rFont val="돋움"/>
            <family val="3"/>
            <charset val="129"/>
          </rPr>
          <t>원격대학</t>
        </r>
        <r>
          <rPr>
            <sz val="9"/>
            <color indexed="81"/>
            <rFont val="Tahoma"/>
            <family val="2"/>
          </rPr>
          <t>"</t>
        </r>
        <r>
          <rPr>
            <sz val="9"/>
            <color indexed="81"/>
            <rFont val="돋움"/>
            <family val="3"/>
            <charset val="129"/>
          </rPr>
          <t>이라</t>
        </r>
        <r>
          <rPr>
            <sz val="9"/>
            <color indexed="81"/>
            <rFont val="Tahoma"/>
            <family val="2"/>
          </rPr>
          <t xml:space="preserve"> </t>
        </r>
        <r>
          <rPr>
            <sz val="9"/>
            <color indexed="81"/>
            <rFont val="돋움"/>
            <family val="3"/>
            <charset val="129"/>
          </rPr>
          <t>한다</t>
        </r>
        <r>
          <rPr>
            <sz val="9"/>
            <color indexed="81"/>
            <rFont val="Tahoma"/>
            <family val="2"/>
          </rPr>
          <t xml:space="preserve">)
2) </t>
        </r>
        <r>
          <rPr>
            <sz val="9"/>
            <color indexed="81"/>
            <rFont val="돋움"/>
            <family val="3"/>
            <charset val="129"/>
          </rPr>
          <t>「학점인정</t>
        </r>
        <r>
          <rPr>
            <sz val="9"/>
            <color indexed="81"/>
            <rFont val="Tahoma"/>
            <family val="2"/>
          </rPr>
          <t xml:space="preserve"> </t>
        </r>
        <r>
          <rPr>
            <sz val="9"/>
            <color indexed="81"/>
            <rFont val="돋움"/>
            <family val="3"/>
            <charset val="129"/>
          </rPr>
          <t>등에</t>
        </r>
        <r>
          <rPr>
            <sz val="9"/>
            <color indexed="81"/>
            <rFont val="Tahoma"/>
            <family val="2"/>
          </rPr>
          <t xml:space="preserve"> </t>
        </r>
        <r>
          <rPr>
            <sz val="9"/>
            <color indexed="81"/>
            <rFont val="돋움"/>
            <family val="3"/>
            <charset val="129"/>
          </rPr>
          <t>관한</t>
        </r>
        <r>
          <rPr>
            <sz val="9"/>
            <color indexed="81"/>
            <rFont val="Tahoma"/>
            <family val="2"/>
          </rPr>
          <t xml:space="preserve"> </t>
        </r>
        <r>
          <rPr>
            <sz val="9"/>
            <color indexed="81"/>
            <rFont val="돋움"/>
            <family val="3"/>
            <charset val="129"/>
          </rPr>
          <t>법률」</t>
        </r>
        <r>
          <rPr>
            <sz val="9"/>
            <color indexed="81"/>
            <rFont val="Tahoma"/>
            <family val="2"/>
          </rPr>
          <t xml:space="preserve"> </t>
        </r>
        <r>
          <rPr>
            <sz val="9"/>
            <color indexed="81"/>
            <rFont val="돋움"/>
            <family val="3"/>
            <charset val="129"/>
          </rPr>
          <t>제</t>
        </r>
        <r>
          <rPr>
            <sz val="9"/>
            <color indexed="81"/>
            <rFont val="Tahoma"/>
            <family val="2"/>
          </rPr>
          <t>3</t>
        </r>
        <r>
          <rPr>
            <sz val="9"/>
            <color indexed="81"/>
            <rFont val="돋움"/>
            <family val="3"/>
            <charset val="129"/>
          </rPr>
          <t>조</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「독학에</t>
        </r>
        <r>
          <rPr>
            <sz val="9"/>
            <color indexed="81"/>
            <rFont val="Tahoma"/>
            <family val="2"/>
          </rPr>
          <t xml:space="preserve"> </t>
        </r>
        <r>
          <rPr>
            <sz val="9"/>
            <color indexed="81"/>
            <rFont val="돋움"/>
            <family val="3"/>
            <charset val="129"/>
          </rPr>
          <t>의한</t>
        </r>
        <r>
          <rPr>
            <sz val="9"/>
            <color indexed="81"/>
            <rFont val="Tahoma"/>
            <family val="2"/>
          </rPr>
          <t xml:space="preserve"> </t>
        </r>
        <r>
          <rPr>
            <sz val="9"/>
            <color indexed="81"/>
            <rFont val="돋움"/>
            <family val="3"/>
            <charset val="129"/>
          </rPr>
          <t>학위취득에</t>
        </r>
        <r>
          <rPr>
            <sz val="9"/>
            <color indexed="81"/>
            <rFont val="Tahoma"/>
            <family val="2"/>
          </rPr>
          <t xml:space="preserve"> </t>
        </r>
        <r>
          <rPr>
            <sz val="9"/>
            <color indexed="81"/>
            <rFont val="돋움"/>
            <family val="3"/>
            <charset val="129"/>
          </rPr>
          <t>관한</t>
        </r>
        <r>
          <rPr>
            <sz val="9"/>
            <color indexed="81"/>
            <rFont val="Tahoma"/>
            <family val="2"/>
          </rPr>
          <t xml:space="preserve"> </t>
        </r>
        <r>
          <rPr>
            <sz val="9"/>
            <color indexed="81"/>
            <rFont val="돋움"/>
            <family val="3"/>
            <charset val="129"/>
          </rPr>
          <t>법률」</t>
        </r>
        <r>
          <rPr>
            <sz val="9"/>
            <color indexed="81"/>
            <rFont val="Tahoma"/>
            <family val="2"/>
          </rPr>
          <t xml:space="preserve"> </t>
        </r>
        <r>
          <rPr>
            <sz val="9"/>
            <color indexed="81"/>
            <rFont val="돋움"/>
            <family val="3"/>
            <charset val="129"/>
          </rPr>
          <t>제</t>
        </r>
        <r>
          <rPr>
            <sz val="9"/>
            <color indexed="81"/>
            <rFont val="Tahoma"/>
            <family val="2"/>
          </rPr>
          <t>5</t>
        </r>
        <r>
          <rPr>
            <sz val="9"/>
            <color indexed="81"/>
            <rFont val="돋움"/>
            <family val="3"/>
            <charset val="129"/>
          </rPr>
          <t>조</t>
        </r>
        <r>
          <rPr>
            <sz val="9"/>
            <color indexed="81"/>
            <rFont val="Tahoma"/>
            <family val="2"/>
          </rPr>
          <t xml:space="preserve"> </t>
        </r>
        <r>
          <rPr>
            <sz val="9"/>
            <color indexed="81"/>
            <rFont val="돋움"/>
            <family val="3"/>
            <charset val="129"/>
          </rPr>
          <t>제</t>
        </r>
        <r>
          <rPr>
            <sz val="9"/>
            <color indexed="81"/>
            <rFont val="Tahoma"/>
            <family val="2"/>
          </rPr>
          <t>1</t>
        </r>
        <r>
          <rPr>
            <sz val="9"/>
            <color indexed="81"/>
            <rFont val="돋움"/>
            <family val="3"/>
            <charset val="129"/>
          </rPr>
          <t>항에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과정</t>
        </r>
        <r>
          <rPr>
            <sz val="9"/>
            <color indexed="81"/>
            <rFont val="Tahoma"/>
            <family val="2"/>
          </rPr>
          <t xml:space="preserve"> </t>
        </r>
        <r>
          <rPr>
            <sz val="9"/>
            <color indexed="81"/>
            <rFont val="돋움"/>
            <family val="3"/>
            <charset val="129"/>
          </rPr>
          <t>중</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교육과정</t>
        </r>
        <r>
          <rPr>
            <sz val="9"/>
            <color indexed="81"/>
            <rFont val="Tahoma"/>
            <family val="2"/>
          </rPr>
          <t>(</t>
        </r>
        <r>
          <rPr>
            <sz val="9"/>
            <color indexed="81"/>
            <rFont val="돋움"/>
            <family val="3"/>
            <charset val="129"/>
          </rPr>
          <t>이하</t>
        </r>
        <r>
          <rPr>
            <sz val="9"/>
            <color indexed="81"/>
            <rFont val="Tahoma"/>
            <family val="2"/>
          </rPr>
          <t xml:space="preserve"> </t>
        </r>
        <r>
          <rPr>
            <sz val="9"/>
            <color indexed="81"/>
            <rFont val="돋움"/>
            <family val="3"/>
            <charset val="129"/>
          </rPr>
          <t>각각의</t>
        </r>
        <r>
          <rPr>
            <sz val="9"/>
            <color indexed="81"/>
            <rFont val="Tahoma"/>
            <family val="2"/>
          </rPr>
          <t xml:space="preserve"> </t>
        </r>
        <r>
          <rPr>
            <sz val="9"/>
            <color indexed="81"/>
            <rFont val="돋움"/>
            <family val="3"/>
            <charset val="129"/>
          </rPr>
          <t>교육과정을</t>
        </r>
        <r>
          <rPr>
            <sz val="9"/>
            <color indexed="81"/>
            <rFont val="Tahoma"/>
            <family val="2"/>
          </rPr>
          <t xml:space="preserve"> </t>
        </r>
        <r>
          <rPr>
            <sz val="9"/>
            <color indexed="81"/>
            <rFont val="돋움"/>
            <family val="3"/>
            <charset val="129"/>
          </rPr>
          <t>이</t>
        </r>
        <r>
          <rPr>
            <sz val="9"/>
            <color indexed="81"/>
            <rFont val="Tahoma"/>
            <family val="2"/>
          </rPr>
          <t xml:space="preserve"> </t>
        </r>
        <r>
          <rPr>
            <sz val="9"/>
            <color indexed="81"/>
            <rFont val="돋움"/>
            <family val="3"/>
            <charset val="129"/>
          </rPr>
          <t>항에서</t>
        </r>
        <r>
          <rPr>
            <sz val="9"/>
            <color indexed="81"/>
            <rFont val="Tahoma"/>
            <family val="2"/>
          </rPr>
          <t xml:space="preserve"> "</t>
        </r>
        <r>
          <rPr>
            <sz val="9"/>
            <color indexed="81"/>
            <rFont val="돋움"/>
            <family val="3"/>
            <charset val="129"/>
          </rPr>
          <t>학위취득과정</t>
        </r>
        <r>
          <rPr>
            <sz val="9"/>
            <color indexed="81"/>
            <rFont val="Tahoma"/>
            <family val="2"/>
          </rPr>
          <t>"</t>
        </r>
        <r>
          <rPr>
            <sz val="9"/>
            <color indexed="81"/>
            <rFont val="돋움"/>
            <family val="3"/>
            <charset val="129"/>
          </rPr>
          <t>이라</t>
        </r>
        <r>
          <rPr>
            <sz val="9"/>
            <color indexed="81"/>
            <rFont val="Tahoma"/>
            <family val="2"/>
          </rPr>
          <t xml:space="preserve"> </t>
        </r>
        <r>
          <rPr>
            <sz val="9"/>
            <color indexed="81"/>
            <rFont val="돋움"/>
            <family val="3"/>
            <charset val="129"/>
          </rPr>
          <t>한다</t>
        </r>
        <r>
          <rPr>
            <sz val="9"/>
            <color indexed="81"/>
            <rFont val="Tahoma"/>
            <family val="2"/>
          </rPr>
          <t xml:space="preserve">)
</t>
        </r>
        <r>
          <rPr>
            <sz val="9"/>
            <color indexed="81"/>
            <rFont val="돋움"/>
            <family val="3"/>
            <charset val="129"/>
          </rPr>
          <t>다</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국외교육기관</t>
        </r>
        <r>
          <rPr>
            <sz val="9"/>
            <color indexed="81"/>
            <rFont val="Tahoma"/>
            <family val="2"/>
          </rPr>
          <t>(</t>
        </r>
        <r>
          <rPr>
            <sz val="9"/>
            <color indexed="81"/>
            <rFont val="돋움"/>
            <family val="3"/>
            <charset val="129"/>
          </rPr>
          <t>국외교육기관의</t>
        </r>
        <r>
          <rPr>
            <sz val="9"/>
            <color indexed="81"/>
            <rFont val="Tahoma"/>
            <family val="2"/>
          </rPr>
          <t xml:space="preserve"> </t>
        </r>
        <r>
          <rPr>
            <sz val="9"/>
            <color indexed="81"/>
            <rFont val="돋움"/>
            <family val="3"/>
            <charset val="129"/>
          </rPr>
          <t>학생을</t>
        </r>
        <r>
          <rPr>
            <sz val="9"/>
            <color indexed="81"/>
            <rFont val="Tahoma"/>
            <family val="2"/>
          </rPr>
          <t xml:space="preserve"> </t>
        </r>
        <r>
          <rPr>
            <sz val="9"/>
            <color indexed="81"/>
            <rFont val="돋움"/>
            <family val="3"/>
            <charset val="129"/>
          </rPr>
          <t>위하여</t>
        </r>
        <r>
          <rPr>
            <sz val="9"/>
            <color indexed="81"/>
            <rFont val="Tahoma"/>
            <family val="2"/>
          </rPr>
          <t xml:space="preserve"> </t>
        </r>
        <r>
          <rPr>
            <sz val="9"/>
            <color indexed="81"/>
            <rFont val="돋움"/>
            <family val="3"/>
            <charset val="129"/>
          </rPr>
          <t>교육비를</t>
        </r>
        <r>
          <rPr>
            <sz val="9"/>
            <color indexed="81"/>
            <rFont val="Tahoma"/>
            <family val="2"/>
          </rPr>
          <t xml:space="preserve"> </t>
        </r>
        <r>
          <rPr>
            <sz val="9"/>
            <color indexed="81"/>
            <rFont val="돋움"/>
            <family val="3"/>
            <charset val="129"/>
          </rPr>
          <t>지급하는</t>
        </r>
        <r>
          <rPr>
            <sz val="9"/>
            <color indexed="81"/>
            <rFont val="Tahoma"/>
            <family val="2"/>
          </rPr>
          <t xml:space="preserve"> </t>
        </r>
        <r>
          <rPr>
            <sz val="9"/>
            <color indexed="81"/>
            <rFont val="돋움"/>
            <family val="3"/>
            <charset val="129"/>
          </rPr>
          <t>거주자가</t>
        </r>
        <r>
          <rPr>
            <sz val="9"/>
            <color indexed="81"/>
            <rFont val="Tahoma"/>
            <family val="2"/>
          </rPr>
          <t xml:space="preserve"> </t>
        </r>
        <r>
          <rPr>
            <sz val="9"/>
            <color indexed="81"/>
            <rFont val="돋움"/>
            <family val="3"/>
            <charset val="129"/>
          </rPr>
          <t>국내에서</t>
        </r>
        <r>
          <rPr>
            <sz val="9"/>
            <color indexed="81"/>
            <rFont val="Tahoma"/>
            <family val="2"/>
          </rPr>
          <t xml:space="preserve"> </t>
        </r>
        <r>
          <rPr>
            <sz val="9"/>
            <color indexed="81"/>
            <rFont val="돋움"/>
            <family val="3"/>
            <charset val="129"/>
          </rPr>
          <t>근무하는</t>
        </r>
        <r>
          <rPr>
            <sz val="9"/>
            <color indexed="81"/>
            <rFont val="Tahoma"/>
            <family val="2"/>
          </rPr>
          <t xml:space="preserve"> </t>
        </r>
        <r>
          <rPr>
            <sz val="9"/>
            <color indexed="81"/>
            <rFont val="돋움"/>
            <family val="3"/>
            <charset val="129"/>
          </rPr>
          <t>경우에는</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학생만</t>
        </r>
        <r>
          <rPr>
            <sz val="9"/>
            <color indexed="81"/>
            <rFont val="Tahoma"/>
            <family val="2"/>
          </rPr>
          <t xml:space="preserve"> </t>
        </r>
        <r>
          <rPr>
            <sz val="9"/>
            <color indexed="81"/>
            <rFont val="돋움"/>
            <family val="3"/>
            <charset val="129"/>
          </rPr>
          <t>해당한다</t>
        </r>
        <r>
          <rPr>
            <sz val="9"/>
            <color indexed="81"/>
            <rFont val="Tahoma"/>
            <family val="2"/>
          </rPr>
          <t>)</t>
        </r>
        <r>
          <rPr>
            <sz val="9"/>
            <color indexed="81"/>
            <rFont val="돋움"/>
            <family val="3"/>
            <charset val="129"/>
          </rPr>
          <t>에</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교육비</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라</t>
        </r>
        <r>
          <rPr>
            <sz val="9"/>
            <color indexed="81"/>
            <rFont val="Tahoma"/>
            <family val="2"/>
          </rPr>
          <t xml:space="preserve">. </t>
        </r>
        <r>
          <rPr>
            <sz val="9"/>
            <color indexed="81"/>
            <rFont val="돋움"/>
            <family val="3"/>
            <charset val="129"/>
          </rPr>
          <t>초등학교</t>
        </r>
        <r>
          <rPr>
            <sz val="9"/>
            <color indexed="81"/>
            <rFont val="Tahoma"/>
            <family val="2"/>
          </rPr>
          <t xml:space="preserve"> </t>
        </r>
        <r>
          <rPr>
            <sz val="9"/>
            <color indexed="81"/>
            <rFont val="돋움"/>
            <family val="3"/>
            <charset val="129"/>
          </rPr>
          <t>취학</t>
        </r>
        <r>
          <rPr>
            <sz val="9"/>
            <color indexed="81"/>
            <rFont val="Tahoma"/>
            <family val="2"/>
          </rPr>
          <t xml:space="preserve"> </t>
        </r>
        <r>
          <rPr>
            <sz val="9"/>
            <color indexed="81"/>
            <rFont val="돋움"/>
            <family val="3"/>
            <charset val="129"/>
          </rPr>
          <t>전</t>
        </r>
        <r>
          <rPr>
            <sz val="9"/>
            <color indexed="81"/>
            <rFont val="Tahoma"/>
            <family val="2"/>
          </rPr>
          <t xml:space="preserve"> </t>
        </r>
        <r>
          <rPr>
            <sz val="9"/>
            <color indexed="81"/>
            <rFont val="돋움"/>
            <family val="3"/>
            <charset val="129"/>
          </rPr>
          <t>아동을</t>
        </r>
        <r>
          <rPr>
            <sz val="9"/>
            <color indexed="81"/>
            <rFont val="Tahoma"/>
            <family val="2"/>
          </rPr>
          <t xml:space="preserve"> </t>
        </r>
        <r>
          <rPr>
            <sz val="9"/>
            <color indexed="81"/>
            <rFont val="돋움"/>
            <family val="3"/>
            <charset val="129"/>
          </rPr>
          <t>위하여</t>
        </r>
        <r>
          <rPr>
            <sz val="9"/>
            <color indexed="81"/>
            <rFont val="Tahoma"/>
            <family val="2"/>
          </rPr>
          <t xml:space="preserve"> </t>
        </r>
        <r>
          <rPr>
            <sz val="9"/>
            <color indexed="81"/>
            <rFont val="돋움"/>
            <family val="3"/>
            <charset val="129"/>
          </rPr>
          <t>「영유아보육법」에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어린이집</t>
        </r>
        <r>
          <rPr>
            <sz val="9"/>
            <color indexed="81"/>
            <rFont val="Tahoma"/>
            <family val="2"/>
          </rPr>
          <t xml:space="preserve">, </t>
        </r>
        <r>
          <rPr>
            <sz val="9"/>
            <color indexed="81"/>
            <rFont val="돋움"/>
            <family val="3"/>
            <charset val="129"/>
          </rPr>
          <t>「학원의</t>
        </r>
        <r>
          <rPr>
            <sz val="9"/>
            <color indexed="81"/>
            <rFont val="Tahoma"/>
            <family val="2"/>
          </rPr>
          <t xml:space="preserve"> </t>
        </r>
        <r>
          <rPr>
            <sz val="9"/>
            <color indexed="81"/>
            <rFont val="돋움"/>
            <family val="3"/>
            <charset val="129"/>
          </rPr>
          <t>설립ㆍ운영</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과외교습에</t>
        </r>
        <r>
          <rPr>
            <sz val="9"/>
            <color indexed="81"/>
            <rFont val="Tahoma"/>
            <family val="2"/>
          </rPr>
          <t xml:space="preserve"> </t>
        </r>
        <r>
          <rPr>
            <sz val="9"/>
            <color indexed="81"/>
            <rFont val="돋움"/>
            <family val="3"/>
            <charset val="129"/>
          </rPr>
          <t>관한</t>
        </r>
        <r>
          <rPr>
            <sz val="9"/>
            <color indexed="81"/>
            <rFont val="Tahoma"/>
            <family val="2"/>
          </rPr>
          <t xml:space="preserve"> </t>
        </r>
        <r>
          <rPr>
            <sz val="9"/>
            <color indexed="81"/>
            <rFont val="돋움"/>
            <family val="3"/>
            <charset val="129"/>
          </rPr>
          <t>법률」에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학원</t>
        </r>
        <r>
          <rPr>
            <sz val="9"/>
            <color indexed="81"/>
            <rFont val="Tahoma"/>
            <family val="2"/>
          </rPr>
          <t xml:space="preserve"> </t>
        </r>
        <r>
          <rPr>
            <sz val="9"/>
            <color indexed="81"/>
            <rFont val="돋움"/>
            <family val="3"/>
            <charset val="129"/>
          </rPr>
          <t>또는</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체육시설에</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교육비</t>
        </r>
        <r>
          <rPr>
            <sz val="9"/>
            <color indexed="81"/>
            <rFont val="Tahoma"/>
            <family val="2"/>
          </rPr>
          <t>(</t>
        </r>
        <r>
          <rPr>
            <sz val="9"/>
            <color indexed="81"/>
            <rFont val="돋움"/>
            <family val="3"/>
            <charset val="129"/>
          </rPr>
          <t>학원</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체육시설에</t>
        </r>
        <r>
          <rPr>
            <sz val="9"/>
            <color indexed="81"/>
            <rFont val="Tahoma"/>
            <family val="2"/>
          </rPr>
          <t xml:space="preserve"> </t>
        </r>
        <r>
          <rPr>
            <sz val="9"/>
            <color indexed="81"/>
            <rFont val="돋움"/>
            <family val="3"/>
            <charset val="129"/>
          </rPr>
          <t>지급하는</t>
        </r>
        <r>
          <rPr>
            <sz val="9"/>
            <color indexed="81"/>
            <rFont val="Tahoma"/>
            <family val="2"/>
          </rPr>
          <t xml:space="preserve"> </t>
        </r>
        <r>
          <rPr>
            <sz val="9"/>
            <color indexed="81"/>
            <rFont val="돋움"/>
            <family val="3"/>
            <charset val="129"/>
          </rPr>
          <t>비용의</t>
        </r>
        <r>
          <rPr>
            <sz val="9"/>
            <color indexed="81"/>
            <rFont val="Tahoma"/>
            <family val="2"/>
          </rPr>
          <t xml:space="preserve"> </t>
        </r>
        <r>
          <rPr>
            <sz val="9"/>
            <color indexed="81"/>
            <rFont val="돋움"/>
            <family val="3"/>
            <charset val="129"/>
          </rPr>
          <t>경우에는</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금액만</t>
        </r>
        <r>
          <rPr>
            <sz val="9"/>
            <color indexed="81"/>
            <rFont val="Tahoma"/>
            <family val="2"/>
          </rPr>
          <t xml:space="preserve"> </t>
        </r>
        <r>
          <rPr>
            <sz val="9"/>
            <color indexed="81"/>
            <rFont val="돋움"/>
            <family val="3"/>
            <charset val="129"/>
          </rPr>
          <t>해당한다</t>
        </r>
        <r>
          <rPr>
            <sz val="9"/>
            <color indexed="81"/>
            <rFont val="Tahoma"/>
            <family val="2"/>
          </rPr>
          <t xml:space="preserve">)(2014.01.01 </t>
        </r>
        <r>
          <rPr>
            <sz val="9"/>
            <color indexed="81"/>
            <rFont val="돋움"/>
            <family val="3"/>
            <charset val="129"/>
          </rPr>
          <t>신설</t>
        </r>
        <r>
          <rPr>
            <sz val="9"/>
            <color indexed="81"/>
            <rFont val="Tahoma"/>
            <family val="2"/>
          </rPr>
          <t xml:space="preserve">) 
2. </t>
        </r>
        <r>
          <rPr>
            <sz val="9"/>
            <color indexed="81"/>
            <rFont val="돋움"/>
            <family val="3"/>
            <charset val="129"/>
          </rPr>
          <t>해당</t>
        </r>
        <r>
          <rPr>
            <sz val="9"/>
            <color indexed="81"/>
            <rFont val="Tahoma"/>
            <family val="2"/>
          </rPr>
          <t xml:space="preserve"> </t>
        </r>
        <r>
          <rPr>
            <sz val="9"/>
            <color indexed="81"/>
            <rFont val="돋움"/>
            <family val="3"/>
            <charset val="129"/>
          </rPr>
          <t>거주자를</t>
        </r>
        <r>
          <rPr>
            <sz val="9"/>
            <color indexed="81"/>
            <rFont val="Tahoma"/>
            <family val="2"/>
          </rPr>
          <t xml:space="preserve"> </t>
        </r>
        <r>
          <rPr>
            <sz val="9"/>
            <color indexed="81"/>
            <rFont val="돋움"/>
            <family val="3"/>
            <charset val="129"/>
          </rPr>
          <t>위하여</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다음</t>
        </r>
        <r>
          <rPr>
            <sz val="9"/>
            <color indexed="81"/>
            <rFont val="Tahoma"/>
            <family val="2"/>
          </rPr>
          <t xml:space="preserve"> </t>
        </r>
        <r>
          <rPr>
            <sz val="9"/>
            <color indexed="81"/>
            <rFont val="돋움"/>
            <family val="3"/>
            <charset val="129"/>
          </rPr>
          <t>각</t>
        </r>
        <r>
          <rPr>
            <sz val="9"/>
            <color indexed="81"/>
            <rFont val="Tahoma"/>
            <family val="2"/>
          </rPr>
          <t xml:space="preserve"> </t>
        </r>
        <r>
          <rPr>
            <sz val="9"/>
            <color indexed="81"/>
            <rFont val="돋움"/>
            <family val="3"/>
            <charset val="129"/>
          </rPr>
          <t>목의</t>
        </r>
        <r>
          <rPr>
            <sz val="9"/>
            <color indexed="81"/>
            <rFont val="Tahoma"/>
            <family val="2"/>
          </rPr>
          <t xml:space="preserve"> </t>
        </r>
        <r>
          <rPr>
            <sz val="9"/>
            <color indexed="81"/>
            <rFont val="돋움"/>
            <family val="3"/>
            <charset val="129"/>
          </rPr>
          <t>교육비를</t>
        </r>
        <r>
          <rPr>
            <sz val="9"/>
            <color indexed="81"/>
            <rFont val="Tahoma"/>
            <family val="2"/>
          </rPr>
          <t xml:space="preserve"> </t>
        </r>
        <r>
          <rPr>
            <sz val="9"/>
            <color indexed="81"/>
            <rFont val="돋움"/>
            <family val="3"/>
            <charset val="129"/>
          </rPr>
          <t>합산한</t>
        </r>
        <r>
          <rPr>
            <sz val="9"/>
            <color indexed="81"/>
            <rFont val="Tahoma"/>
            <family val="2"/>
          </rPr>
          <t xml:space="preserve"> </t>
        </r>
        <r>
          <rPr>
            <sz val="9"/>
            <color indexed="81"/>
            <rFont val="돋움"/>
            <family val="3"/>
            <charset val="129"/>
          </rPr>
          <t>금액</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가</t>
        </r>
        <r>
          <rPr>
            <sz val="9"/>
            <color indexed="81"/>
            <rFont val="Tahoma"/>
            <family val="2"/>
          </rPr>
          <t xml:space="preserve">. </t>
        </r>
        <r>
          <rPr>
            <sz val="9"/>
            <color indexed="81"/>
            <rFont val="돋움"/>
            <family val="3"/>
            <charset val="129"/>
          </rPr>
          <t>제</t>
        </r>
        <r>
          <rPr>
            <sz val="9"/>
            <color indexed="81"/>
            <rFont val="Tahoma"/>
            <family val="2"/>
          </rPr>
          <t>1</t>
        </r>
        <r>
          <rPr>
            <sz val="9"/>
            <color indexed="81"/>
            <rFont val="돋움"/>
            <family val="3"/>
            <charset val="129"/>
          </rPr>
          <t>호</t>
        </r>
        <r>
          <rPr>
            <sz val="9"/>
            <color indexed="81"/>
            <rFont val="Tahoma"/>
            <family val="2"/>
          </rPr>
          <t xml:space="preserve"> </t>
        </r>
        <r>
          <rPr>
            <sz val="9"/>
            <color indexed="81"/>
            <rFont val="돋움"/>
            <family val="3"/>
            <charset val="129"/>
          </rPr>
          <t>가목부터</t>
        </r>
        <r>
          <rPr>
            <sz val="9"/>
            <color indexed="81"/>
            <rFont val="Tahoma"/>
            <family val="2"/>
          </rPr>
          <t xml:space="preserve"> </t>
        </r>
        <r>
          <rPr>
            <sz val="9"/>
            <color indexed="81"/>
            <rFont val="돋움"/>
            <family val="3"/>
            <charset val="129"/>
          </rPr>
          <t>다목까지의</t>
        </r>
        <r>
          <rPr>
            <sz val="9"/>
            <color indexed="81"/>
            <rFont val="Tahoma"/>
            <family val="2"/>
          </rPr>
          <t xml:space="preserve"> </t>
        </r>
        <r>
          <rPr>
            <sz val="9"/>
            <color indexed="81"/>
            <rFont val="돋움"/>
            <family val="3"/>
            <charset val="129"/>
          </rPr>
          <t>규정에</t>
        </r>
        <r>
          <rPr>
            <sz val="9"/>
            <color indexed="81"/>
            <rFont val="Tahoma"/>
            <family val="2"/>
          </rPr>
          <t xml:space="preserve"> </t>
        </r>
        <r>
          <rPr>
            <sz val="9"/>
            <color indexed="81"/>
            <rFont val="돋움"/>
            <family val="3"/>
            <charset val="129"/>
          </rPr>
          <t>해당하는</t>
        </r>
        <r>
          <rPr>
            <sz val="9"/>
            <color indexed="81"/>
            <rFont val="Tahoma"/>
            <family val="2"/>
          </rPr>
          <t xml:space="preserve"> </t>
        </r>
        <r>
          <rPr>
            <sz val="9"/>
            <color indexed="81"/>
            <rFont val="돋움"/>
            <family val="3"/>
            <charset val="129"/>
          </rPr>
          <t>교육비</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나</t>
        </r>
        <r>
          <rPr>
            <sz val="9"/>
            <color indexed="81"/>
            <rFont val="Tahoma"/>
            <family val="2"/>
          </rPr>
          <t xml:space="preserve">. </t>
        </r>
        <r>
          <rPr>
            <sz val="9"/>
            <color indexed="81"/>
            <rFont val="돋움"/>
            <family val="3"/>
            <charset val="129"/>
          </rPr>
          <t>대학</t>
        </r>
        <r>
          <rPr>
            <sz val="9"/>
            <color indexed="81"/>
            <rFont val="Tahoma"/>
            <family val="2"/>
          </rPr>
          <t>(</t>
        </r>
        <r>
          <rPr>
            <sz val="9"/>
            <color indexed="81"/>
            <rFont val="돋움"/>
            <family val="3"/>
            <charset val="129"/>
          </rPr>
          <t>전공대학</t>
        </r>
        <r>
          <rPr>
            <sz val="9"/>
            <color indexed="81"/>
            <rFont val="Tahoma"/>
            <family val="2"/>
          </rPr>
          <t xml:space="preserve">, </t>
        </r>
        <r>
          <rPr>
            <sz val="9"/>
            <color indexed="81"/>
            <rFont val="돋움"/>
            <family val="3"/>
            <charset val="129"/>
          </rPr>
          <t>원격대학</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학위취득과정을</t>
        </r>
        <r>
          <rPr>
            <sz val="9"/>
            <color indexed="81"/>
            <rFont val="Tahoma"/>
            <family val="2"/>
          </rPr>
          <t xml:space="preserve"> </t>
        </r>
        <r>
          <rPr>
            <sz val="9"/>
            <color indexed="81"/>
            <rFont val="돋움"/>
            <family val="3"/>
            <charset val="129"/>
          </rPr>
          <t>포함한다</t>
        </r>
        <r>
          <rPr>
            <sz val="9"/>
            <color indexed="81"/>
            <rFont val="Tahoma"/>
            <family val="2"/>
          </rPr>
          <t xml:space="preserve">) </t>
        </r>
        <r>
          <rPr>
            <sz val="9"/>
            <color indexed="81"/>
            <rFont val="돋움"/>
            <family val="3"/>
            <charset val="129"/>
          </rPr>
          <t>또는</t>
        </r>
        <r>
          <rPr>
            <sz val="9"/>
            <color indexed="81"/>
            <rFont val="Tahoma"/>
            <family val="2"/>
          </rPr>
          <t xml:space="preserve"> </t>
        </r>
        <r>
          <rPr>
            <sz val="9"/>
            <color indexed="81"/>
            <rFont val="돋움"/>
            <family val="3"/>
            <charset val="129"/>
          </rPr>
          <t>대학원의</t>
        </r>
        <r>
          <rPr>
            <sz val="9"/>
            <color indexed="81"/>
            <rFont val="Tahoma"/>
            <family val="2"/>
          </rPr>
          <t xml:space="preserve"> 1</t>
        </r>
        <r>
          <rPr>
            <sz val="9"/>
            <color indexed="81"/>
            <rFont val="돋움"/>
            <family val="3"/>
            <charset val="129"/>
          </rPr>
          <t>학기</t>
        </r>
        <r>
          <rPr>
            <sz val="9"/>
            <color indexed="81"/>
            <rFont val="Tahoma"/>
            <family val="2"/>
          </rPr>
          <t xml:space="preserve"> </t>
        </r>
        <r>
          <rPr>
            <sz val="9"/>
            <color indexed="81"/>
            <rFont val="돋움"/>
            <family val="3"/>
            <charset val="129"/>
          </rPr>
          <t>이상에</t>
        </r>
        <r>
          <rPr>
            <sz val="9"/>
            <color indexed="81"/>
            <rFont val="Tahoma"/>
            <family val="2"/>
          </rPr>
          <t xml:space="preserve"> </t>
        </r>
        <r>
          <rPr>
            <sz val="9"/>
            <color indexed="81"/>
            <rFont val="돋움"/>
            <family val="3"/>
            <charset val="129"/>
          </rPr>
          <t>해당하는</t>
        </r>
        <r>
          <rPr>
            <sz val="9"/>
            <color indexed="81"/>
            <rFont val="Tahoma"/>
            <family val="2"/>
          </rPr>
          <t xml:space="preserve"> </t>
        </r>
        <r>
          <rPr>
            <sz val="9"/>
            <color indexed="81"/>
            <rFont val="돋움"/>
            <family val="3"/>
            <charset val="129"/>
          </rPr>
          <t>교육과정과</t>
        </r>
        <r>
          <rPr>
            <sz val="9"/>
            <color indexed="81"/>
            <rFont val="Tahoma"/>
            <family val="2"/>
          </rPr>
          <t xml:space="preserve"> </t>
        </r>
        <r>
          <rPr>
            <sz val="9"/>
            <color indexed="81"/>
            <rFont val="돋움"/>
            <family val="3"/>
            <charset val="129"/>
          </rPr>
          <t>「고등교육법」</t>
        </r>
        <r>
          <rPr>
            <sz val="9"/>
            <color indexed="81"/>
            <rFont val="Tahoma"/>
            <family val="2"/>
          </rPr>
          <t xml:space="preserve"> </t>
        </r>
        <r>
          <rPr>
            <sz val="9"/>
            <color indexed="81"/>
            <rFont val="돋움"/>
            <family val="3"/>
            <charset val="129"/>
          </rPr>
          <t>제</t>
        </r>
        <r>
          <rPr>
            <sz val="9"/>
            <color indexed="81"/>
            <rFont val="Tahoma"/>
            <family val="2"/>
          </rPr>
          <t>36</t>
        </r>
        <r>
          <rPr>
            <sz val="9"/>
            <color indexed="81"/>
            <rFont val="돋움"/>
            <family val="3"/>
            <charset val="129"/>
          </rPr>
          <t>조에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시간제</t>
        </r>
        <r>
          <rPr>
            <sz val="9"/>
            <color indexed="81"/>
            <rFont val="Tahoma"/>
            <family val="2"/>
          </rPr>
          <t xml:space="preserve"> </t>
        </r>
        <r>
          <rPr>
            <sz val="9"/>
            <color indexed="81"/>
            <rFont val="돋움"/>
            <family val="3"/>
            <charset val="129"/>
          </rPr>
          <t>과정에</t>
        </r>
        <r>
          <rPr>
            <sz val="9"/>
            <color indexed="81"/>
            <rFont val="Tahoma"/>
            <family val="2"/>
          </rPr>
          <t xml:space="preserve"> </t>
        </r>
        <r>
          <rPr>
            <sz val="9"/>
            <color indexed="81"/>
            <rFont val="돋움"/>
            <family val="3"/>
            <charset val="129"/>
          </rPr>
          <t>지급하는</t>
        </r>
        <r>
          <rPr>
            <sz val="9"/>
            <color indexed="81"/>
            <rFont val="Tahoma"/>
            <family val="2"/>
          </rPr>
          <t xml:space="preserve"> </t>
        </r>
        <r>
          <rPr>
            <sz val="9"/>
            <color indexed="81"/>
            <rFont val="돋움"/>
            <family val="3"/>
            <charset val="129"/>
          </rPr>
          <t>교육비</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다</t>
        </r>
        <r>
          <rPr>
            <sz val="9"/>
            <color indexed="81"/>
            <rFont val="Tahoma"/>
            <family val="2"/>
          </rPr>
          <t xml:space="preserve">. </t>
        </r>
        <r>
          <rPr>
            <sz val="9"/>
            <color indexed="81"/>
            <rFont val="돋움"/>
            <family val="3"/>
            <charset val="129"/>
          </rPr>
          <t>「근로자직업능력</t>
        </r>
        <r>
          <rPr>
            <sz val="9"/>
            <color indexed="81"/>
            <rFont val="Tahoma"/>
            <family val="2"/>
          </rPr>
          <t xml:space="preserve"> </t>
        </r>
        <r>
          <rPr>
            <sz val="9"/>
            <color indexed="81"/>
            <rFont val="돋움"/>
            <family val="3"/>
            <charset val="129"/>
          </rPr>
          <t>개발법」</t>
        </r>
        <r>
          <rPr>
            <sz val="9"/>
            <color indexed="81"/>
            <rFont val="Tahoma"/>
            <family val="2"/>
          </rPr>
          <t xml:space="preserve"> </t>
        </r>
        <r>
          <rPr>
            <sz val="9"/>
            <color indexed="81"/>
            <rFont val="돋움"/>
            <family val="3"/>
            <charset val="129"/>
          </rPr>
          <t>제</t>
        </r>
        <r>
          <rPr>
            <sz val="9"/>
            <color indexed="81"/>
            <rFont val="Tahoma"/>
            <family val="2"/>
          </rPr>
          <t>2</t>
        </r>
        <r>
          <rPr>
            <sz val="9"/>
            <color indexed="81"/>
            <rFont val="돋움"/>
            <family val="3"/>
            <charset val="129"/>
          </rPr>
          <t>조에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직업능력개발훈련시설에서</t>
        </r>
        <r>
          <rPr>
            <sz val="9"/>
            <color indexed="81"/>
            <rFont val="Tahoma"/>
            <family val="2"/>
          </rPr>
          <t xml:space="preserve"> </t>
        </r>
        <r>
          <rPr>
            <sz val="9"/>
            <color indexed="81"/>
            <rFont val="돋움"/>
            <family val="3"/>
            <charset val="129"/>
          </rPr>
          <t>실시하는</t>
        </r>
        <r>
          <rPr>
            <sz val="9"/>
            <color indexed="81"/>
            <rFont val="Tahoma"/>
            <family val="2"/>
          </rPr>
          <t xml:space="preserve"> </t>
        </r>
        <r>
          <rPr>
            <sz val="9"/>
            <color indexed="81"/>
            <rFont val="돋움"/>
            <family val="3"/>
            <charset val="129"/>
          </rPr>
          <t>직업능력개발훈련을</t>
        </r>
        <r>
          <rPr>
            <sz val="9"/>
            <color indexed="81"/>
            <rFont val="Tahoma"/>
            <family val="2"/>
          </rPr>
          <t xml:space="preserve"> </t>
        </r>
        <r>
          <rPr>
            <sz val="9"/>
            <color indexed="81"/>
            <rFont val="돋움"/>
            <family val="3"/>
            <charset val="129"/>
          </rPr>
          <t>위하여</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수강료</t>
        </r>
        <r>
          <rPr>
            <sz val="9"/>
            <color indexed="81"/>
            <rFont val="Tahoma"/>
            <family val="2"/>
          </rPr>
          <t xml:space="preserve">. </t>
        </r>
        <r>
          <rPr>
            <sz val="9"/>
            <color indexed="81"/>
            <rFont val="돋움"/>
            <family val="3"/>
            <charset val="129"/>
          </rPr>
          <t>다만</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지원금</t>
        </r>
        <r>
          <rPr>
            <sz val="9"/>
            <color indexed="81"/>
            <rFont val="Tahoma"/>
            <family val="2"/>
          </rPr>
          <t xml:space="preserve"> </t>
        </r>
        <r>
          <rPr>
            <sz val="9"/>
            <color indexed="81"/>
            <rFont val="돋움"/>
            <family val="3"/>
            <charset val="129"/>
          </rPr>
          <t>등을</t>
        </r>
        <r>
          <rPr>
            <sz val="9"/>
            <color indexed="81"/>
            <rFont val="Tahoma"/>
            <family val="2"/>
          </rPr>
          <t xml:space="preserve"> </t>
        </r>
        <r>
          <rPr>
            <sz val="9"/>
            <color indexed="81"/>
            <rFont val="돋움"/>
            <family val="3"/>
            <charset val="129"/>
          </rPr>
          <t>받는</t>
        </r>
        <r>
          <rPr>
            <sz val="9"/>
            <color indexed="81"/>
            <rFont val="Tahoma"/>
            <family val="2"/>
          </rPr>
          <t xml:space="preserve"> </t>
        </r>
        <r>
          <rPr>
            <sz val="9"/>
            <color indexed="81"/>
            <rFont val="돋움"/>
            <family val="3"/>
            <charset val="129"/>
          </rPr>
          <t>경우에는</t>
        </r>
        <r>
          <rPr>
            <sz val="9"/>
            <color indexed="81"/>
            <rFont val="Tahoma"/>
            <family val="2"/>
          </rPr>
          <t xml:space="preserve"> </t>
        </r>
        <r>
          <rPr>
            <sz val="9"/>
            <color indexed="81"/>
            <rFont val="돋움"/>
            <family val="3"/>
            <charset val="129"/>
          </rPr>
          <t>이를</t>
        </r>
        <r>
          <rPr>
            <sz val="9"/>
            <color indexed="81"/>
            <rFont val="Tahoma"/>
            <family val="2"/>
          </rPr>
          <t xml:space="preserve"> </t>
        </r>
        <r>
          <rPr>
            <sz val="9"/>
            <color indexed="81"/>
            <rFont val="돋움"/>
            <family val="3"/>
            <charset val="129"/>
          </rPr>
          <t>뺀</t>
        </r>
        <r>
          <rPr>
            <sz val="9"/>
            <color indexed="81"/>
            <rFont val="Tahoma"/>
            <family val="2"/>
          </rPr>
          <t xml:space="preserve"> </t>
        </r>
        <r>
          <rPr>
            <sz val="9"/>
            <color indexed="81"/>
            <rFont val="돋움"/>
            <family val="3"/>
            <charset val="129"/>
          </rPr>
          <t>금액으로</t>
        </r>
        <r>
          <rPr>
            <sz val="9"/>
            <color indexed="81"/>
            <rFont val="Tahoma"/>
            <family val="2"/>
          </rPr>
          <t xml:space="preserve"> </t>
        </r>
        <r>
          <rPr>
            <sz val="9"/>
            <color indexed="81"/>
            <rFont val="돋움"/>
            <family val="3"/>
            <charset val="129"/>
          </rPr>
          <t>한다</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라</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학자금</t>
        </r>
        <r>
          <rPr>
            <sz val="9"/>
            <color indexed="81"/>
            <rFont val="Tahoma"/>
            <family val="2"/>
          </rPr>
          <t xml:space="preserve"> </t>
        </r>
        <r>
          <rPr>
            <sz val="9"/>
            <color indexed="81"/>
            <rFont val="돋움"/>
            <family val="3"/>
            <charset val="129"/>
          </rPr>
          <t>대출의</t>
        </r>
        <r>
          <rPr>
            <sz val="9"/>
            <color indexed="81"/>
            <rFont val="Tahoma"/>
            <family val="2"/>
          </rPr>
          <t xml:space="preserve"> </t>
        </r>
        <r>
          <rPr>
            <sz val="9"/>
            <color indexed="81"/>
            <rFont val="돋움"/>
            <family val="3"/>
            <charset val="129"/>
          </rPr>
          <t>원리금</t>
        </r>
        <r>
          <rPr>
            <sz val="9"/>
            <color indexed="81"/>
            <rFont val="Tahoma"/>
            <family val="2"/>
          </rPr>
          <t xml:space="preserve"> </t>
        </r>
        <r>
          <rPr>
            <sz val="9"/>
            <color indexed="81"/>
            <rFont val="돋움"/>
            <family val="3"/>
            <charset val="129"/>
          </rPr>
          <t>상환에</t>
        </r>
        <r>
          <rPr>
            <sz val="9"/>
            <color indexed="81"/>
            <rFont val="Tahoma"/>
            <family val="2"/>
          </rPr>
          <t xml:space="preserve"> </t>
        </r>
        <r>
          <rPr>
            <sz val="9"/>
            <color indexed="81"/>
            <rFont val="돋움"/>
            <family val="3"/>
            <charset val="129"/>
          </rPr>
          <t>지출한</t>
        </r>
        <r>
          <rPr>
            <sz val="9"/>
            <color indexed="81"/>
            <rFont val="Tahoma"/>
            <family val="2"/>
          </rPr>
          <t xml:space="preserve"> </t>
        </r>
        <r>
          <rPr>
            <sz val="9"/>
            <color indexed="81"/>
            <rFont val="돋움"/>
            <family val="3"/>
            <charset val="129"/>
          </rPr>
          <t>교육비</t>
        </r>
        <r>
          <rPr>
            <sz val="9"/>
            <color indexed="81"/>
            <rFont val="Tahoma"/>
            <family val="2"/>
          </rPr>
          <t xml:space="preserve">. </t>
        </r>
        <r>
          <rPr>
            <sz val="9"/>
            <color indexed="81"/>
            <rFont val="돋움"/>
            <family val="3"/>
            <charset val="129"/>
          </rPr>
          <t>다만</t>
        </r>
        <r>
          <rPr>
            <sz val="9"/>
            <color indexed="81"/>
            <rFont val="Tahoma"/>
            <family val="2"/>
          </rPr>
          <t xml:space="preserve">, </t>
        </r>
        <r>
          <rPr>
            <sz val="9"/>
            <color indexed="81"/>
            <rFont val="돋움"/>
            <family val="3"/>
            <charset val="129"/>
          </rPr>
          <t>대출금의</t>
        </r>
        <r>
          <rPr>
            <sz val="9"/>
            <color indexed="81"/>
            <rFont val="Tahoma"/>
            <family val="2"/>
          </rPr>
          <t xml:space="preserve"> </t>
        </r>
        <r>
          <rPr>
            <sz val="9"/>
            <color indexed="81"/>
            <rFont val="돋움"/>
            <family val="3"/>
            <charset val="129"/>
          </rPr>
          <t>상환</t>
        </r>
        <r>
          <rPr>
            <sz val="9"/>
            <color indexed="81"/>
            <rFont val="Tahoma"/>
            <family val="2"/>
          </rPr>
          <t xml:space="preserve"> </t>
        </r>
        <r>
          <rPr>
            <sz val="9"/>
            <color indexed="81"/>
            <rFont val="돋움"/>
            <family val="3"/>
            <charset val="129"/>
          </rPr>
          <t>연체로</t>
        </r>
        <r>
          <rPr>
            <sz val="9"/>
            <color indexed="81"/>
            <rFont val="Tahoma"/>
            <family val="2"/>
          </rPr>
          <t xml:space="preserve"> </t>
        </r>
        <r>
          <rPr>
            <sz val="9"/>
            <color indexed="81"/>
            <rFont val="돋움"/>
            <family val="3"/>
            <charset val="129"/>
          </rPr>
          <t>인하여</t>
        </r>
        <r>
          <rPr>
            <sz val="9"/>
            <color indexed="81"/>
            <rFont val="Tahoma"/>
            <family val="2"/>
          </rPr>
          <t xml:space="preserve"> </t>
        </r>
        <r>
          <rPr>
            <sz val="9"/>
            <color indexed="81"/>
            <rFont val="돋움"/>
            <family val="3"/>
            <charset val="129"/>
          </rPr>
          <t>추가로</t>
        </r>
        <r>
          <rPr>
            <sz val="9"/>
            <color indexed="81"/>
            <rFont val="Tahoma"/>
            <family val="2"/>
          </rPr>
          <t xml:space="preserve"> </t>
        </r>
        <r>
          <rPr>
            <sz val="9"/>
            <color indexed="81"/>
            <rFont val="돋움"/>
            <family val="3"/>
            <charset val="129"/>
          </rPr>
          <t>지급하는</t>
        </r>
        <r>
          <rPr>
            <sz val="9"/>
            <color indexed="81"/>
            <rFont val="Tahoma"/>
            <family val="2"/>
          </rPr>
          <t xml:space="preserve"> </t>
        </r>
        <r>
          <rPr>
            <sz val="9"/>
            <color indexed="81"/>
            <rFont val="돋움"/>
            <family val="3"/>
            <charset val="129"/>
          </rPr>
          <t>금액</t>
        </r>
        <r>
          <rPr>
            <sz val="9"/>
            <color indexed="81"/>
            <rFont val="Tahoma"/>
            <family val="2"/>
          </rPr>
          <t xml:space="preserve"> </t>
        </r>
        <r>
          <rPr>
            <sz val="9"/>
            <color indexed="81"/>
            <rFont val="돋움"/>
            <family val="3"/>
            <charset val="129"/>
          </rPr>
          <t>등</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지급액은</t>
        </r>
        <r>
          <rPr>
            <sz val="9"/>
            <color indexed="81"/>
            <rFont val="Tahoma"/>
            <family val="2"/>
          </rPr>
          <t xml:space="preserve"> </t>
        </r>
        <r>
          <rPr>
            <sz val="9"/>
            <color indexed="81"/>
            <rFont val="돋움"/>
            <family val="3"/>
            <charset val="129"/>
          </rPr>
          <t>제외한다</t>
        </r>
        <r>
          <rPr>
            <sz val="9"/>
            <color indexed="81"/>
            <rFont val="Tahoma"/>
            <family val="2"/>
          </rPr>
          <t xml:space="preserve">.(2016.12.20 </t>
        </r>
        <r>
          <rPr>
            <sz val="9"/>
            <color indexed="81"/>
            <rFont val="돋움"/>
            <family val="3"/>
            <charset val="129"/>
          </rPr>
          <t>신설</t>
        </r>
        <r>
          <rPr>
            <sz val="9"/>
            <color indexed="81"/>
            <rFont val="Tahoma"/>
            <family val="2"/>
          </rPr>
          <t xml:space="preserve">) 
3. </t>
        </r>
        <r>
          <rPr>
            <sz val="9"/>
            <color indexed="81"/>
            <rFont val="돋움"/>
            <family val="3"/>
            <charset val="129"/>
          </rPr>
          <t>기본공제대상자인</t>
        </r>
        <r>
          <rPr>
            <sz val="9"/>
            <color indexed="81"/>
            <rFont val="Tahoma"/>
            <family val="2"/>
          </rPr>
          <t xml:space="preserve"> </t>
        </r>
        <r>
          <rPr>
            <sz val="9"/>
            <color indexed="81"/>
            <rFont val="돋움"/>
            <family val="3"/>
            <charset val="129"/>
          </rPr>
          <t>장애인</t>
        </r>
        <r>
          <rPr>
            <sz val="9"/>
            <color indexed="81"/>
            <rFont val="Tahoma"/>
            <family val="2"/>
          </rPr>
          <t>(</t>
        </r>
        <r>
          <rPr>
            <sz val="9"/>
            <color indexed="81"/>
            <rFont val="돋움"/>
            <family val="3"/>
            <charset val="129"/>
          </rPr>
          <t>소득의</t>
        </r>
        <r>
          <rPr>
            <sz val="9"/>
            <color indexed="81"/>
            <rFont val="Tahoma"/>
            <family val="2"/>
          </rPr>
          <t xml:space="preserve"> </t>
        </r>
        <r>
          <rPr>
            <sz val="9"/>
            <color indexed="81"/>
            <rFont val="돋움"/>
            <family val="3"/>
            <charset val="129"/>
          </rPr>
          <t>제한을</t>
        </r>
        <r>
          <rPr>
            <sz val="9"/>
            <color indexed="81"/>
            <rFont val="Tahoma"/>
            <family val="2"/>
          </rPr>
          <t xml:space="preserve"> </t>
        </r>
        <r>
          <rPr>
            <sz val="9"/>
            <color indexed="81"/>
            <rFont val="돋움"/>
            <family val="3"/>
            <charset val="129"/>
          </rPr>
          <t>받지</t>
        </r>
        <r>
          <rPr>
            <sz val="9"/>
            <color indexed="81"/>
            <rFont val="Tahoma"/>
            <family val="2"/>
          </rPr>
          <t xml:space="preserve"> </t>
        </r>
        <r>
          <rPr>
            <sz val="9"/>
            <color indexed="81"/>
            <rFont val="돋움"/>
            <family val="3"/>
            <charset val="129"/>
          </rPr>
          <t>아니한다</t>
        </r>
        <r>
          <rPr>
            <sz val="9"/>
            <color indexed="81"/>
            <rFont val="Tahoma"/>
            <family val="2"/>
          </rPr>
          <t>)</t>
        </r>
        <r>
          <rPr>
            <sz val="9"/>
            <color indexed="81"/>
            <rFont val="돋움"/>
            <family val="3"/>
            <charset val="129"/>
          </rPr>
          <t>을</t>
        </r>
        <r>
          <rPr>
            <sz val="9"/>
            <color indexed="81"/>
            <rFont val="Tahoma"/>
            <family val="2"/>
          </rPr>
          <t xml:space="preserve"> </t>
        </r>
        <r>
          <rPr>
            <sz val="9"/>
            <color indexed="81"/>
            <rFont val="돋움"/>
            <family val="3"/>
            <charset val="129"/>
          </rPr>
          <t>위하여</t>
        </r>
        <r>
          <rPr>
            <sz val="9"/>
            <color indexed="81"/>
            <rFont val="Tahoma"/>
            <family val="2"/>
          </rPr>
          <t xml:space="preserve"> </t>
        </r>
        <r>
          <rPr>
            <sz val="9"/>
            <color indexed="81"/>
            <rFont val="돋움"/>
            <family val="3"/>
            <charset val="129"/>
          </rPr>
          <t>다음</t>
        </r>
        <r>
          <rPr>
            <sz val="9"/>
            <color indexed="81"/>
            <rFont val="Tahoma"/>
            <family val="2"/>
          </rPr>
          <t xml:space="preserve"> </t>
        </r>
        <r>
          <rPr>
            <sz val="9"/>
            <color indexed="81"/>
            <rFont val="돋움"/>
            <family val="3"/>
            <charset val="129"/>
          </rPr>
          <t>각</t>
        </r>
        <r>
          <rPr>
            <sz val="9"/>
            <color indexed="81"/>
            <rFont val="Tahoma"/>
            <family val="2"/>
          </rPr>
          <t xml:space="preserve"> </t>
        </r>
        <r>
          <rPr>
            <sz val="9"/>
            <color indexed="81"/>
            <rFont val="돋움"/>
            <family val="3"/>
            <charset val="129"/>
          </rPr>
          <t>목의</t>
        </r>
        <r>
          <rPr>
            <sz val="9"/>
            <color indexed="81"/>
            <rFont val="Tahoma"/>
            <family val="2"/>
          </rPr>
          <t xml:space="preserve"> </t>
        </r>
        <r>
          <rPr>
            <sz val="9"/>
            <color indexed="81"/>
            <rFont val="돋움"/>
            <family val="3"/>
            <charset val="129"/>
          </rPr>
          <t>어느</t>
        </r>
        <r>
          <rPr>
            <sz val="9"/>
            <color indexed="81"/>
            <rFont val="Tahoma"/>
            <family val="2"/>
          </rPr>
          <t xml:space="preserve"> </t>
        </r>
        <r>
          <rPr>
            <sz val="9"/>
            <color indexed="81"/>
            <rFont val="돋움"/>
            <family val="3"/>
            <charset val="129"/>
          </rPr>
          <t>하나에</t>
        </r>
        <r>
          <rPr>
            <sz val="9"/>
            <color indexed="81"/>
            <rFont val="Tahoma"/>
            <family val="2"/>
          </rPr>
          <t xml:space="preserve"> </t>
        </r>
        <r>
          <rPr>
            <sz val="9"/>
            <color indexed="81"/>
            <rFont val="돋움"/>
            <family val="3"/>
            <charset val="129"/>
          </rPr>
          <t>해당하는</t>
        </r>
        <r>
          <rPr>
            <sz val="9"/>
            <color indexed="81"/>
            <rFont val="Tahoma"/>
            <family val="2"/>
          </rPr>
          <t xml:space="preserve"> </t>
        </r>
        <r>
          <rPr>
            <sz val="9"/>
            <color indexed="81"/>
            <rFont val="돋움"/>
            <family val="3"/>
            <charset val="129"/>
          </rPr>
          <t>자에게</t>
        </r>
        <r>
          <rPr>
            <sz val="9"/>
            <color indexed="81"/>
            <rFont val="Tahoma"/>
            <family val="2"/>
          </rPr>
          <t xml:space="preserve"> </t>
        </r>
        <r>
          <rPr>
            <sz val="9"/>
            <color indexed="81"/>
            <rFont val="돋움"/>
            <family val="3"/>
            <charset val="129"/>
          </rPr>
          <t>지급하는</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특수교육비</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가</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사회복지시설</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비영리법인</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나</t>
        </r>
        <r>
          <rPr>
            <sz val="9"/>
            <color indexed="81"/>
            <rFont val="Tahoma"/>
            <family val="2"/>
          </rPr>
          <t xml:space="preserve">. </t>
        </r>
        <r>
          <rPr>
            <sz val="9"/>
            <color indexed="81"/>
            <rFont val="돋움"/>
            <family val="3"/>
            <charset val="129"/>
          </rPr>
          <t>장애인의</t>
        </r>
        <r>
          <rPr>
            <sz val="9"/>
            <color indexed="81"/>
            <rFont val="Tahoma"/>
            <family val="2"/>
          </rPr>
          <t xml:space="preserve"> </t>
        </r>
        <r>
          <rPr>
            <sz val="9"/>
            <color indexed="81"/>
            <rFont val="돋움"/>
            <family val="3"/>
            <charset val="129"/>
          </rPr>
          <t>기능향상과</t>
        </r>
        <r>
          <rPr>
            <sz val="9"/>
            <color indexed="81"/>
            <rFont val="Tahoma"/>
            <family val="2"/>
          </rPr>
          <t xml:space="preserve"> </t>
        </r>
        <r>
          <rPr>
            <sz val="9"/>
            <color indexed="81"/>
            <rFont val="돋움"/>
            <family val="3"/>
            <charset val="129"/>
          </rPr>
          <t>행동발달을</t>
        </r>
        <r>
          <rPr>
            <sz val="9"/>
            <color indexed="81"/>
            <rFont val="Tahoma"/>
            <family val="2"/>
          </rPr>
          <t xml:space="preserve"> </t>
        </r>
        <r>
          <rPr>
            <sz val="9"/>
            <color indexed="81"/>
            <rFont val="돋움"/>
            <family val="3"/>
            <charset val="129"/>
          </rPr>
          <t>위한</t>
        </r>
        <r>
          <rPr>
            <sz val="9"/>
            <color indexed="81"/>
            <rFont val="Tahoma"/>
            <family val="2"/>
          </rPr>
          <t xml:space="preserve"> </t>
        </r>
        <r>
          <rPr>
            <sz val="9"/>
            <color indexed="81"/>
            <rFont val="돋움"/>
            <family val="3"/>
            <charset val="129"/>
          </rPr>
          <t>발달재활서비스를</t>
        </r>
        <r>
          <rPr>
            <sz val="9"/>
            <color indexed="81"/>
            <rFont val="Tahoma"/>
            <family val="2"/>
          </rPr>
          <t xml:space="preserve"> </t>
        </r>
        <r>
          <rPr>
            <sz val="9"/>
            <color indexed="81"/>
            <rFont val="돋움"/>
            <family val="3"/>
            <charset val="129"/>
          </rPr>
          <t>제공하는</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기관</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다</t>
        </r>
        <r>
          <rPr>
            <sz val="9"/>
            <color indexed="81"/>
            <rFont val="Tahoma"/>
            <family val="2"/>
          </rPr>
          <t xml:space="preserve">. </t>
        </r>
        <r>
          <rPr>
            <sz val="9"/>
            <color indexed="81"/>
            <rFont val="돋움"/>
            <family val="3"/>
            <charset val="129"/>
          </rPr>
          <t>가목의</t>
        </r>
        <r>
          <rPr>
            <sz val="9"/>
            <color indexed="81"/>
            <rFont val="Tahoma"/>
            <family val="2"/>
          </rPr>
          <t xml:space="preserve"> </t>
        </r>
        <r>
          <rPr>
            <sz val="9"/>
            <color indexed="81"/>
            <rFont val="돋움"/>
            <family val="3"/>
            <charset val="129"/>
          </rPr>
          <t>시설</t>
        </r>
        <r>
          <rPr>
            <sz val="9"/>
            <color indexed="81"/>
            <rFont val="Tahoma"/>
            <family val="2"/>
          </rPr>
          <t xml:space="preserve"> </t>
        </r>
        <r>
          <rPr>
            <sz val="9"/>
            <color indexed="81"/>
            <rFont val="돋움"/>
            <family val="3"/>
            <charset val="129"/>
          </rPr>
          <t>또는</t>
        </r>
        <r>
          <rPr>
            <sz val="9"/>
            <color indexed="81"/>
            <rFont val="Tahoma"/>
            <family val="2"/>
          </rPr>
          <t xml:space="preserve"> </t>
        </r>
        <r>
          <rPr>
            <sz val="9"/>
            <color indexed="81"/>
            <rFont val="돋움"/>
            <family val="3"/>
            <charset val="129"/>
          </rPr>
          <t>법인과</t>
        </r>
        <r>
          <rPr>
            <sz val="9"/>
            <color indexed="81"/>
            <rFont val="Tahoma"/>
            <family val="2"/>
          </rPr>
          <t xml:space="preserve"> </t>
        </r>
        <r>
          <rPr>
            <sz val="9"/>
            <color indexed="81"/>
            <rFont val="돋움"/>
            <family val="3"/>
            <charset val="129"/>
          </rPr>
          <t>유사한</t>
        </r>
        <r>
          <rPr>
            <sz val="9"/>
            <color indexed="81"/>
            <rFont val="Tahoma"/>
            <family val="2"/>
          </rPr>
          <t xml:space="preserve"> </t>
        </r>
        <r>
          <rPr>
            <sz val="9"/>
            <color indexed="81"/>
            <rFont val="돋움"/>
            <family val="3"/>
            <charset val="129"/>
          </rPr>
          <t>것으로서</t>
        </r>
        <r>
          <rPr>
            <sz val="9"/>
            <color indexed="81"/>
            <rFont val="Tahoma"/>
            <family val="2"/>
          </rPr>
          <t xml:space="preserve"> </t>
        </r>
        <r>
          <rPr>
            <sz val="9"/>
            <color indexed="81"/>
            <rFont val="돋움"/>
            <family val="3"/>
            <charset val="129"/>
          </rPr>
          <t>외국에</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시설</t>
        </r>
        <r>
          <rPr>
            <sz val="9"/>
            <color indexed="81"/>
            <rFont val="Tahoma"/>
            <family val="2"/>
          </rPr>
          <t xml:space="preserve"> </t>
        </r>
        <r>
          <rPr>
            <sz val="9"/>
            <color indexed="81"/>
            <rFont val="돋움"/>
            <family val="3"/>
            <charset val="129"/>
          </rPr>
          <t>또는</t>
        </r>
        <r>
          <rPr>
            <sz val="9"/>
            <color indexed="81"/>
            <rFont val="Tahoma"/>
            <family val="2"/>
          </rPr>
          <t xml:space="preserve"> </t>
        </r>
        <r>
          <rPr>
            <sz val="9"/>
            <color indexed="81"/>
            <rFont val="돋움"/>
            <family val="3"/>
            <charset val="129"/>
          </rPr>
          <t>법인</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④</t>
        </r>
        <r>
          <rPr>
            <sz val="9"/>
            <color indexed="81"/>
            <rFont val="Tahoma"/>
            <family val="2"/>
          </rPr>
          <t xml:space="preserve"> </t>
        </r>
        <r>
          <rPr>
            <sz val="9"/>
            <color indexed="81"/>
            <rFont val="돋움"/>
            <family val="3"/>
            <charset val="129"/>
          </rPr>
          <t>거주자</t>
        </r>
        <r>
          <rPr>
            <sz val="9"/>
            <color indexed="81"/>
            <rFont val="Tahoma"/>
            <family val="2"/>
          </rPr>
          <t>(</t>
        </r>
        <r>
          <rPr>
            <sz val="9"/>
            <color indexed="81"/>
            <rFont val="돋움"/>
            <family val="3"/>
            <charset val="129"/>
          </rPr>
          <t>사업소득만</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자는</t>
        </r>
        <r>
          <rPr>
            <sz val="9"/>
            <color indexed="81"/>
            <rFont val="Tahoma"/>
            <family val="2"/>
          </rPr>
          <t xml:space="preserve"> </t>
        </r>
        <r>
          <rPr>
            <sz val="9"/>
            <color indexed="81"/>
            <rFont val="돋움"/>
            <family val="3"/>
            <charset val="129"/>
          </rPr>
          <t>제외하되</t>
        </r>
        <r>
          <rPr>
            <sz val="9"/>
            <color indexed="81"/>
            <rFont val="Tahoma"/>
            <family val="2"/>
          </rPr>
          <t xml:space="preserve">, </t>
        </r>
        <r>
          <rPr>
            <sz val="9"/>
            <color indexed="81"/>
            <rFont val="돋움"/>
            <family val="3"/>
            <charset val="129"/>
          </rPr>
          <t>제</t>
        </r>
        <r>
          <rPr>
            <sz val="9"/>
            <color indexed="81"/>
            <rFont val="Tahoma"/>
            <family val="2"/>
          </rPr>
          <t>73</t>
        </r>
        <r>
          <rPr>
            <sz val="9"/>
            <color indexed="81"/>
            <rFont val="돋움"/>
            <family val="3"/>
            <charset val="129"/>
          </rPr>
          <t>조</t>
        </r>
        <r>
          <rPr>
            <sz val="9"/>
            <color indexed="81"/>
            <rFont val="Tahoma"/>
            <family val="2"/>
          </rPr>
          <t xml:space="preserve"> </t>
        </r>
        <r>
          <rPr>
            <sz val="9"/>
            <color indexed="81"/>
            <rFont val="돋움"/>
            <family val="3"/>
            <charset val="129"/>
          </rPr>
          <t>제</t>
        </r>
        <r>
          <rPr>
            <sz val="9"/>
            <color indexed="81"/>
            <rFont val="Tahoma"/>
            <family val="2"/>
          </rPr>
          <t>1</t>
        </r>
        <r>
          <rPr>
            <sz val="9"/>
            <color indexed="81"/>
            <rFont val="돋움"/>
            <family val="3"/>
            <charset val="129"/>
          </rPr>
          <t>항</t>
        </r>
        <r>
          <rPr>
            <sz val="9"/>
            <color indexed="81"/>
            <rFont val="Tahoma"/>
            <family val="2"/>
          </rPr>
          <t xml:space="preserve"> </t>
        </r>
        <r>
          <rPr>
            <sz val="9"/>
            <color indexed="81"/>
            <rFont val="돋움"/>
            <family val="3"/>
            <charset val="129"/>
          </rPr>
          <t>제</t>
        </r>
        <r>
          <rPr>
            <sz val="9"/>
            <color indexed="81"/>
            <rFont val="Tahoma"/>
            <family val="2"/>
          </rPr>
          <t>4</t>
        </r>
        <r>
          <rPr>
            <sz val="9"/>
            <color indexed="81"/>
            <rFont val="돋움"/>
            <family val="3"/>
            <charset val="129"/>
          </rPr>
          <t>호에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자</t>
        </r>
        <r>
          <rPr>
            <sz val="9"/>
            <color indexed="81"/>
            <rFont val="Tahoma"/>
            <family val="2"/>
          </rPr>
          <t xml:space="preserve"> </t>
        </r>
        <r>
          <rPr>
            <sz val="9"/>
            <color indexed="81"/>
            <rFont val="돋움"/>
            <family val="3"/>
            <charset val="129"/>
          </rPr>
          <t>등</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자는</t>
        </r>
        <r>
          <rPr>
            <sz val="9"/>
            <color indexed="81"/>
            <rFont val="Tahoma"/>
            <family val="2"/>
          </rPr>
          <t xml:space="preserve"> </t>
        </r>
        <r>
          <rPr>
            <sz val="9"/>
            <color indexed="81"/>
            <rFont val="돋움"/>
            <family val="3"/>
            <charset val="129"/>
          </rPr>
          <t>포함한다</t>
        </r>
        <r>
          <rPr>
            <sz val="9"/>
            <color indexed="81"/>
            <rFont val="Tahoma"/>
            <family val="2"/>
          </rPr>
          <t>)</t>
        </r>
        <r>
          <rPr>
            <sz val="9"/>
            <color indexed="81"/>
            <rFont val="돋움"/>
            <family val="3"/>
            <charset val="129"/>
          </rPr>
          <t>가</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과세기간에</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기부금</t>
        </r>
        <r>
          <rPr>
            <sz val="9"/>
            <color indexed="81"/>
            <rFont val="Tahoma"/>
            <family val="2"/>
          </rPr>
          <t>[</t>
        </r>
        <r>
          <rPr>
            <sz val="9"/>
            <color indexed="81"/>
            <rFont val="돋움"/>
            <family val="3"/>
            <charset val="129"/>
          </rPr>
          <t>제</t>
        </r>
        <r>
          <rPr>
            <sz val="9"/>
            <color indexed="81"/>
            <rFont val="Tahoma"/>
            <family val="2"/>
          </rPr>
          <t>50</t>
        </r>
        <r>
          <rPr>
            <sz val="9"/>
            <color indexed="81"/>
            <rFont val="돋움"/>
            <family val="3"/>
            <charset val="129"/>
          </rPr>
          <t>조</t>
        </r>
        <r>
          <rPr>
            <sz val="9"/>
            <color indexed="81"/>
            <rFont val="Tahoma"/>
            <family val="2"/>
          </rPr>
          <t xml:space="preserve"> </t>
        </r>
        <r>
          <rPr>
            <sz val="9"/>
            <color indexed="81"/>
            <rFont val="돋움"/>
            <family val="3"/>
            <charset val="129"/>
          </rPr>
          <t>제</t>
        </r>
        <r>
          <rPr>
            <sz val="9"/>
            <color indexed="81"/>
            <rFont val="Tahoma"/>
            <family val="2"/>
          </rPr>
          <t>1</t>
        </r>
        <r>
          <rPr>
            <sz val="9"/>
            <color indexed="81"/>
            <rFont val="돋움"/>
            <family val="3"/>
            <charset val="129"/>
          </rPr>
          <t>항</t>
        </r>
        <r>
          <rPr>
            <sz val="9"/>
            <color indexed="81"/>
            <rFont val="Tahoma"/>
            <family val="2"/>
          </rPr>
          <t xml:space="preserve"> </t>
        </r>
        <r>
          <rPr>
            <sz val="9"/>
            <color indexed="81"/>
            <rFont val="돋움"/>
            <family val="3"/>
            <charset val="129"/>
          </rPr>
          <t>제</t>
        </r>
        <r>
          <rPr>
            <sz val="9"/>
            <color indexed="81"/>
            <rFont val="Tahoma"/>
            <family val="2"/>
          </rPr>
          <t>2</t>
        </r>
        <r>
          <rPr>
            <sz val="9"/>
            <color indexed="81"/>
            <rFont val="돋움"/>
            <family val="3"/>
            <charset val="129"/>
          </rPr>
          <t>호</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제</t>
        </r>
        <r>
          <rPr>
            <sz val="9"/>
            <color indexed="81"/>
            <rFont val="Tahoma"/>
            <family val="2"/>
          </rPr>
          <t>3</t>
        </r>
        <r>
          <rPr>
            <sz val="9"/>
            <color indexed="81"/>
            <rFont val="돋움"/>
            <family val="3"/>
            <charset val="129"/>
          </rPr>
          <t>호에</t>
        </r>
        <r>
          <rPr>
            <sz val="9"/>
            <color indexed="81"/>
            <rFont val="Tahoma"/>
            <family val="2"/>
          </rPr>
          <t xml:space="preserve"> </t>
        </r>
        <r>
          <rPr>
            <sz val="9"/>
            <color indexed="81"/>
            <rFont val="돋움"/>
            <family val="3"/>
            <charset val="129"/>
          </rPr>
          <t>해당하는</t>
        </r>
        <r>
          <rPr>
            <sz val="9"/>
            <color indexed="81"/>
            <rFont val="Tahoma"/>
            <family val="2"/>
          </rPr>
          <t xml:space="preserve"> </t>
        </r>
        <r>
          <rPr>
            <sz val="9"/>
            <color indexed="81"/>
            <rFont val="돋움"/>
            <family val="3"/>
            <charset val="129"/>
          </rPr>
          <t>사람</t>
        </r>
        <r>
          <rPr>
            <sz val="9"/>
            <color indexed="81"/>
            <rFont val="Tahoma"/>
            <family val="2"/>
          </rPr>
          <t>(</t>
        </r>
        <r>
          <rPr>
            <sz val="9"/>
            <color indexed="81"/>
            <rFont val="돋움"/>
            <family val="3"/>
            <charset val="129"/>
          </rPr>
          <t>나이의</t>
        </r>
        <r>
          <rPr>
            <sz val="9"/>
            <color indexed="81"/>
            <rFont val="Tahoma"/>
            <family val="2"/>
          </rPr>
          <t xml:space="preserve"> </t>
        </r>
        <r>
          <rPr>
            <sz val="9"/>
            <color indexed="81"/>
            <rFont val="돋움"/>
            <family val="3"/>
            <charset val="129"/>
          </rPr>
          <t>제한을</t>
        </r>
        <r>
          <rPr>
            <sz val="9"/>
            <color indexed="81"/>
            <rFont val="Tahoma"/>
            <family val="2"/>
          </rPr>
          <t xml:space="preserve"> </t>
        </r>
        <r>
          <rPr>
            <sz val="9"/>
            <color indexed="81"/>
            <rFont val="돋움"/>
            <family val="3"/>
            <charset val="129"/>
          </rPr>
          <t>받지</t>
        </r>
        <r>
          <rPr>
            <sz val="9"/>
            <color indexed="81"/>
            <rFont val="Tahoma"/>
            <family val="2"/>
          </rPr>
          <t xml:space="preserve"> </t>
        </r>
        <r>
          <rPr>
            <sz val="9"/>
            <color indexed="81"/>
            <rFont val="돋움"/>
            <family val="3"/>
            <charset val="129"/>
          </rPr>
          <t>아니하며</t>
        </r>
        <r>
          <rPr>
            <sz val="9"/>
            <color indexed="81"/>
            <rFont val="Tahoma"/>
            <family val="2"/>
          </rPr>
          <t xml:space="preserve">, </t>
        </r>
        <r>
          <rPr>
            <sz val="9"/>
            <color indexed="81"/>
            <rFont val="돋움"/>
            <family val="3"/>
            <charset val="129"/>
          </rPr>
          <t>다른</t>
        </r>
        <r>
          <rPr>
            <sz val="9"/>
            <color indexed="81"/>
            <rFont val="Tahoma"/>
            <family val="2"/>
          </rPr>
          <t xml:space="preserve"> </t>
        </r>
        <r>
          <rPr>
            <sz val="9"/>
            <color indexed="81"/>
            <rFont val="돋움"/>
            <family val="3"/>
            <charset val="129"/>
          </rPr>
          <t>거주자의</t>
        </r>
        <r>
          <rPr>
            <sz val="9"/>
            <color indexed="81"/>
            <rFont val="Tahoma"/>
            <family val="2"/>
          </rPr>
          <t xml:space="preserve"> </t>
        </r>
        <r>
          <rPr>
            <sz val="9"/>
            <color indexed="81"/>
            <rFont val="돋움"/>
            <family val="3"/>
            <charset val="129"/>
          </rPr>
          <t>기본공제를</t>
        </r>
        <r>
          <rPr>
            <sz val="9"/>
            <color indexed="81"/>
            <rFont val="Tahoma"/>
            <family val="2"/>
          </rPr>
          <t xml:space="preserve"> </t>
        </r>
        <r>
          <rPr>
            <sz val="9"/>
            <color indexed="81"/>
            <rFont val="돋움"/>
            <family val="3"/>
            <charset val="129"/>
          </rPr>
          <t>적용받은</t>
        </r>
        <r>
          <rPr>
            <sz val="9"/>
            <color indexed="81"/>
            <rFont val="Tahoma"/>
            <family val="2"/>
          </rPr>
          <t xml:space="preserve"> </t>
        </r>
        <r>
          <rPr>
            <sz val="9"/>
            <color indexed="81"/>
            <rFont val="돋움"/>
            <family val="3"/>
            <charset val="129"/>
          </rPr>
          <t>사람은</t>
        </r>
        <r>
          <rPr>
            <sz val="9"/>
            <color indexed="81"/>
            <rFont val="Tahoma"/>
            <family val="2"/>
          </rPr>
          <t xml:space="preserve"> </t>
        </r>
        <r>
          <rPr>
            <sz val="9"/>
            <color indexed="81"/>
            <rFont val="돋움"/>
            <family val="3"/>
            <charset val="129"/>
          </rPr>
          <t>제외한다</t>
        </r>
        <r>
          <rPr>
            <sz val="9"/>
            <color indexed="81"/>
            <rFont val="Tahoma"/>
            <family val="2"/>
          </rPr>
          <t>)</t>
        </r>
        <r>
          <rPr>
            <sz val="9"/>
            <color indexed="81"/>
            <rFont val="돋움"/>
            <family val="3"/>
            <charset val="129"/>
          </rPr>
          <t>이</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기부금을</t>
        </r>
        <r>
          <rPr>
            <sz val="9"/>
            <color indexed="81"/>
            <rFont val="Tahoma"/>
            <family val="2"/>
          </rPr>
          <t xml:space="preserve"> </t>
        </r>
        <r>
          <rPr>
            <sz val="9"/>
            <color indexed="81"/>
            <rFont val="돋움"/>
            <family val="3"/>
            <charset val="129"/>
          </rPr>
          <t>포함한다</t>
        </r>
        <r>
          <rPr>
            <sz val="9"/>
            <color indexed="81"/>
            <rFont val="Tahoma"/>
            <family val="2"/>
          </rPr>
          <t>]</t>
        </r>
        <r>
          <rPr>
            <sz val="9"/>
            <color indexed="81"/>
            <rFont val="돋움"/>
            <family val="3"/>
            <charset val="129"/>
          </rPr>
          <t>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다음</t>
        </r>
        <r>
          <rPr>
            <sz val="9"/>
            <color indexed="81"/>
            <rFont val="Tahoma"/>
            <family val="2"/>
          </rPr>
          <t xml:space="preserve"> </t>
        </r>
        <r>
          <rPr>
            <sz val="9"/>
            <color indexed="81"/>
            <rFont val="돋움"/>
            <family val="3"/>
            <charset val="129"/>
          </rPr>
          <t>각</t>
        </r>
        <r>
          <rPr>
            <sz val="9"/>
            <color indexed="81"/>
            <rFont val="Tahoma"/>
            <family val="2"/>
          </rPr>
          <t xml:space="preserve"> </t>
        </r>
        <r>
          <rPr>
            <sz val="9"/>
            <color indexed="81"/>
            <rFont val="돋움"/>
            <family val="3"/>
            <charset val="129"/>
          </rPr>
          <t>호의</t>
        </r>
        <r>
          <rPr>
            <sz val="9"/>
            <color indexed="81"/>
            <rFont val="Tahoma"/>
            <family val="2"/>
          </rPr>
          <t xml:space="preserve"> </t>
        </r>
        <r>
          <rPr>
            <sz val="9"/>
            <color indexed="81"/>
            <rFont val="돋움"/>
            <family val="3"/>
            <charset val="129"/>
          </rPr>
          <t>기부금을</t>
        </r>
        <r>
          <rPr>
            <sz val="9"/>
            <color indexed="81"/>
            <rFont val="Tahoma"/>
            <family val="2"/>
          </rPr>
          <t xml:space="preserve"> </t>
        </r>
        <r>
          <rPr>
            <sz val="9"/>
            <color indexed="81"/>
            <rFont val="돋움"/>
            <family val="3"/>
            <charset val="129"/>
          </rPr>
          <t>합한</t>
        </r>
        <r>
          <rPr>
            <sz val="9"/>
            <color indexed="81"/>
            <rFont val="Tahoma"/>
            <family val="2"/>
          </rPr>
          <t xml:space="preserve"> </t>
        </r>
        <r>
          <rPr>
            <sz val="9"/>
            <color indexed="81"/>
            <rFont val="돋움"/>
            <family val="3"/>
            <charset val="129"/>
          </rPr>
          <t>금액에서</t>
        </r>
        <r>
          <rPr>
            <sz val="9"/>
            <color indexed="81"/>
            <rFont val="Tahoma"/>
            <family val="2"/>
          </rPr>
          <t xml:space="preserve"> </t>
        </r>
        <r>
          <rPr>
            <sz val="9"/>
            <color indexed="81"/>
            <rFont val="돋움"/>
            <family val="3"/>
            <charset val="129"/>
          </rPr>
          <t>사업소득금액을</t>
        </r>
        <r>
          <rPr>
            <sz val="9"/>
            <color indexed="81"/>
            <rFont val="Tahoma"/>
            <family val="2"/>
          </rPr>
          <t xml:space="preserve"> </t>
        </r>
        <r>
          <rPr>
            <sz val="9"/>
            <color indexed="81"/>
            <rFont val="돋움"/>
            <family val="3"/>
            <charset val="129"/>
          </rPr>
          <t>계산할</t>
        </r>
        <r>
          <rPr>
            <sz val="9"/>
            <color indexed="81"/>
            <rFont val="Tahoma"/>
            <family val="2"/>
          </rPr>
          <t xml:space="preserve"> </t>
        </r>
        <r>
          <rPr>
            <sz val="9"/>
            <color indexed="81"/>
            <rFont val="돋움"/>
            <family val="3"/>
            <charset val="129"/>
          </rPr>
          <t>때</t>
        </r>
        <r>
          <rPr>
            <sz val="9"/>
            <color indexed="81"/>
            <rFont val="Tahoma"/>
            <family val="2"/>
          </rPr>
          <t xml:space="preserve"> </t>
        </r>
        <r>
          <rPr>
            <sz val="9"/>
            <color indexed="81"/>
            <rFont val="돋움"/>
            <family val="3"/>
            <charset val="129"/>
          </rPr>
          <t>필요경비에</t>
        </r>
        <r>
          <rPr>
            <sz val="9"/>
            <color indexed="81"/>
            <rFont val="Tahoma"/>
            <family val="2"/>
          </rPr>
          <t xml:space="preserve"> </t>
        </r>
        <r>
          <rPr>
            <sz val="9"/>
            <color indexed="81"/>
            <rFont val="돋움"/>
            <family val="3"/>
            <charset val="129"/>
          </rPr>
          <t>산입한</t>
        </r>
        <r>
          <rPr>
            <sz val="9"/>
            <color indexed="81"/>
            <rFont val="Tahoma"/>
            <family val="2"/>
          </rPr>
          <t xml:space="preserve"> </t>
        </r>
        <r>
          <rPr>
            <sz val="9"/>
            <color indexed="81"/>
            <rFont val="돋움"/>
            <family val="3"/>
            <charset val="129"/>
          </rPr>
          <t>기부금을</t>
        </r>
        <r>
          <rPr>
            <sz val="9"/>
            <color indexed="81"/>
            <rFont val="Tahoma"/>
            <family val="2"/>
          </rPr>
          <t xml:space="preserve"> </t>
        </r>
        <r>
          <rPr>
            <sz val="9"/>
            <color indexed="81"/>
            <rFont val="돋움"/>
            <family val="3"/>
            <charset val="129"/>
          </rPr>
          <t>뺀</t>
        </r>
        <r>
          <rPr>
            <sz val="9"/>
            <color indexed="81"/>
            <rFont val="Tahoma"/>
            <family val="2"/>
          </rPr>
          <t xml:space="preserve"> </t>
        </r>
        <r>
          <rPr>
            <sz val="9"/>
            <color indexed="81"/>
            <rFont val="돋움"/>
            <family val="3"/>
            <charset val="129"/>
          </rPr>
          <t>금액의</t>
        </r>
        <r>
          <rPr>
            <sz val="9"/>
            <color indexed="81"/>
            <rFont val="Tahoma"/>
            <family val="2"/>
          </rPr>
          <t xml:space="preserve"> 100</t>
        </r>
        <r>
          <rPr>
            <sz val="9"/>
            <color indexed="81"/>
            <rFont val="돋움"/>
            <family val="3"/>
            <charset val="129"/>
          </rPr>
          <t>분의</t>
        </r>
        <r>
          <rPr>
            <sz val="9"/>
            <color indexed="81"/>
            <rFont val="Tahoma"/>
            <family val="2"/>
          </rPr>
          <t xml:space="preserve"> 15(</t>
        </r>
        <r>
          <rPr>
            <sz val="9"/>
            <color indexed="81"/>
            <rFont val="돋움"/>
            <family val="3"/>
            <charset val="129"/>
          </rPr>
          <t>해당</t>
        </r>
        <r>
          <rPr>
            <sz val="9"/>
            <color indexed="81"/>
            <rFont val="Tahoma"/>
            <family val="2"/>
          </rPr>
          <t xml:space="preserve"> </t>
        </r>
        <r>
          <rPr>
            <sz val="9"/>
            <color indexed="81"/>
            <rFont val="돋움"/>
            <family val="3"/>
            <charset val="129"/>
          </rPr>
          <t>금액이</t>
        </r>
        <r>
          <rPr>
            <sz val="9"/>
            <color indexed="81"/>
            <rFont val="Tahoma"/>
            <family val="2"/>
          </rPr>
          <t xml:space="preserve"> 1</t>
        </r>
        <r>
          <rPr>
            <sz val="9"/>
            <color indexed="81"/>
            <rFont val="돋움"/>
            <family val="3"/>
            <charset val="129"/>
          </rPr>
          <t>천만원을</t>
        </r>
        <r>
          <rPr>
            <sz val="9"/>
            <color indexed="81"/>
            <rFont val="Tahoma"/>
            <family val="2"/>
          </rPr>
          <t xml:space="preserve"> </t>
        </r>
        <r>
          <rPr>
            <sz val="9"/>
            <color indexed="81"/>
            <rFont val="돋움"/>
            <family val="3"/>
            <charset val="129"/>
          </rPr>
          <t>초과하는</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그</t>
        </r>
        <r>
          <rPr>
            <sz val="9"/>
            <color indexed="81"/>
            <rFont val="Tahoma"/>
            <family val="2"/>
          </rPr>
          <t xml:space="preserve"> </t>
        </r>
        <r>
          <rPr>
            <sz val="9"/>
            <color indexed="81"/>
            <rFont val="돋움"/>
            <family val="3"/>
            <charset val="129"/>
          </rPr>
          <t>초과분에</t>
        </r>
        <r>
          <rPr>
            <sz val="9"/>
            <color indexed="81"/>
            <rFont val="Tahoma"/>
            <family val="2"/>
          </rPr>
          <t xml:space="preserve"> </t>
        </r>
        <r>
          <rPr>
            <sz val="9"/>
            <color indexed="81"/>
            <rFont val="돋움"/>
            <family val="3"/>
            <charset val="129"/>
          </rPr>
          <t>대해서는</t>
        </r>
        <r>
          <rPr>
            <sz val="9"/>
            <color indexed="81"/>
            <rFont val="Tahoma"/>
            <family val="2"/>
          </rPr>
          <t xml:space="preserve"> 100</t>
        </r>
        <r>
          <rPr>
            <sz val="9"/>
            <color indexed="81"/>
            <rFont val="돋움"/>
            <family val="3"/>
            <charset val="129"/>
          </rPr>
          <t>분의</t>
        </r>
        <r>
          <rPr>
            <sz val="9"/>
            <color indexed="81"/>
            <rFont val="Tahoma"/>
            <family val="2"/>
          </rPr>
          <t xml:space="preserve"> 30)</t>
        </r>
        <r>
          <rPr>
            <sz val="9"/>
            <color indexed="81"/>
            <rFont val="돋움"/>
            <family val="3"/>
            <charset val="129"/>
          </rPr>
          <t>에</t>
        </r>
        <r>
          <rPr>
            <sz val="9"/>
            <color indexed="81"/>
            <rFont val="Tahoma"/>
            <family val="2"/>
          </rPr>
          <t xml:space="preserve"> </t>
        </r>
        <r>
          <rPr>
            <sz val="9"/>
            <color indexed="81"/>
            <rFont val="돋움"/>
            <family val="3"/>
            <charset val="129"/>
          </rPr>
          <t>해당하는</t>
        </r>
        <r>
          <rPr>
            <sz val="9"/>
            <color indexed="81"/>
            <rFont val="Tahoma"/>
            <family val="2"/>
          </rPr>
          <t xml:space="preserve"> </t>
        </r>
        <r>
          <rPr>
            <sz val="9"/>
            <color indexed="81"/>
            <rFont val="돋움"/>
            <family val="3"/>
            <charset val="129"/>
          </rPr>
          <t>금액</t>
        </r>
        <r>
          <rPr>
            <sz val="9"/>
            <color indexed="81"/>
            <rFont val="Tahoma"/>
            <family val="2"/>
          </rPr>
          <t>(</t>
        </r>
        <r>
          <rPr>
            <sz val="9"/>
            <color indexed="81"/>
            <rFont val="돋움"/>
            <family val="3"/>
            <charset val="129"/>
          </rPr>
          <t>이하</t>
        </r>
        <r>
          <rPr>
            <sz val="9"/>
            <color indexed="81"/>
            <rFont val="Tahoma"/>
            <family val="2"/>
          </rPr>
          <t xml:space="preserve"> </t>
        </r>
        <r>
          <rPr>
            <sz val="9"/>
            <color indexed="81"/>
            <rFont val="돋움"/>
            <family val="3"/>
            <charset val="129"/>
          </rPr>
          <t>제</t>
        </r>
        <r>
          <rPr>
            <sz val="9"/>
            <color indexed="81"/>
            <rFont val="Tahoma"/>
            <family val="2"/>
          </rPr>
          <t>61</t>
        </r>
        <r>
          <rPr>
            <sz val="9"/>
            <color indexed="81"/>
            <rFont val="돋움"/>
            <family val="3"/>
            <charset val="129"/>
          </rPr>
          <t>조</t>
        </r>
        <r>
          <rPr>
            <sz val="9"/>
            <color indexed="81"/>
            <rFont val="Tahoma"/>
            <family val="2"/>
          </rPr>
          <t xml:space="preserve"> </t>
        </r>
        <r>
          <rPr>
            <sz val="9"/>
            <color indexed="81"/>
            <rFont val="돋움"/>
            <family val="3"/>
            <charset val="129"/>
          </rPr>
          <t>제</t>
        </r>
        <r>
          <rPr>
            <sz val="9"/>
            <color indexed="81"/>
            <rFont val="Tahoma"/>
            <family val="2"/>
          </rPr>
          <t>2</t>
        </r>
        <r>
          <rPr>
            <sz val="9"/>
            <color indexed="81"/>
            <rFont val="돋움"/>
            <family val="3"/>
            <charset val="129"/>
          </rPr>
          <t>항에서</t>
        </r>
        <r>
          <rPr>
            <sz val="9"/>
            <color indexed="81"/>
            <rFont val="Tahoma"/>
            <family val="2"/>
          </rPr>
          <t xml:space="preserve"> "</t>
        </r>
        <r>
          <rPr>
            <sz val="9"/>
            <color indexed="81"/>
            <rFont val="돋움"/>
            <family val="3"/>
            <charset val="129"/>
          </rPr>
          <t>기부금</t>
        </r>
        <r>
          <rPr>
            <sz val="9"/>
            <color indexed="81"/>
            <rFont val="Tahoma"/>
            <family val="2"/>
          </rPr>
          <t xml:space="preserve"> </t>
        </r>
        <r>
          <rPr>
            <sz val="9"/>
            <color indexed="81"/>
            <rFont val="돋움"/>
            <family val="3"/>
            <charset val="129"/>
          </rPr>
          <t>세액공제액</t>
        </r>
        <r>
          <rPr>
            <sz val="9"/>
            <color indexed="81"/>
            <rFont val="Tahoma"/>
            <family val="2"/>
          </rPr>
          <t>"</t>
        </r>
        <r>
          <rPr>
            <sz val="9"/>
            <color indexed="81"/>
            <rFont val="돋움"/>
            <family val="3"/>
            <charset val="129"/>
          </rPr>
          <t>이라</t>
        </r>
        <r>
          <rPr>
            <sz val="9"/>
            <color indexed="81"/>
            <rFont val="Tahoma"/>
            <family val="2"/>
          </rPr>
          <t xml:space="preserve"> </t>
        </r>
        <r>
          <rPr>
            <sz val="9"/>
            <color indexed="81"/>
            <rFont val="돋움"/>
            <family val="3"/>
            <charset val="129"/>
          </rPr>
          <t>한다</t>
        </r>
        <r>
          <rPr>
            <sz val="9"/>
            <color indexed="81"/>
            <rFont val="Tahoma"/>
            <family val="2"/>
          </rPr>
          <t>)</t>
        </r>
        <r>
          <rPr>
            <sz val="9"/>
            <color indexed="81"/>
            <rFont val="돋움"/>
            <family val="3"/>
            <charset val="129"/>
          </rPr>
          <t>을</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과세기간의</t>
        </r>
        <r>
          <rPr>
            <sz val="9"/>
            <color indexed="81"/>
            <rFont val="Tahoma"/>
            <family val="2"/>
          </rPr>
          <t xml:space="preserve"> </t>
        </r>
        <r>
          <rPr>
            <sz val="9"/>
            <color indexed="81"/>
            <rFont val="돋움"/>
            <family val="3"/>
            <charset val="129"/>
          </rPr>
          <t>합산과세되는</t>
        </r>
        <r>
          <rPr>
            <sz val="9"/>
            <color indexed="81"/>
            <rFont val="Tahoma"/>
            <family val="2"/>
          </rPr>
          <t xml:space="preserve"> </t>
        </r>
        <r>
          <rPr>
            <sz val="9"/>
            <color indexed="81"/>
            <rFont val="돋움"/>
            <family val="3"/>
            <charset val="129"/>
          </rPr>
          <t>종합소득산출세액</t>
        </r>
        <r>
          <rPr>
            <sz val="9"/>
            <color indexed="81"/>
            <rFont val="Tahoma"/>
            <family val="2"/>
          </rPr>
          <t>(</t>
        </r>
        <r>
          <rPr>
            <sz val="9"/>
            <color indexed="81"/>
            <rFont val="돋움"/>
            <family val="3"/>
            <charset val="129"/>
          </rPr>
          <t>필요경비에</t>
        </r>
        <r>
          <rPr>
            <sz val="9"/>
            <color indexed="81"/>
            <rFont val="Tahoma"/>
            <family val="2"/>
          </rPr>
          <t xml:space="preserve"> </t>
        </r>
        <r>
          <rPr>
            <sz val="9"/>
            <color indexed="81"/>
            <rFont val="돋움"/>
            <family val="3"/>
            <charset val="129"/>
          </rPr>
          <t>산입한</t>
        </r>
        <r>
          <rPr>
            <sz val="9"/>
            <color indexed="81"/>
            <rFont val="Tahoma"/>
            <family val="2"/>
          </rPr>
          <t xml:space="preserve"> </t>
        </r>
        <r>
          <rPr>
            <sz val="9"/>
            <color indexed="81"/>
            <rFont val="돋움"/>
            <family val="3"/>
            <charset val="129"/>
          </rPr>
          <t>기부금이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사업소득에</t>
        </r>
        <r>
          <rPr>
            <sz val="9"/>
            <color indexed="81"/>
            <rFont val="Tahoma"/>
            <family val="2"/>
          </rPr>
          <t xml:space="preserve"> </t>
        </r>
        <r>
          <rPr>
            <sz val="9"/>
            <color indexed="81"/>
            <rFont val="돋움"/>
            <family val="3"/>
            <charset val="129"/>
          </rPr>
          <t>대한</t>
        </r>
        <r>
          <rPr>
            <sz val="9"/>
            <color indexed="81"/>
            <rFont val="Tahoma"/>
            <family val="2"/>
          </rPr>
          <t xml:space="preserve"> </t>
        </r>
        <r>
          <rPr>
            <sz val="9"/>
            <color indexed="81"/>
            <rFont val="돋움"/>
            <family val="3"/>
            <charset val="129"/>
          </rPr>
          <t>산출세액은</t>
        </r>
        <r>
          <rPr>
            <sz val="9"/>
            <color indexed="81"/>
            <rFont val="Tahoma"/>
            <family val="2"/>
          </rPr>
          <t xml:space="preserve"> </t>
        </r>
        <r>
          <rPr>
            <sz val="9"/>
            <color indexed="81"/>
            <rFont val="돋움"/>
            <family val="3"/>
            <charset val="129"/>
          </rPr>
          <t>제외한다</t>
        </r>
        <r>
          <rPr>
            <sz val="9"/>
            <color indexed="81"/>
            <rFont val="Tahoma"/>
            <family val="2"/>
          </rPr>
          <t>)</t>
        </r>
        <r>
          <rPr>
            <sz val="9"/>
            <color indexed="81"/>
            <rFont val="돋움"/>
            <family val="3"/>
            <charset val="129"/>
          </rPr>
          <t>에서</t>
        </r>
        <r>
          <rPr>
            <sz val="9"/>
            <color indexed="81"/>
            <rFont val="Tahoma"/>
            <family val="2"/>
          </rPr>
          <t xml:space="preserve"> </t>
        </r>
        <r>
          <rPr>
            <sz val="9"/>
            <color indexed="81"/>
            <rFont val="돋움"/>
            <family val="3"/>
            <charset val="129"/>
          </rPr>
          <t>공제한다</t>
        </r>
        <r>
          <rPr>
            <sz val="9"/>
            <color indexed="81"/>
            <rFont val="Tahoma"/>
            <family val="2"/>
          </rPr>
          <t xml:space="preserve">. </t>
        </r>
        <r>
          <rPr>
            <sz val="9"/>
            <color indexed="81"/>
            <rFont val="돋움"/>
            <family val="3"/>
            <charset val="129"/>
          </rPr>
          <t>이</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제</t>
        </r>
        <r>
          <rPr>
            <sz val="9"/>
            <color indexed="81"/>
            <rFont val="Tahoma"/>
            <family val="2"/>
          </rPr>
          <t>1</t>
        </r>
        <r>
          <rPr>
            <sz val="9"/>
            <color indexed="81"/>
            <rFont val="돋움"/>
            <family val="3"/>
            <charset val="129"/>
          </rPr>
          <t>호의</t>
        </r>
        <r>
          <rPr>
            <sz val="9"/>
            <color indexed="81"/>
            <rFont val="Tahoma"/>
            <family val="2"/>
          </rPr>
          <t xml:space="preserve"> </t>
        </r>
        <r>
          <rPr>
            <sz val="9"/>
            <color indexed="81"/>
            <rFont val="돋움"/>
            <family val="3"/>
            <charset val="129"/>
          </rPr>
          <t>기부금과</t>
        </r>
        <r>
          <rPr>
            <sz val="9"/>
            <color indexed="81"/>
            <rFont val="Tahoma"/>
            <family val="2"/>
          </rPr>
          <t xml:space="preserve"> </t>
        </r>
        <r>
          <rPr>
            <sz val="9"/>
            <color indexed="81"/>
            <rFont val="돋움"/>
            <family val="3"/>
            <charset val="129"/>
          </rPr>
          <t>제</t>
        </r>
        <r>
          <rPr>
            <sz val="9"/>
            <color indexed="81"/>
            <rFont val="Tahoma"/>
            <family val="2"/>
          </rPr>
          <t>2</t>
        </r>
        <r>
          <rPr>
            <sz val="9"/>
            <color indexed="81"/>
            <rFont val="돋움"/>
            <family val="3"/>
            <charset val="129"/>
          </rPr>
          <t>호의</t>
        </r>
        <r>
          <rPr>
            <sz val="9"/>
            <color indexed="81"/>
            <rFont val="Tahoma"/>
            <family val="2"/>
          </rPr>
          <t xml:space="preserve"> </t>
        </r>
        <r>
          <rPr>
            <sz val="9"/>
            <color indexed="81"/>
            <rFont val="돋움"/>
            <family val="3"/>
            <charset val="129"/>
          </rPr>
          <t>기부금이</t>
        </r>
        <r>
          <rPr>
            <sz val="9"/>
            <color indexed="81"/>
            <rFont val="Tahoma"/>
            <family val="2"/>
          </rPr>
          <t xml:space="preserve"> </t>
        </r>
        <r>
          <rPr>
            <sz val="9"/>
            <color indexed="81"/>
            <rFont val="돋움"/>
            <family val="3"/>
            <charset val="129"/>
          </rPr>
          <t>함께</t>
        </r>
        <r>
          <rPr>
            <sz val="9"/>
            <color indexed="81"/>
            <rFont val="Tahoma"/>
            <family val="2"/>
          </rPr>
          <t xml:space="preserve"> </t>
        </r>
        <r>
          <rPr>
            <sz val="9"/>
            <color indexed="81"/>
            <rFont val="돋움"/>
            <family val="3"/>
            <charset val="129"/>
          </rPr>
          <t>있으면</t>
        </r>
        <r>
          <rPr>
            <sz val="9"/>
            <color indexed="81"/>
            <rFont val="Tahoma"/>
            <family val="2"/>
          </rPr>
          <t xml:space="preserve"> </t>
        </r>
        <r>
          <rPr>
            <sz val="9"/>
            <color indexed="81"/>
            <rFont val="돋움"/>
            <family val="3"/>
            <charset val="129"/>
          </rPr>
          <t>제</t>
        </r>
        <r>
          <rPr>
            <sz val="9"/>
            <color indexed="81"/>
            <rFont val="Tahoma"/>
            <family val="2"/>
          </rPr>
          <t>1</t>
        </r>
        <r>
          <rPr>
            <sz val="9"/>
            <color indexed="81"/>
            <rFont val="돋움"/>
            <family val="3"/>
            <charset val="129"/>
          </rPr>
          <t>호의</t>
        </r>
        <r>
          <rPr>
            <sz val="9"/>
            <color indexed="81"/>
            <rFont val="Tahoma"/>
            <family val="2"/>
          </rPr>
          <t xml:space="preserve"> </t>
        </r>
        <r>
          <rPr>
            <sz val="9"/>
            <color indexed="81"/>
            <rFont val="돋움"/>
            <family val="3"/>
            <charset val="129"/>
          </rPr>
          <t>기부금을</t>
        </r>
        <r>
          <rPr>
            <sz val="9"/>
            <color indexed="81"/>
            <rFont val="Tahoma"/>
            <family val="2"/>
          </rPr>
          <t xml:space="preserve"> </t>
        </r>
        <r>
          <rPr>
            <sz val="9"/>
            <color indexed="81"/>
            <rFont val="돋움"/>
            <family val="3"/>
            <charset val="129"/>
          </rPr>
          <t>먼저</t>
        </r>
        <r>
          <rPr>
            <sz val="9"/>
            <color indexed="81"/>
            <rFont val="Tahoma"/>
            <family val="2"/>
          </rPr>
          <t xml:space="preserve"> </t>
        </r>
        <r>
          <rPr>
            <sz val="9"/>
            <color indexed="81"/>
            <rFont val="돋움"/>
            <family val="3"/>
            <charset val="129"/>
          </rPr>
          <t>공제하되</t>
        </r>
        <r>
          <rPr>
            <sz val="9"/>
            <color indexed="81"/>
            <rFont val="Tahoma"/>
            <family val="2"/>
          </rPr>
          <t>, 2013</t>
        </r>
        <r>
          <rPr>
            <sz val="9"/>
            <color indexed="81"/>
            <rFont val="돋움"/>
            <family val="3"/>
            <charset val="129"/>
          </rPr>
          <t>년</t>
        </r>
        <r>
          <rPr>
            <sz val="9"/>
            <color indexed="81"/>
            <rFont val="Tahoma"/>
            <family val="2"/>
          </rPr>
          <t xml:space="preserve"> 12</t>
        </r>
        <r>
          <rPr>
            <sz val="9"/>
            <color indexed="81"/>
            <rFont val="돋움"/>
            <family val="3"/>
            <charset val="129"/>
          </rPr>
          <t>월</t>
        </r>
        <r>
          <rPr>
            <sz val="9"/>
            <color indexed="81"/>
            <rFont val="Tahoma"/>
            <family val="2"/>
          </rPr>
          <t xml:space="preserve"> 31</t>
        </r>
        <r>
          <rPr>
            <sz val="9"/>
            <color indexed="81"/>
            <rFont val="돋움"/>
            <family val="3"/>
            <charset val="129"/>
          </rPr>
          <t>일</t>
        </r>
        <r>
          <rPr>
            <sz val="9"/>
            <color indexed="81"/>
            <rFont val="Tahoma"/>
            <family val="2"/>
          </rPr>
          <t xml:space="preserve"> </t>
        </r>
        <r>
          <rPr>
            <sz val="9"/>
            <color indexed="81"/>
            <rFont val="돋움"/>
            <family val="3"/>
            <charset val="129"/>
          </rPr>
          <t>이전에</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기부금을</t>
        </r>
        <r>
          <rPr>
            <sz val="9"/>
            <color indexed="81"/>
            <rFont val="Tahoma"/>
            <family val="2"/>
          </rPr>
          <t xml:space="preserve"> 2014</t>
        </r>
        <r>
          <rPr>
            <sz val="9"/>
            <color indexed="81"/>
            <rFont val="돋움"/>
            <family val="3"/>
            <charset val="129"/>
          </rPr>
          <t>년</t>
        </r>
        <r>
          <rPr>
            <sz val="9"/>
            <color indexed="81"/>
            <rFont val="Tahoma"/>
            <family val="2"/>
          </rPr>
          <t xml:space="preserve"> 1</t>
        </r>
        <r>
          <rPr>
            <sz val="9"/>
            <color indexed="81"/>
            <rFont val="돋움"/>
            <family val="3"/>
            <charset val="129"/>
          </rPr>
          <t>월</t>
        </r>
        <r>
          <rPr>
            <sz val="9"/>
            <color indexed="81"/>
            <rFont val="Tahoma"/>
            <family val="2"/>
          </rPr>
          <t xml:space="preserve"> 1</t>
        </r>
        <r>
          <rPr>
            <sz val="9"/>
            <color indexed="81"/>
            <rFont val="돋움"/>
            <family val="3"/>
            <charset val="129"/>
          </rPr>
          <t>일</t>
        </r>
        <r>
          <rPr>
            <sz val="9"/>
            <color indexed="81"/>
            <rFont val="Tahoma"/>
            <family val="2"/>
          </rPr>
          <t xml:space="preserve"> </t>
        </r>
        <r>
          <rPr>
            <sz val="9"/>
            <color indexed="81"/>
            <rFont val="돋움"/>
            <family val="3"/>
            <charset val="129"/>
          </rPr>
          <t>이후에</t>
        </r>
        <r>
          <rPr>
            <sz val="9"/>
            <color indexed="81"/>
            <rFont val="Tahoma"/>
            <family val="2"/>
          </rPr>
          <t xml:space="preserve"> </t>
        </r>
        <r>
          <rPr>
            <sz val="9"/>
            <color indexed="81"/>
            <rFont val="돋움"/>
            <family val="3"/>
            <charset val="129"/>
          </rPr>
          <t>개시하는</t>
        </r>
        <r>
          <rPr>
            <sz val="9"/>
            <color indexed="81"/>
            <rFont val="Tahoma"/>
            <family val="2"/>
          </rPr>
          <t xml:space="preserve"> </t>
        </r>
        <r>
          <rPr>
            <sz val="9"/>
            <color indexed="81"/>
            <rFont val="돋움"/>
            <family val="3"/>
            <charset val="129"/>
          </rPr>
          <t>과세기간에</t>
        </r>
        <r>
          <rPr>
            <sz val="9"/>
            <color indexed="81"/>
            <rFont val="Tahoma"/>
            <family val="2"/>
          </rPr>
          <t xml:space="preserve"> </t>
        </r>
        <r>
          <rPr>
            <sz val="9"/>
            <color indexed="81"/>
            <rFont val="돋움"/>
            <family val="3"/>
            <charset val="129"/>
          </rPr>
          <t>이월하여</t>
        </r>
        <r>
          <rPr>
            <sz val="9"/>
            <color indexed="81"/>
            <rFont val="Tahoma"/>
            <family val="2"/>
          </rPr>
          <t xml:space="preserve"> </t>
        </r>
        <r>
          <rPr>
            <sz val="9"/>
            <color indexed="81"/>
            <rFont val="돋움"/>
            <family val="3"/>
            <charset val="129"/>
          </rPr>
          <t>소득공제하는</t>
        </r>
        <r>
          <rPr>
            <sz val="9"/>
            <color indexed="81"/>
            <rFont val="Tahoma"/>
            <family val="2"/>
          </rPr>
          <t xml:space="preserve"> </t>
        </r>
        <r>
          <rPr>
            <sz val="9"/>
            <color indexed="81"/>
            <rFont val="돋움"/>
            <family val="3"/>
            <charset val="129"/>
          </rPr>
          <t>경우에는</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과세기간에</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기부금보다</t>
        </r>
        <r>
          <rPr>
            <sz val="9"/>
            <color indexed="81"/>
            <rFont val="Tahoma"/>
            <family val="2"/>
          </rPr>
          <t xml:space="preserve"> </t>
        </r>
        <r>
          <rPr>
            <sz val="9"/>
            <color indexed="81"/>
            <rFont val="돋움"/>
            <family val="3"/>
            <charset val="129"/>
          </rPr>
          <t>먼저</t>
        </r>
        <r>
          <rPr>
            <sz val="9"/>
            <color indexed="81"/>
            <rFont val="Tahoma"/>
            <family val="2"/>
          </rPr>
          <t xml:space="preserve"> </t>
        </r>
        <r>
          <rPr>
            <sz val="9"/>
            <color indexed="81"/>
            <rFont val="돋움"/>
            <family val="3"/>
            <charset val="129"/>
          </rPr>
          <t>공제한다</t>
        </r>
        <r>
          <rPr>
            <sz val="9"/>
            <color indexed="81"/>
            <rFont val="Tahoma"/>
            <family val="2"/>
          </rPr>
          <t xml:space="preserve">.(2018.12.31 </t>
        </r>
        <r>
          <rPr>
            <sz val="9"/>
            <color indexed="81"/>
            <rFont val="돋움"/>
            <family val="3"/>
            <charset val="129"/>
          </rPr>
          <t>개정</t>
        </r>
        <r>
          <rPr>
            <sz val="9"/>
            <color indexed="81"/>
            <rFont val="Tahoma"/>
            <family val="2"/>
          </rPr>
          <t xml:space="preserve">)
1. </t>
        </r>
        <r>
          <rPr>
            <sz val="9"/>
            <color indexed="81"/>
            <rFont val="돋움"/>
            <family val="3"/>
            <charset val="129"/>
          </rPr>
          <t>법정기부금</t>
        </r>
        <r>
          <rPr>
            <sz val="9"/>
            <color indexed="81"/>
            <rFont val="Tahoma"/>
            <family val="2"/>
          </rPr>
          <t xml:space="preserve">(2014.01.01 </t>
        </r>
        <r>
          <rPr>
            <sz val="9"/>
            <color indexed="81"/>
            <rFont val="돋움"/>
            <family val="3"/>
            <charset val="129"/>
          </rPr>
          <t>신설</t>
        </r>
        <r>
          <rPr>
            <sz val="9"/>
            <color indexed="81"/>
            <rFont val="Tahoma"/>
            <family val="2"/>
          </rPr>
          <t xml:space="preserve">) 
2. </t>
        </r>
        <r>
          <rPr>
            <sz val="9"/>
            <color indexed="81"/>
            <rFont val="돋움"/>
            <family val="3"/>
            <charset val="129"/>
          </rPr>
          <t>지정기부금</t>
        </r>
        <r>
          <rPr>
            <sz val="9"/>
            <color indexed="81"/>
            <rFont val="Tahoma"/>
            <family val="2"/>
          </rPr>
          <t xml:space="preserve">. </t>
        </r>
        <r>
          <rPr>
            <sz val="9"/>
            <color indexed="81"/>
            <rFont val="돋움"/>
            <family val="3"/>
            <charset val="129"/>
          </rPr>
          <t>이</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지정기부금의</t>
        </r>
        <r>
          <rPr>
            <sz val="9"/>
            <color indexed="81"/>
            <rFont val="Tahoma"/>
            <family val="2"/>
          </rPr>
          <t xml:space="preserve"> </t>
        </r>
        <r>
          <rPr>
            <sz val="9"/>
            <color indexed="81"/>
            <rFont val="돋움"/>
            <family val="3"/>
            <charset val="129"/>
          </rPr>
          <t>한도액은</t>
        </r>
        <r>
          <rPr>
            <sz val="9"/>
            <color indexed="81"/>
            <rFont val="Tahoma"/>
            <family val="2"/>
          </rPr>
          <t xml:space="preserve"> </t>
        </r>
        <r>
          <rPr>
            <sz val="9"/>
            <color indexed="81"/>
            <rFont val="돋움"/>
            <family val="3"/>
            <charset val="129"/>
          </rPr>
          <t>다음</t>
        </r>
        <r>
          <rPr>
            <sz val="9"/>
            <color indexed="81"/>
            <rFont val="Tahoma"/>
            <family val="2"/>
          </rPr>
          <t xml:space="preserve"> </t>
        </r>
        <r>
          <rPr>
            <sz val="9"/>
            <color indexed="81"/>
            <rFont val="돋움"/>
            <family val="3"/>
            <charset val="129"/>
          </rPr>
          <t>각</t>
        </r>
        <r>
          <rPr>
            <sz val="9"/>
            <color indexed="81"/>
            <rFont val="Tahoma"/>
            <family val="2"/>
          </rPr>
          <t xml:space="preserve"> </t>
        </r>
        <r>
          <rPr>
            <sz val="9"/>
            <color indexed="81"/>
            <rFont val="돋움"/>
            <family val="3"/>
            <charset val="129"/>
          </rPr>
          <t>목의</t>
        </r>
        <r>
          <rPr>
            <sz val="9"/>
            <color indexed="81"/>
            <rFont val="Tahoma"/>
            <family val="2"/>
          </rPr>
          <t xml:space="preserve"> </t>
        </r>
        <r>
          <rPr>
            <sz val="9"/>
            <color indexed="81"/>
            <rFont val="돋움"/>
            <family val="3"/>
            <charset val="129"/>
          </rPr>
          <t>구분에</t>
        </r>
        <r>
          <rPr>
            <sz val="9"/>
            <color indexed="81"/>
            <rFont val="Tahoma"/>
            <family val="2"/>
          </rPr>
          <t xml:space="preserve"> </t>
        </r>
        <r>
          <rPr>
            <sz val="9"/>
            <color indexed="81"/>
            <rFont val="돋움"/>
            <family val="3"/>
            <charset val="129"/>
          </rPr>
          <t>따른다</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가</t>
        </r>
        <r>
          <rPr>
            <sz val="9"/>
            <color indexed="81"/>
            <rFont val="Tahoma"/>
            <family val="2"/>
          </rPr>
          <t xml:space="preserve">. </t>
        </r>
        <r>
          <rPr>
            <sz val="9"/>
            <color indexed="81"/>
            <rFont val="돋움"/>
            <family val="3"/>
            <charset val="129"/>
          </rPr>
          <t>종교단체에</t>
        </r>
        <r>
          <rPr>
            <sz val="9"/>
            <color indexed="81"/>
            <rFont val="Tahoma"/>
            <family val="2"/>
          </rPr>
          <t xml:space="preserve"> </t>
        </r>
        <r>
          <rPr>
            <sz val="9"/>
            <color indexed="81"/>
            <rFont val="돋움"/>
            <family val="3"/>
            <charset val="129"/>
          </rPr>
          <t>기부한</t>
        </r>
        <r>
          <rPr>
            <sz val="9"/>
            <color indexed="81"/>
            <rFont val="Tahoma"/>
            <family val="2"/>
          </rPr>
          <t xml:space="preserve"> </t>
        </r>
        <r>
          <rPr>
            <sz val="9"/>
            <color indexed="81"/>
            <rFont val="돋움"/>
            <family val="3"/>
            <charset val="129"/>
          </rPr>
          <t>금액이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경우</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한도액</t>
        </r>
        <r>
          <rPr>
            <sz val="9"/>
            <color indexed="81"/>
            <rFont val="Tahoma"/>
            <family val="2"/>
          </rPr>
          <t xml:space="preserve"> = [</t>
        </r>
        <r>
          <rPr>
            <sz val="9"/>
            <color indexed="81"/>
            <rFont val="돋움"/>
            <family val="3"/>
            <charset val="129"/>
          </rPr>
          <t>종합소득금액</t>
        </r>
        <r>
          <rPr>
            <sz val="9"/>
            <color indexed="81"/>
            <rFont val="Tahoma"/>
            <family val="2"/>
          </rPr>
          <t>(</t>
        </r>
        <r>
          <rPr>
            <sz val="9"/>
            <color indexed="81"/>
            <rFont val="돋움"/>
            <family val="3"/>
            <charset val="129"/>
          </rPr>
          <t>제</t>
        </r>
        <r>
          <rPr>
            <sz val="9"/>
            <color indexed="81"/>
            <rFont val="Tahoma"/>
            <family val="2"/>
          </rPr>
          <t>62</t>
        </r>
        <r>
          <rPr>
            <sz val="9"/>
            <color indexed="81"/>
            <rFont val="돋움"/>
            <family val="3"/>
            <charset val="129"/>
          </rPr>
          <t>조에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원천징수세율을</t>
        </r>
        <r>
          <rPr>
            <sz val="9"/>
            <color indexed="81"/>
            <rFont val="Tahoma"/>
            <family val="2"/>
          </rPr>
          <t xml:space="preserve"> </t>
        </r>
        <r>
          <rPr>
            <sz val="9"/>
            <color indexed="81"/>
            <rFont val="돋움"/>
            <family val="3"/>
            <charset val="129"/>
          </rPr>
          <t>적용받는</t>
        </r>
        <r>
          <rPr>
            <sz val="9"/>
            <color indexed="81"/>
            <rFont val="Tahoma"/>
            <family val="2"/>
          </rPr>
          <t xml:space="preserve"> </t>
        </r>
        <r>
          <rPr>
            <sz val="9"/>
            <color indexed="81"/>
            <rFont val="돋움"/>
            <family val="3"/>
            <charset val="129"/>
          </rPr>
          <t>이자소득</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배당소득은</t>
        </r>
        <r>
          <rPr>
            <sz val="9"/>
            <color indexed="81"/>
            <rFont val="Tahoma"/>
            <family val="2"/>
          </rPr>
          <t xml:space="preserve"> </t>
        </r>
        <r>
          <rPr>
            <sz val="9"/>
            <color indexed="81"/>
            <rFont val="돋움"/>
            <family val="3"/>
            <charset val="129"/>
          </rPr>
          <t>제외한다</t>
        </r>
        <r>
          <rPr>
            <sz val="9"/>
            <color indexed="81"/>
            <rFont val="Tahoma"/>
            <family val="2"/>
          </rPr>
          <t>)</t>
        </r>
        <r>
          <rPr>
            <sz val="9"/>
            <color indexed="81"/>
            <rFont val="돋움"/>
            <family val="3"/>
            <charset val="129"/>
          </rPr>
          <t>에서</t>
        </r>
        <r>
          <rPr>
            <sz val="9"/>
            <color indexed="81"/>
            <rFont val="Tahoma"/>
            <family val="2"/>
          </rPr>
          <t xml:space="preserve"> </t>
        </r>
        <r>
          <rPr>
            <sz val="9"/>
            <color indexed="81"/>
            <rFont val="돋움"/>
            <family val="3"/>
            <charset val="129"/>
          </rPr>
          <t>제</t>
        </r>
        <r>
          <rPr>
            <sz val="9"/>
            <color indexed="81"/>
            <rFont val="Tahoma"/>
            <family val="2"/>
          </rPr>
          <t>1</t>
        </r>
        <r>
          <rPr>
            <sz val="9"/>
            <color indexed="81"/>
            <rFont val="돋움"/>
            <family val="3"/>
            <charset val="129"/>
          </rPr>
          <t>호에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기부금을</t>
        </r>
        <r>
          <rPr>
            <sz val="9"/>
            <color indexed="81"/>
            <rFont val="Tahoma"/>
            <family val="2"/>
          </rPr>
          <t xml:space="preserve"> </t>
        </r>
        <r>
          <rPr>
            <sz val="9"/>
            <color indexed="81"/>
            <rFont val="돋움"/>
            <family val="3"/>
            <charset val="129"/>
          </rPr>
          <t>뺀</t>
        </r>
        <r>
          <rPr>
            <sz val="9"/>
            <color indexed="81"/>
            <rFont val="Tahoma"/>
            <family val="2"/>
          </rPr>
          <t xml:space="preserve"> </t>
        </r>
        <r>
          <rPr>
            <sz val="9"/>
            <color indexed="81"/>
            <rFont val="돋움"/>
            <family val="3"/>
            <charset val="129"/>
          </rPr>
          <t>금액을</t>
        </r>
        <r>
          <rPr>
            <sz val="9"/>
            <color indexed="81"/>
            <rFont val="Tahoma"/>
            <family val="2"/>
          </rPr>
          <t xml:space="preserve"> </t>
        </r>
        <r>
          <rPr>
            <sz val="9"/>
            <color indexed="81"/>
            <rFont val="돋움"/>
            <family val="3"/>
            <charset val="129"/>
          </rPr>
          <t>말하며</t>
        </r>
        <r>
          <rPr>
            <sz val="9"/>
            <color indexed="81"/>
            <rFont val="Tahoma"/>
            <family val="2"/>
          </rPr>
          <t xml:space="preserve">, </t>
        </r>
        <r>
          <rPr>
            <sz val="9"/>
            <color indexed="81"/>
            <rFont val="돋움"/>
            <family val="3"/>
            <charset val="129"/>
          </rPr>
          <t>이하</t>
        </r>
        <r>
          <rPr>
            <sz val="9"/>
            <color indexed="81"/>
            <rFont val="Tahoma"/>
            <family val="2"/>
          </rPr>
          <t xml:space="preserve"> </t>
        </r>
        <r>
          <rPr>
            <sz val="9"/>
            <color indexed="81"/>
            <rFont val="돋움"/>
            <family val="3"/>
            <charset val="129"/>
          </rPr>
          <t>이</t>
        </r>
        <r>
          <rPr>
            <sz val="9"/>
            <color indexed="81"/>
            <rFont val="Tahoma"/>
            <family val="2"/>
          </rPr>
          <t xml:space="preserve"> </t>
        </r>
        <r>
          <rPr>
            <sz val="9"/>
            <color indexed="81"/>
            <rFont val="돋움"/>
            <family val="3"/>
            <charset val="129"/>
          </rPr>
          <t>항에서</t>
        </r>
        <r>
          <rPr>
            <sz val="9"/>
            <color indexed="81"/>
            <rFont val="Tahoma"/>
            <family val="2"/>
          </rPr>
          <t xml:space="preserve"> “</t>
        </r>
        <r>
          <rPr>
            <sz val="9"/>
            <color indexed="81"/>
            <rFont val="돋움"/>
            <family val="3"/>
            <charset val="129"/>
          </rPr>
          <t>소득금액</t>
        </r>
        <r>
          <rPr>
            <sz val="9"/>
            <color indexed="81"/>
            <rFont val="Tahoma"/>
            <family val="2"/>
          </rPr>
          <t>”</t>
        </r>
        <r>
          <rPr>
            <sz val="9"/>
            <color indexed="81"/>
            <rFont val="돋움"/>
            <family val="3"/>
            <charset val="129"/>
          </rPr>
          <t>이라</t>
        </r>
        <r>
          <rPr>
            <sz val="9"/>
            <color indexed="81"/>
            <rFont val="Tahoma"/>
            <family val="2"/>
          </rPr>
          <t xml:space="preserve"> </t>
        </r>
        <r>
          <rPr>
            <sz val="9"/>
            <color indexed="81"/>
            <rFont val="돋움"/>
            <family val="3"/>
            <charset val="129"/>
          </rPr>
          <t>한다</t>
        </r>
        <r>
          <rPr>
            <sz val="9"/>
            <color indexed="81"/>
            <rFont val="Tahoma"/>
            <family val="2"/>
          </rPr>
          <t>] × 100</t>
        </r>
        <r>
          <rPr>
            <sz val="9"/>
            <color indexed="81"/>
            <rFont val="돋움"/>
            <family val="3"/>
            <charset val="129"/>
          </rPr>
          <t>분의</t>
        </r>
        <r>
          <rPr>
            <sz val="9"/>
            <color indexed="81"/>
            <rFont val="Tahoma"/>
            <family val="2"/>
          </rPr>
          <t xml:space="preserve"> 10 + [</t>
        </r>
        <r>
          <rPr>
            <sz val="9"/>
            <color indexed="81"/>
            <rFont val="돋움"/>
            <family val="3"/>
            <charset val="129"/>
          </rPr>
          <t>소득금액의</t>
        </r>
        <r>
          <rPr>
            <sz val="9"/>
            <color indexed="81"/>
            <rFont val="Tahoma"/>
            <family val="2"/>
          </rPr>
          <t xml:space="preserve"> 100</t>
        </r>
        <r>
          <rPr>
            <sz val="9"/>
            <color indexed="81"/>
            <rFont val="돋움"/>
            <family val="3"/>
            <charset val="129"/>
          </rPr>
          <t>분의</t>
        </r>
        <r>
          <rPr>
            <sz val="9"/>
            <color indexed="81"/>
            <rFont val="Tahoma"/>
            <family val="2"/>
          </rPr>
          <t xml:space="preserve"> 20</t>
        </r>
        <r>
          <rPr>
            <sz val="9"/>
            <color indexed="81"/>
            <rFont val="돋움"/>
            <family val="3"/>
            <charset val="129"/>
          </rPr>
          <t>과</t>
        </r>
        <r>
          <rPr>
            <sz val="9"/>
            <color indexed="81"/>
            <rFont val="Tahoma"/>
            <family val="2"/>
          </rPr>
          <t xml:space="preserve"> </t>
        </r>
        <r>
          <rPr>
            <sz val="9"/>
            <color indexed="81"/>
            <rFont val="돋움"/>
            <family val="3"/>
            <charset val="129"/>
          </rPr>
          <t>종교단체</t>
        </r>
        <r>
          <rPr>
            <sz val="9"/>
            <color indexed="81"/>
            <rFont val="Tahoma"/>
            <family val="2"/>
          </rPr>
          <t xml:space="preserve"> </t>
        </r>
        <r>
          <rPr>
            <sz val="9"/>
            <color indexed="81"/>
            <rFont val="돋움"/>
            <family val="3"/>
            <charset val="129"/>
          </rPr>
          <t>외에</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금액</t>
        </r>
        <r>
          <rPr>
            <sz val="9"/>
            <color indexed="81"/>
            <rFont val="Tahoma"/>
            <family val="2"/>
          </rPr>
          <t xml:space="preserve"> </t>
        </r>
        <r>
          <rPr>
            <sz val="9"/>
            <color indexed="81"/>
            <rFont val="돋움"/>
            <family val="3"/>
            <charset val="129"/>
          </rPr>
          <t>중</t>
        </r>
        <r>
          <rPr>
            <sz val="9"/>
            <color indexed="81"/>
            <rFont val="Tahoma"/>
            <family val="2"/>
          </rPr>
          <t xml:space="preserve"> </t>
        </r>
        <r>
          <rPr>
            <sz val="9"/>
            <color indexed="81"/>
            <rFont val="돋움"/>
            <family val="3"/>
            <charset val="129"/>
          </rPr>
          <t>적은</t>
        </r>
        <r>
          <rPr>
            <sz val="9"/>
            <color indexed="81"/>
            <rFont val="Tahoma"/>
            <family val="2"/>
          </rPr>
          <t xml:space="preserve"> </t>
        </r>
        <r>
          <rPr>
            <sz val="9"/>
            <color indexed="81"/>
            <rFont val="돋움"/>
            <family val="3"/>
            <charset val="129"/>
          </rPr>
          <t>금액</t>
        </r>
        <r>
          <rPr>
            <sz val="9"/>
            <color indexed="81"/>
            <rFont val="Tahoma"/>
            <family val="2"/>
          </rPr>
          <t xml:space="preserve">] 
</t>
        </r>
        <r>
          <rPr>
            <sz val="9"/>
            <color indexed="81"/>
            <rFont val="돋움"/>
            <family val="3"/>
            <charset val="129"/>
          </rPr>
          <t>나</t>
        </r>
        <r>
          <rPr>
            <sz val="9"/>
            <color indexed="81"/>
            <rFont val="Tahoma"/>
            <family val="2"/>
          </rPr>
          <t xml:space="preserve">. </t>
        </r>
        <r>
          <rPr>
            <sz val="9"/>
            <color indexed="81"/>
            <rFont val="돋움"/>
            <family val="3"/>
            <charset val="129"/>
          </rPr>
          <t>가목</t>
        </r>
        <r>
          <rPr>
            <sz val="9"/>
            <color indexed="81"/>
            <rFont val="Tahoma"/>
            <family val="2"/>
          </rPr>
          <t xml:space="preserve"> </t>
        </r>
        <r>
          <rPr>
            <sz val="9"/>
            <color indexed="81"/>
            <rFont val="돋움"/>
            <family val="3"/>
            <charset val="129"/>
          </rPr>
          <t>외의</t>
        </r>
        <r>
          <rPr>
            <sz val="9"/>
            <color indexed="81"/>
            <rFont val="Tahoma"/>
            <family val="2"/>
          </rPr>
          <t xml:space="preserve"> </t>
        </r>
        <r>
          <rPr>
            <sz val="9"/>
            <color indexed="81"/>
            <rFont val="돋움"/>
            <family val="3"/>
            <charset val="129"/>
          </rPr>
          <t>경우</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한도액</t>
        </r>
        <r>
          <rPr>
            <sz val="9"/>
            <color indexed="81"/>
            <rFont val="Tahoma"/>
            <family val="2"/>
          </rPr>
          <t xml:space="preserve"> = </t>
        </r>
        <r>
          <rPr>
            <sz val="9"/>
            <color indexed="81"/>
            <rFont val="돋움"/>
            <family val="3"/>
            <charset val="129"/>
          </rPr>
          <t>소득금액의</t>
        </r>
        <r>
          <rPr>
            <sz val="9"/>
            <color indexed="81"/>
            <rFont val="Tahoma"/>
            <family val="2"/>
          </rPr>
          <t xml:space="preserve"> 100</t>
        </r>
        <r>
          <rPr>
            <sz val="9"/>
            <color indexed="81"/>
            <rFont val="돋움"/>
            <family val="3"/>
            <charset val="129"/>
          </rPr>
          <t>분의</t>
        </r>
        <r>
          <rPr>
            <sz val="9"/>
            <color indexed="81"/>
            <rFont val="Tahoma"/>
            <family val="2"/>
          </rPr>
          <t xml:space="preserve"> 30 
</t>
        </r>
        <r>
          <rPr>
            <sz val="9"/>
            <color indexed="81"/>
            <rFont val="돋움"/>
            <family val="3"/>
            <charset val="129"/>
          </rPr>
          <t>⑤</t>
        </r>
        <r>
          <rPr>
            <sz val="9"/>
            <color indexed="81"/>
            <rFont val="Tahoma"/>
            <family val="2"/>
          </rPr>
          <t xml:space="preserve"> </t>
        </r>
        <r>
          <rPr>
            <sz val="9"/>
            <color indexed="81"/>
            <rFont val="돋움"/>
            <family val="3"/>
            <charset val="129"/>
          </rPr>
          <t>제</t>
        </r>
        <r>
          <rPr>
            <sz val="9"/>
            <color indexed="81"/>
            <rFont val="Tahoma"/>
            <family val="2"/>
          </rPr>
          <t>1</t>
        </r>
        <r>
          <rPr>
            <sz val="9"/>
            <color indexed="81"/>
            <rFont val="돋움"/>
            <family val="3"/>
            <charset val="129"/>
          </rPr>
          <t>항부터</t>
        </r>
        <r>
          <rPr>
            <sz val="9"/>
            <color indexed="81"/>
            <rFont val="Tahoma"/>
            <family val="2"/>
          </rPr>
          <t xml:space="preserve"> </t>
        </r>
        <r>
          <rPr>
            <sz val="9"/>
            <color indexed="81"/>
            <rFont val="돋움"/>
            <family val="3"/>
            <charset val="129"/>
          </rPr>
          <t>제</t>
        </r>
        <r>
          <rPr>
            <sz val="9"/>
            <color indexed="81"/>
            <rFont val="Tahoma"/>
            <family val="2"/>
          </rPr>
          <t>3</t>
        </r>
        <r>
          <rPr>
            <sz val="9"/>
            <color indexed="81"/>
            <rFont val="돋움"/>
            <family val="3"/>
            <charset val="129"/>
          </rPr>
          <t>항까지의</t>
        </r>
        <r>
          <rPr>
            <sz val="9"/>
            <color indexed="81"/>
            <rFont val="Tahoma"/>
            <family val="2"/>
          </rPr>
          <t xml:space="preserve"> </t>
        </r>
        <r>
          <rPr>
            <sz val="9"/>
            <color indexed="81"/>
            <rFont val="돋움"/>
            <family val="3"/>
            <charset val="129"/>
          </rPr>
          <t>규정을</t>
        </r>
        <r>
          <rPr>
            <sz val="9"/>
            <color indexed="81"/>
            <rFont val="Tahoma"/>
            <family val="2"/>
          </rPr>
          <t xml:space="preserve"> </t>
        </r>
        <r>
          <rPr>
            <sz val="9"/>
            <color indexed="81"/>
            <rFont val="돋움"/>
            <family val="3"/>
            <charset val="129"/>
          </rPr>
          <t>적용할</t>
        </r>
        <r>
          <rPr>
            <sz val="9"/>
            <color indexed="81"/>
            <rFont val="Tahoma"/>
            <family val="2"/>
          </rPr>
          <t xml:space="preserve"> </t>
        </r>
        <r>
          <rPr>
            <sz val="9"/>
            <color indexed="81"/>
            <rFont val="돋움"/>
            <family val="3"/>
            <charset val="129"/>
          </rPr>
          <t>때</t>
        </r>
        <r>
          <rPr>
            <sz val="9"/>
            <color indexed="81"/>
            <rFont val="Tahoma"/>
            <family val="2"/>
          </rPr>
          <t xml:space="preserve"> </t>
        </r>
        <r>
          <rPr>
            <sz val="9"/>
            <color indexed="81"/>
            <rFont val="돋움"/>
            <family val="3"/>
            <charset val="129"/>
          </rPr>
          <t>과세기간</t>
        </r>
        <r>
          <rPr>
            <sz val="9"/>
            <color indexed="81"/>
            <rFont val="Tahoma"/>
            <family val="2"/>
          </rPr>
          <t xml:space="preserve"> </t>
        </r>
        <r>
          <rPr>
            <sz val="9"/>
            <color indexed="81"/>
            <rFont val="돋움"/>
            <family val="3"/>
            <charset val="129"/>
          </rPr>
          <t>종료일</t>
        </r>
        <r>
          <rPr>
            <sz val="9"/>
            <color indexed="81"/>
            <rFont val="Tahoma"/>
            <family val="2"/>
          </rPr>
          <t xml:space="preserve"> </t>
        </r>
        <r>
          <rPr>
            <sz val="9"/>
            <color indexed="81"/>
            <rFont val="돋움"/>
            <family val="3"/>
            <charset val="129"/>
          </rPr>
          <t>이전에</t>
        </r>
        <r>
          <rPr>
            <sz val="9"/>
            <color indexed="81"/>
            <rFont val="Tahoma"/>
            <family val="2"/>
          </rPr>
          <t xml:space="preserve"> </t>
        </r>
        <r>
          <rPr>
            <sz val="9"/>
            <color indexed="81"/>
            <rFont val="돋움"/>
            <family val="3"/>
            <charset val="129"/>
          </rPr>
          <t>혼인ㆍ이혼ㆍ별거ㆍ취업</t>
        </r>
        <r>
          <rPr>
            <sz val="9"/>
            <color indexed="81"/>
            <rFont val="Tahoma"/>
            <family val="2"/>
          </rPr>
          <t xml:space="preserve"> </t>
        </r>
        <r>
          <rPr>
            <sz val="9"/>
            <color indexed="81"/>
            <rFont val="돋움"/>
            <family val="3"/>
            <charset val="129"/>
          </rPr>
          <t>등의</t>
        </r>
        <r>
          <rPr>
            <sz val="9"/>
            <color indexed="81"/>
            <rFont val="Tahoma"/>
            <family val="2"/>
          </rPr>
          <t xml:space="preserve"> </t>
        </r>
        <r>
          <rPr>
            <sz val="9"/>
            <color indexed="81"/>
            <rFont val="돋움"/>
            <family val="3"/>
            <charset val="129"/>
          </rPr>
          <t>사유로</t>
        </r>
        <r>
          <rPr>
            <sz val="9"/>
            <color indexed="81"/>
            <rFont val="Tahoma"/>
            <family val="2"/>
          </rPr>
          <t xml:space="preserve"> </t>
        </r>
        <r>
          <rPr>
            <sz val="9"/>
            <color indexed="81"/>
            <rFont val="돋움"/>
            <family val="3"/>
            <charset val="129"/>
          </rPr>
          <t>기본공제대상자에</t>
        </r>
        <r>
          <rPr>
            <sz val="9"/>
            <color indexed="81"/>
            <rFont val="Tahoma"/>
            <family val="2"/>
          </rPr>
          <t xml:space="preserve"> </t>
        </r>
        <r>
          <rPr>
            <sz val="9"/>
            <color indexed="81"/>
            <rFont val="돋움"/>
            <family val="3"/>
            <charset val="129"/>
          </rPr>
          <t>해당되지</t>
        </r>
        <r>
          <rPr>
            <sz val="9"/>
            <color indexed="81"/>
            <rFont val="Tahoma"/>
            <family val="2"/>
          </rPr>
          <t xml:space="preserve"> </t>
        </r>
        <r>
          <rPr>
            <sz val="9"/>
            <color indexed="81"/>
            <rFont val="돋움"/>
            <family val="3"/>
            <charset val="129"/>
          </rPr>
          <t>아니하게</t>
        </r>
        <r>
          <rPr>
            <sz val="9"/>
            <color indexed="81"/>
            <rFont val="Tahoma"/>
            <family val="2"/>
          </rPr>
          <t xml:space="preserve"> </t>
        </r>
        <r>
          <rPr>
            <sz val="9"/>
            <color indexed="81"/>
            <rFont val="돋움"/>
            <family val="3"/>
            <charset val="129"/>
          </rPr>
          <t>되는</t>
        </r>
        <r>
          <rPr>
            <sz val="9"/>
            <color indexed="81"/>
            <rFont val="Tahoma"/>
            <family val="2"/>
          </rPr>
          <t xml:space="preserve"> </t>
        </r>
        <r>
          <rPr>
            <sz val="9"/>
            <color indexed="81"/>
            <rFont val="돋움"/>
            <family val="3"/>
            <charset val="129"/>
          </rPr>
          <t>종전의</t>
        </r>
        <r>
          <rPr>
            <sz val="9"/>
            <color indexed="81"/>
            <rFont val="Tahoma"/>
            <family val="2"/>
          </rPr>
          <t xml:space="preserve"> </t>
        </r>
        <r>
          <rPr>
            <sz val="9"/>
            <color indexed="81"/>
            <rFont val="돋움"/>
            <family val="3"/>
            <charset val="129"/>
          </rPr>
          <t>배우자ㆍ부양가족ㆍ장애인</t>
        </r>
        <r>
          <rPr>
            <sz val="9"/>
            <color indexed="81"/>
            <rFont val="Tahoma"/>
            <family val="2"/>
          </rPr>
          <t xml:space="preserve"> </t>
        </r>
        <r>
          <rPr>
            <sz val="9"/>
            <color indexed="81"/>
            <rFont val="돋움"/>
            <family val="3"/>
            <charset val="129"/>
          </rPr>
          <t>또는</t>
        </r>
        <r>
          <rPr>
            <sz val="9"/>
            <color indexed="81"/>
            <rFont val="Tahoma"/>
            <family val="2"/>
          </rPr>
          <t xml:space="preserve"> </t>
        </r>
        <r>
          <rPr>
            <sz val="9"/>
            <color indexed="81"/>
            <rFont val="돋움"/>
            <family val="3"/>
            <charset val="129"/>
          </rPr>
          <t>과세기간</t>
        </r>
        <r>
          <rPr>
            <sz val="9"/>
            <color indexed="81"/>
            <rFont val="Tahoma"/>
            <family val="2"/>
          </rPr>
          <t xml:space="preserve"> </t>
        </r>
        <r>
          <rPr>
            <sz val="9"/>
            <color indexed="81"/>
            <rFont val="돋움"/>
            <family val="3"/>
            <charset val="129"/>
          </rPr>
          <t>종료일</t>
        </r>
        <r>
          <rPr>
            <sz val="9"/>
            <color indexed="81"/>
            <rFont val="Tahoma"/>
            <family val="2"/>
          </rPr>
          <t xml:space="preserve"> </t>
        </r>
        <r>
          <rPr>
            <sz val="9"/>
            <color indexed="81"/>
            <rFont val="돋움"/>
            <family val="3"/>
            <charset val="129"/>
          </rPr>
          <t>현재</t>
        </r>
        <r>
          <rPr>
            <sz val="9"/>
            <color indexed="81"/>
            <rFont val="Tahoma"/>
            <family val="2"/>
          </rPr>
          <t xml:space="preserve"> 65</t>
        </r>
        <r>
          <rPr>
            <sz val="9"/>
            <color indexed="81"/>
            <rFont val="돋움"/>
            <family val="3"/>
            <charset val="129"/>
          </rPr>
          <t>세</t>
        </r>
        <r>
          <rPr>
            <sz val="9"/>
            <color indexed="81"/>
            <rFont val="Tahoma"/>
            <family val="2"/>
          </rPr>
          <t xml:space="preserve"> </t>
        </r>
        <r>
          <rPr>
            <sz val="9"/>
            <color indexed="81"/>
            <rFont val="돋움"/>
            <family val="3"/>
            <charset val="129"/>
          </rPr>
          <t>이상인</t>
        </r>
        <r>
          <rPr>
            <sz val="9"/>
            <color indexed="81"/>
            <rFont val="Tahoma"/>
            <family val="2"/>
          </rPr>
          <t xml:space="preserve"> </t>
        </r>
        <r>
          <rPr>
            <sz val="9"/>
            <color indexed="81"/>
            <rFont val="돋움"/>
            <family val="3"/>
            <charset val="129"/>
          </rPr>
          <t>사람을</t>
        </r>
        <r>
          <rPr>
            <sz val="9"/>
            <color indexed="81"/>
            <rFont val="Tahoma"/>
            <family val="2"/>
          </rPr>
          <t xml:space="preserve"> </t>
        </r>
        <r>
          <rPr>
            <sz val="9"/>
            <color indexed="81"/>
            <rFont val="돋움"/>
            <family val="3"/>
            <charset val="129"/>
          </rPr>
          <t>위하여</t>
        </r>
        <r>
          <rPr>
            <sz val="9"/>
            <color indexed="81"/>
            <rFont val="Tahoma"/>
            <family val="2"/>
          </rPr>
          <t xml:space="preserve"> </t>
        </r>
        <r>
          <rPr>
            <sz val="9"/>
            <color indexed="81"/>
            <rFont val="돋움"/>
            <family val="3"/>
            <charset val="129"/>
          </rPr>
          <t>이미</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금액이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경우에는</t>
        </r>
        <r>
          <rPr>
            <sz val="9"/>
            <color indexed="81"/>
            <rFont val="Tahoma"/>
            <family val="2"/>
          </rPr>
          <t xml:space="preserve"> </t>
        </r>
        <r>
          <rPr>
            <sz val="9"/>
            <color indexed="81"/>
            <rFont val="돋움"/>
            <family val="3"/>
            <charset val="129"/>
          </rPr>
          <t>그</t>
        </r>
        <r>
          <rPr>
            <sz val="9"/>
            <color indexed="81"/>
            <rFont val="Tahoma"/>
            <family val="2"/>
          </rPr>
          <t xml:space="preserve"> </t>
        </r>
        <r>
          <rPr>
            <sz val="9"/>
            <color indexed="81"/>
            <rFont val="돋움"/>
            <family val="3"/>
            <charset val="129"/>
          </rPr>
          <t>사유가</t>
        </r>
        <r>
          <rPr>
            <sz val="9"/>
            <color indexed="81"/>
            <rFont val="Tahoma"/>
            <family val="2"/>
          </rPr>
          <t xml:space="preserve"> </t>
        </r>
        <r>
          <rPr>
            <sz val="9"/>
            <color indexed="81"/>
            <rFont val="돋움"/>
            <family val="3"/>
            <charset val="129"/>
          </rPr>
          <t>발생한</t>
        </r>
        <r>
          <rPr>
            <sz val="9"/>
            <color indexed="81"/>
            <rFont val="Tahoma"/>
            <family val="2"/>
          </rPr>
          <t xml:space="preserve"> </t>
        </r>
        <r>
          <rPr>
            <sz val="9"/>
            <color indexed="81"/>
            <rFont val="돋움"/>
            <family val="3"/>
            <charset val="129"/>
          </rPr>
          <t>날까지</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금액에</t>
        </r>
        <r>
          <rPr>
            <sz val="9"/>
            <color indexed="81"/>
            <rFont val="Tahoma"/>
            <family val="2"/>
          </rPr>
          <t xml:space="preserve"> </t>
        </r>
        <r>
          <rPr>
            <sz val="9"/>
            <color indexed="81"/>
            <rFont val="돋움"/>
            <family val="3"/>
            <charset val="129"/>
          </rPr>
          <t>제</t>
        </r>
        <r>
          <rPr>
            <sz val="9"/>
            <color indexed="81"/>
            <rFont val="Tahoma"/>
            <family val="2"/>
          </rPr>
          <t>1</t>
        </r>
        <r>
          <rPr>
            <sz val="9"/>
            <color indexed="81"/>
            <rFont val="돋움"/>
            <family val="3"/>
            <charset val="129"/>
          </rPr>
          <t>항부터</t>
        </r>
        <r>
          <rPr>
            <sz val="9"/>
            <color indexed="81"/>
            <rFont val="Tahoma"/>
            <family val="2"/>
          </rPr>
          <t xml:space="preserve"> </t>
        </r>
        <r>
          <rPr>
            <sz val="9"/>
            <color indexed="81"/>
            <rFont val="돋움"/>
            <family val="3"/>
            <charset val="129"/>
          </rPr>
          <t>제</t>
        </r>
        <r>
          <rPr>
            <sz val="9"/>
            <color indexed="81"/>
            <rFont val="Tahoma"/>
            <family val="2"/>
          </rPr>
          <t>3</t>
        </r>
        <r>
          <rPr>
            <sz val="9"/>
            <color indexed="81"/>
            <rFont val="돋움"/>
            <family val="3"/>
            <charset val="129"/>
          </rPr>
          <t>항까지의</t>
        </r>
        <r>
          <rPr>
            <sz val="9"/>
            <color indexed="81"/>
            <rFont val="Tahoma"/>
            <family val="2"/>
          </rPr>
          <t xml:space="preserve"> </t>
        </r>
        <r>
          <rPr>
            <sz val="9"/>
            <color indexed="81"/>
            <rFont val="돋움"/>
            <family val="3"/>
            <charset val="129"/>
          </rPr>
          <t>규정에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율을</t>
        </r>
        <r>
          <rPr>
            <sz val="9"/>
            <color indexed="81"/>
            <rFont val="Tahoma"/>
            <family val="2"/>
          </rPr>
          <t xml:space="preserve"> </t>
        </r>
        <r>
          <rPr>
            <sz val="9"/>
            <color indexed="81"/>
            <rFont val="돋움"/>
            <family val="3"/>
            <charset val="129"/>
          </rPr>
          <t>적용한</t>
        </r>
        <r>
          <rPr>
            <sz val="9"/>
            <color indexed="81"/>
            <rFont val="Tahoma"/>
            <family val="2"/>
          </rPr>
          <t xml:space="preserve"> </t>
        </r>
        <r>
          <rPr>
            <sz val="9"/>
            <color indexed="81"/>
            <rFont val="돋움"/>
            <family val="3"/>
            <charset val="129"/>
          </rPr>
          <t>금액을</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과세기간의</t>
        </r>
        <r>
          <rPr>
            <sz val="9"/>
            <color indexed="81"/>
            <rFont val="Tahoma"/>
            <family val="2"/>
          </rPr>
          <t xml:space="preserve"> </t>
        </r>
        <r>
          <rPr>
            <sz val="9"/>
            <color indexed="81"/>
            <rFont val="돋움"/>
            <family val="3"/>
            <charset val="129"/>
          </rPr>
          <t>종합소득산출세액에서</t>
        </r>
        <r>
          <rPr>
            <sz val="9"/>
            <color indexed="81"/>
            <rFont val="Tahoma"/>
            <family val="2"/>
          </rPr>
          <t xml:space="preserve"> </t>
        </r>
        <r>
          <rPr>
            <sz val="9"/>
            <color indexed="81"/>
            <rFont val="돋움"/>
            <family val="3"/>
            <charset val="129"/>
          </rPr>
          <t>공제한다</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⑥</t>
        </r>
        <r>
          <rPr>
            <sz val="9"/>
            <color indexed="81"/>
            <rFont val="Tahoma"/>
            <family val="2"/>
          </rPr>
          <t xml:space="preserve"> </t>
        </r>
        <r>
          <rPr>
            <sz val="9"/>
            <color indexed="81"/>
            <rFont val="돋움"/>
            <family val="3"/>
            <charset val="129"/>
          </rPr>
          <t>제</t>
        </r>
        <r>
          <rPr>
            <sz val="9"/>
            <color indexed="81"/>
            <rFont val="Tahoma"/>
            <family val="2"/>
          </rPr>
          <t>1</t>
        </r>
        <r>
          <rPr>
            <sz val="9"/>
            <color indexed="81"/>
            <rFont val="돋움"/>
            <family val="3"/>
            <charset val="129"/>
          </rPr>
          <t>항부터</t>
        </r>
        <r>
          <rPr>
            <sz val="9"/>
            <color indexed="81"/>
            <rFont val="Tahoma"/>
            <family val="2"/>
          </rPr>
          <t xml:space="preserve"> </t>
        </r>
        <r>
          <rPr>
            <sz val="9"/>
            <color indexed="81"/>
            <rFont val="돋움"/>
            <family val="3"/>
            <charset val="129"/>
          </rPr>
          <t>제</t>
        </r>
        <r>
          <rPr>
            <sz val="9"/>
            <color indexed="81"/>
            <rFont val="Tahoma"/>
            <family val="2"/>
          </rPr>
          <t>4</t>
        </r>
        <r>
          <rPr>
            <sz val="9"/>
            <color indexed="81"/>
            <rFont val="돋움"/>
            <family val="3"/>
            <charset val="129"/>
          </rPr>
          <t>항까지의</t>
        </r>
        <r>
          <rPr>
            <sz val="9"/>
            <color indexed="81"/>
            <rFont val="Tahoma"/>
            <family val="2"/>
          </rPr>
          <t xml:space="preserve"> </t>
        </r>
        <r>
          <rPr>
            <sz val="9"/>
            <color indexed="81"/>
            <rFont val="돋움"/>
            <family val="3"/>
            <charset val="129"/>
          </rPr>
          <t>규정에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공제는</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거주자가</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바에</t>
        </r>
        <r>
          <rPr>
            <sz val="9"/>
            <color indexed="81"/>
            <rFont val="Tahoma"/>
            <family val="2"/>
          </rPr>
          <t xml:space="preserve"> </t>
        </r>
        <r>
          <rPr>
            <sz val="9"/>
            <color indexed="81"/>
            <rFont val="돋움"/>
            <family val="3"/>
            <charset val="129"/>
          </rPr>
          <t>따라</t>
        </r>
        <r>
          <rPr>
            <sz val="9"/>
            <color indexed="81"/>
            <rFont val="Tahoma"/>
            <family val="2"/>
          </rPr>
          <t xml:space="preserve"> </t>
        </r>
        <r>
          <rPr>
            <sz val="9"/>
            <color indexed="81"/>
            <rFont val="돋움"/>
            <family val="3"/>
            <charset val="129"/>
          </rPr>
          <t>신청한</t>
        </r>
        <r>
          <rPr>
            <sz val="9"/>
            <color indexed="81"/>
            <rFont val="Tahoma"/>
            <family val="2"/>
          </rPr>
          <t xml:space="preserve"> </t>
        </r>
        <r>
          <rPr>
            <sz val="9"/>
            <color indexed="81"/>
            <rFont val="돋움"/>
            <family val="3"/>
            <charset val="129"/>
          </rPr>
          <t>경우에</t>
        </r>
        <r>
          <rPr>
            <sz val="9"/>
            <color indexed="81"/>
            <rFont val="Tahoma"/>
            <family val="2"/>
          </rPr>
          <t xml:space="preserve"> </t>
        </r>
        <r>
          <rPr>
            <sz val="9"/>
            <color indexed="81"/>
            <rFont val="돋움"/>
            <family val="3"/>
            <charset val="129"/>
          </rPr>
          <t>적용한다</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⑦</t>
        </r>
        <r>
          <rPr>
            <sz val="9"/>
            <color indexed="81"/>
            <rFont val="Tahoma"/>
            <family val="2"/>
          </rPr>
          <t xml:space="preserve"> </t>
        </r>
        <r>
          <rPr>
            <sz val="9"/>
            <color indexed="81"/>
            <rFont val="돋움"/>
            <family val="3"/>
            <charset val="129"/>
          </rPr>
          <t>국세청장은</t>
        </r>
        <r>
          <rPr>
            <sz val="9"/>
            <color indexed="81"/>
            <rFont val="Tahoma"/>
            <family val="2"/>
          </rPr>
          <t xml:space="preserve"> </t>
        </r>
        <r>
          <rPr>
            <sz val="9"/>
            <color indexed="81"/>
            <rFont val="돋움"/>
            <family val="3"/>
            <charset val="129"/>
          </rPr>
          <t>제</t>
        </r>
        <r>
          <rPr>
            <sz val="9"/>
            <color indexed="81"/>
            <rFont val="Tahoma"/>
            <family val="2"/>
          </rPr>
          <t>3</t>
        </r>
        <r>
          <rPr>
            <sz val="9"/>
            <color indexed="81"/>
            <rFont val="돋움"/>
            <family val="3"/>
            <charset val="129"/>
          </rPr>
          <t>항</t>
        </r>
        <r>
          <rPr>
            <sz val="9"/>
            <color indexed="81"/>
            <rFont val="Tahoma"/>
            <family val="2"/>
          </rPr>
          <t xml:space="preserve"> </t>
        </r>
        <r>
          <rPr>
            <sz val="9"/>
            <color indexed="81"/>
            <rFont val="돋움"/>
            <family val="3"/>
            <charset val="129"/>
          </rPr>
          <t>제</t>
        </r>
        <r>
          <rPr>
            <sz val="9"/>
            <color indexed="81"/>
            <rFont val="Tahoma"/>
            <family val="2"/>
          </rPr>
          <t>2</t>
        </r>
        <r>
          <rPr>
            <sz val="9"/>
            <color indexed="81"/>
            <rFont val="돋움"/>
            <family val="3"/>
            <charset val="129"/>
          </rPr>
          <t>호</t>
        </r>
        <r>
          <rPr>
            <sz val="9"/>
            <color indexed="81"/>
            <rFont val="Tahoma"/>
            <family val="2"/>
          </rPr>
          <t xml:space="preserve"> </t>
        </r>
        <r>
          <rPr>
            <sz val="9"/>
            <color indexed="81"/>
            <rFont val="돋움"/>
            <family val="3"/>
            <charset val="129"/>
          </rPr>
          <t>라목에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교육비가</t>
        </r>
        <r>
          <rPr>
            <sz val="9"/>
            <color indexed="81"/>
            <rFont val="Tahoma"/>
            <family val="2"/>
          </rPr>
          <t xml:space="preserve"> </t>
        </r>
        <r>
          <rPr>
            <sz val="9"/>
            <color indexed="81"/>
            <rFont val="돋움"/>
            <family val="3"/>
            <charset val="129"/>
          </rPr>
          <t>세액공제</t>
        </r>
        <r>
          <rPr>
            <sz val="9"/>
            <color indexed="81"/>
            <rFont val="Tahoma"/>
            <family val="2"/>
          </rPr>
          <t xml:space="preserve"> </t>
        </r>
        <r>
          <rPr>
            <sz val="9"/>
            <color indexed="81"/>
            <rFont val="돋움"/>
            <family val="3"/>
            <charset val="129"/>
          </rPr>
          <t>대상에</t>
        </r>
        <r>
          <rPr>
            <sz val="9"/>
            <color indexed="81"/>
            <rFont val="Tahoma"/>
            <family val="2"/>
          </rPr>
          <t xml:space="preserve"> </t>
        </r>
        <r>
          <rPr>
            <sz val="9"/>
            <color indexed="81"/>
            <rFont val="돋움"/>
            <family val="3"/>
            <charset val="129"/>
          </rPr>
          <t>해당하는지</t>
        </r>
        <r>
          <rPr>
            <sz val="9"/>
            <color indexed="81"/>
            <rFont val="Tahoma"/>
            <family val="2"/>
          </rPr>
          <t xml:space="preserve"> </t>
        </r>
        <r>
          <rPr>
            <sz val="9"/>
            <color indexed="81"/>
            <rFont val="돋움"/>
            <family val="3"/>
            <charset val="129"/>
          </rPr>
          <t>여부를</t>
        </r>
        <r>
          <rPr>
            <sz val="9"/>
            <color indexed="81"/>
            <rFont val="Tahoma"/>
            <family val="2"/>
          </rPr>
          <t xml:space="preserve"> </t>
        </r>
        <r>
          <rPr>
            <sz val="9"/>
            <color indexed="81"/>
            <rFont val="돋움"/>
            <family val="3"/>
            <charset val="129"/>
          </rPr>
          <t>확인하기</t>
        </r>
        <r>
          <rPr>
            <sz val="9"/>
            <color indexed="81"/>
            <rFont val="Tahoma"/>
            <family val="2"/>
          </rPr>
          <t xml:space="preserve"> </t>
        </r>
        <r>
          <rPr>
            <sz val="9"/>
            <color indexed="81"/>
            <rFont val="돋움"/>
            <family val="3"/>
            <charset val="129"/>
          </rPr>
          <t>위하여</t>
        </r>
        <r>
          <rPr>
            <sz val="9"/>
            <color indexed="81"/>
            <rFont val="Tahoma"/>
            <family val="2"/>
          </rPr>
          <t xml:space="preserve"> </t>
        </r>
        <r>
          <rPr>
            <sz val="9"/>
            <color indexed="81"/>
            <rFont val="돋움"/>
            <family val="3"/>
            <charset val="129"/>
          </rPr>
          <t>「한국장학재단</t>
        </r>
        <r>
          <rPr>
            <sz val="9"/>
            <color indexed="81"/>
            <rFont val="Tahoma"/>
            <family val="2"/>
          </rPr>
          <t xml:space="preserve"> </t>
        </r>
        <r>
          <rPr>
            <sz val="9"/>
            <color indexed="81"/>
            <rFont val="돋움"/>
            <family val="3"/>
            <charset val="129"/>
          </rPr>
          <t>설립</t>
        </r>
        <r>
          <rPr>
            <sz val="9"/>
            <color indexed="81"/>
            <rFont val="Tahoma"/>
            <family val="2"/>
          </rPr>
          <t xml:space="preserve"> </t>
        </r>
        <r>
          <rPr>
            <sz val="9"/>
            <color indexed="81"/>
            <rFont val="돋움"/>
            <family val="3"/>
            <charset val="129"/>
          </rPr>
          <t>등에</t>
        </r>
        <r>
          <rPr>
            <sz val="9"/>
            <color indexed="81"/>
            <rFont val="Tahoma"/>
            <family val="2"/>
          </rPr>
          <t xml:space="preserve"> </t>
        </r>
        <r>
          <rPr>
            <sz val="9"/>
            <color indexed="81"/>
            <rFont val="돋움"/>
            <family val="3"/>
            <charset val="129"/>
          </rPr>
          <t>관한</t>
        </r>
        <r>
          <rPr>
            <sz val="9"/>
            <color indexed="81"/>
            <rFont val="Tahoma"/>
            <family val="2"/>
          </rPr>
          <t xml:space="preserve"> </t>
        </r>
        <r>
          <rPr>
            <sz val="9"/>
            <color indexed="81"/>
            <rFont val="돋움"/>
            <family val="3"/>
            <charset val="129"/>
          </rPr>
          <t>법률」</t>
        </r>
        <r>
          <rPr>
            <sz val="9"/>
            <color indexed="81"/>
            <rFont val="Tahoma"/>
            <family val="2"/>
          </rPr>
          <t xml:space="preserve"> </t>
        </r>
        <r>
          <rPr>
            <sz val="9"/>
            <color indexed="81"/>
            <rFont val="돋움"/>
            <family val="3"/>
            <charset val="129"/>
          </rPr>
          <t>제</t>
        </r>
        <r>
          <rPr>
            <sz val="9"/>
            <color indexed="81"/>
            <rFont val="Tahoma"/>
            <family val="2"/>
          </rPr>
          <t>6</t>
        </r>
        <r>
          <rPr>
            <sz val="9"/>
            <color indexed="81"/>
            <rFont val="돋움"/>
            <family val="3"/>
            <charset val="129"/>
          </rPr>
          <t>조에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한국장학재단</t>
        </r>
        <r>
          <rPr>
            <sz val="9"/>
            <color indexed="81"/>
            <rFont val="Tahoma"/>
            <family val="2"/>
          </rPr>
          <t xml:space="preserve"> </t>
        </r>
        <r>
          <rPr>
            <sz val="9"/>
            <color indexed="81"/>
            <rFont val="돋움"/>
            <family val="3"/>
            <charset val="129"/>
          </rPr>
          <t>등</t>
        </r>
        <r>
          <rPr>
            <sz val="9"/>
            <color indexed="81"/>
            <rFont val="Tahoma"/>
            <family val="2"/>
          </rPr>
          <t xml:space="preserve"> </t>
        </r>
        <r>
          <rPr>
            <sz val="9"/>
            <color indexed="81"/>
            <rFont val="돋움"/>
            <family val="3"/>
            <charset val="129"/>
          </rPr>
          <t>학자금</t>
        </r>
        <r>
          <rPr>
            <sz val="9"/>
            <color indexed="81"/>
            <rFont val="Tahoma"/>
            <family val="2"/>
          </rPr>
          <t xml:space="preserve"> </t>
        </r>
        <r>
          <rPr>
            <sz val="9"/>
            <color indexed="81"/>
            <rFont val="돋움"/>
            <family val="3"/>
            <charset val="129"/>
          </rPr>
          <t>대출ㆍ상환업무를</t>
        </r>
        <r>
          <rPr>
            <sz val="9"/>
            <color indexed="81"/>
            <rFont val="Tahoma"/>
            <family val="2"/>
          </rPr>
          <t xml:space="preserve"> </t>
        </r>
        <r>
          <rPr>
            <sz val="9"/>
            <color indexed="81"/>
            <rFont val="돋움"/>
            <family val="3"/>
            <charset val="129"/>
          </rPr>
          <t>수행하는</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기관</t>
        </r>
        <r>
          <rPr>
            <sz val="9"/>
            <color indexed="81"/>
            <rFont val="Tahoma"/>
            <family val="2"/>
          </rPr>
          <t>(</t>
        </r>
        <r>
          <rPr>
            <sz val="9"/>
            <color indexed="81"/>
            <rFont val="돋움"/>
            <family val="3"/>
            <charset val="129"/>
          </rPr>
          <t>이하</t>
        </r>
        <r>
          <rPr>
            <sz val="9"/>
            <color indexed="81"/>
            <rFont val="Tahoma"/>
            <family val="2"/>
          </rPr>
          <t xml:space="preserve"> </t>
        </r>
        <r>
          <rPr>
            <sz val="9"/>
            <color indexed="81"/>
            <rFont val="돋움"/>
            <family val="3"/>
            <charset val="129"/>
          </rPr>
          <t>이</t>
        </r>
        <r>
          <rPr>
            <sz val="9"/>
            <color indexed="81"/>
            <rFont val="Tahoma"/>
            <family val="2"/>
          </rPr>
          <t xml:space="preserve"> </t>
        </r>
        <r>
          <rPr>
            <sz val="9"/>
            <color indexed="81"/>
            <rFont val="돋움"/>
            <family val="3"/>
            <charset val="129"/>
          </rPr>
          <t>항에서</t>
        </r>
        <r>
          <rPr>
            <sz val="9"/>
            <color indexed="81"/>
            <rFont val="Tahoma"/>
            <family val="2"/>
          </rPr>
          <t xml:space="preserve"> "</t>
        </r>
        <r>
          <rPr>
            <sz val="9"/>
            <color indexed="81"/>
            <rFont val="돋움"/>
            <family val="3"/>
            <charset val="129"/>
          </rPr>
          <t>한국장학재단등</t>
        </r>
        <r>
          <rPr>
            <sz val="9"/>
            <color indexed="81"/>
            <rFont val="Tahoma"/>
            <family val="2"/>
          </rPr>
          <t>"</t>
        </r>
        <r>
          <rPr>
            <sz val="9"/>
            <color indexed="81"/>
            <rFont val="돋움"/>
            <family val="3"/>
            <charset val="129"/>
          </rPr>
          <t>이라</t>
        </r>
        <r>
          <rPr>
            <sz val="9"/>
            <color indexed="81"/>
            <rFont val="Tahoma"/>
            <family val="2"/>
          </rPr>
          <t xml:space="preserve"> </t>
        </r>
        <r>
          <rPr>
            <sz val="9"/>
            <color indexed="81"/>
            <rFont val="돋움"/>
            <family val="3"/>
            <charset val="129"/>
          </rPr>
          <t>한다</t>
        </r>
        <r>
          <rPr>
            <sz val="9"/>
            <color indexed="81"/>
            <rFont val="Tahoma"/>
            <family val="2"/>
          </rPr>
          <t>)</t>
        </r>
        <r>
          <rPr>
            <sz val="9"/>
            <color indexed="81"/>
            <rFont val="돋움"/>
            <family val="3"/>
            <charset val="129"/>
          </rPr>
          <t>에</t>
        </r>
        <r>
          <rPr>
            <sz val="9"/>
            <color indexed="81"/>
            <rFont val="Tahoma"/>
            <family val="2"/>
          </rPr>
          <t xml:space="preserve"> </t>
        </r>
        <r>
          <rPr>
            <sz val="9"/>
            <color indexed="81"/>
            <rFont val="돋움"/>
            <family val="3"/>
            <charset val="129"/>
          </rPr>
          <t>학자금대출</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원리금</t>
        </r>
        <r>
          <rPr>
            <sz val="9"/>
            <color indexed="81"/>
            <rFont val="Tahoma"/>
            <family val="2"/>
          </rPr>
          <t xml:space="preserve"> </t>
        </r>
        <r>
          <rPr>
            <sz val="9"/>
            <color indexed="81"/>
            <rFont val="돋움"/>
            <family val="3"/>
            <charset val="129"/>
          </rPr>
          <t>상환내역</t>
        </r>
        <r>
          <rPr>
            <sz val="9"/>
            <color indexed="81"/>
            <rFont val="Tahoma"/>
            <family val="2"/>
          </rPr>
          <t xml:space="preserve"> </t>
        </r>
        <r>
          <rPr>
            <sz val="9"/>
            <color indexed="81"/>
            <rFont val="돋움"/>
            <family val="3"/>
            <charset val="129"/>
          </rPr>
          <t>등</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자료의</t>
        </r>
        <r>
          <rPr>
            <sz val="9"/>
            <color indexed="81"/>
            <rFont val="Tahoma"/>
            <family val="2"/>
          </rPr>
          <t xml:space="preserve"> </t>
        </r>
        <r>
          <rPr>
            <sz val="9"/>
            <color indexed="81"/>
            <rFont val="돋움"/>
            <family val="3"/>
            <charset val="129"/>
          </rPr>
          <t>제공을</t>
        </r>
        <r>
          <rPr>
            <sz val="9"/>
            <color indexed="81"/>
            <rFont val="Tahoma"/>
            <family val="2"/>
          </rPr>
          <t xml:space="preserve"> </t>
        </r>
        <r>
          <rPr>
            <sz val="9"/>
            <color indexed="81"/>
            <rFont val="돋움"/>
            <family val="3"/>
            <charset val="129"/>
          </rPr>
          <t>요청할</t>
        </r>
        <r>
          <rPr>
            <sz val="9"/>
            <color indexed="81"/>
            <rFont val="Tahoma"/>
            <family val="2"/>
          </rPr>
          <t xml:space="preserve"> </t>
        </r>
        <r>
          <rPr>
            <sz val="9"/>
            <color indexed="81"/>
            <rFont val="돋움"/>
            <family val="3"/>
            <charset val="129"/>
          </rPr>
          <t>수</t>
        </r>
        <r>
          <rPr>
            <sz val="9"/>
            <color indexed="81"/>
            <rFont val="Tahoma"/>
            <family val="2"/>
          </rPr>
          <t xml:space="preserve"> </t>
        </r>
        <r>
          <rPr>
            <sz val="9"/>
            <color indexed="81"/>
            <rFont val="돋움"/>
            <family val="3"/>
            <charset val="129"/>
          </rPr>
          <t>있다</t>
        </r>
        <r>
          <rPr>
            <sz val="9"/>
            <color indexed="81"/>
            <rFont val="Tahoma"/>
            <family val="2"/>
          </rPr>
          <t xml:space="preserve">. </t>
        </r>
        <r>
          <rPr>
            <sz val="9"/>
            <color indexed="81"/>
            <rFont val="돋움"/>
            <family val="3"/>
            <charset val="129"/>
          </rPr>
          <t>이</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요청을</t>
        </r>
        <r>
          <rPr>
            <sz val="9"/>
            <color indexed="81"/>
            <rFont val="Tahoma"/>
            <family val="2"/>
          </rPr>
          <t xml:space="preserve"> </t>
        </r>
        <r>
          <rPr>
            <sz val="9"/>
            <color indexed="81"/>
            <rFont val="돋움"/>
            <family val="3"/>
            <charset val="129"/>
          </rPr>
          <t>받은</t>
        </r>
        <r>
          <rPr>
            <sz val="9"/>
            <color indexed="81"/>
            <rFont val="Tahoma"/>
            <family val="2"/>
          </rPr>
          <t xml:space="preserve"> </t>
        </r>
        <r>
          <rPr>
            <sz val="9"/>
            <color indexed="81"/>
            <rFont val="돋움"/>
            <family val="3"/>
            <charset val="129"/>
          </rPr>
          <t>한국장학재단등은</t>
        </r>
        <r>
          <rPr>
            <sz val="9"/>
            <color indexed="81"/>
            <rFont val="Tahoma"/>
            <family val="2"/>
          </rPr>
          <t xml:space="preserve"> </t>
        </r>
        <r>
          <rPr>
            <sz val="9"/>
            <color indexed="81"/>
            <rFont val="돋움"/>
            <family val="3"/>
            <charset val="129"/>
          </rPr>
          <t>특별한</t>
        </r>
        <r>
          <rPr>
            <sz val="9"/>
            <color indexed="81"/>
            <rFont val="Tahoma"/>
            <family val="2"/>
          </rPr>
          <t xml:space="preserve"> </t>
        </r>
        <r>
          <rPr>
            <sz val="9"/>
            <color indexed="81"/>
            <rFont val="돋움"/>
            <family val="3"/>
            <charset val="129"/>
          </rPr>
          <t>사유가</t>
        </r>
        <r>
          <rPr>
            <sz val="9"/>
            <color indexed="81"/>
            <rFont val="Tahoma"/>
            <family val="2"/>
          </rPr>
          <t xml:space="preserve"> </t>
        </r>
        <r>
          <rPr>
            <sz val="9"/>
            <color indexed="81"/>
            <rFont val="돋움"/>
            <family val="3"/>
            <charset val="129"/>
          </rPr>
          <t>없으면</t>
        </r>
        <r>
          <rPr>
            <sz val="9"/>
            <color indexed="81"/>
            <rFont val="Tahoma"/>
            <family val="2"/>
          </rPr>
          <t xml:space="preserve"> </t>
        </r>
        <r>
          <rPr>
            <sz val="9"/>
            <color indexed="81"/>
            <rFont val="돋움"/>
            <family val="3"/>
            <charset val="129"/>
          </rPr>
          <t>그</t>
        </r>
        <r>
          <rPr>
            <sz val="9"/>
            <color indexed="81"/>
            <rFont val="Tahoma"/>
            <family val="2"/>
          </rPr>
          <t xml:space="preserve"> </t>
        </r>
        <r>
          <rPr>
            <sz val="9"/>
            <color indexed="81"/>
            <rFont val="돋움"/>
            <family val="3"/>
            <charset val="129"/>
          </rPr>
          <t>요청에</t>
        </r>
        <r>
          <rPr>
            <sz val="9"/>
            <color indexed="81"/>
            <rFont val="Tahoma"/>
            <family val="2"/>
          </rPr>
          <t xml:space="preserve"> </t>
        </r>
        <r>
          <rPr>
            <sz val="9"/>
            <color indexed="81"/>
            <rFont val="돋움"/>
            <family val="3"/>
            <charset val="129"/>
          </rPr>
          <t>따라야</t>
        </r>
        <r>
          <rPr>
            <sz val="9"/>
            <color indexed="81"/>
            <rFont val="Tahoma"/>
            <family val="2"/>
          </rPr>
          <t xml:space="preserve"> </t>
        </r>
        <r>
          <rPr>
            <sz val="9"/>
            <color indexed="81"/>
            <rFont val="돋움"/>
            <family val="3"/>
            <charset val="129"/>
          </rPr>
          <t>한다</t>
        </r>
        <r>
          <rPr>
            <sz val="9"/>
            <color indexed="81"/>
            <rFont val="Tahoma"/>
            <family val="2"/>
          </rPr>
          <t xml:space="preserve">.(2016.12.20 </t>
        </r>
        <r>
          <rPr>
            <sz val="9"/>
            <color indexed="81"/>
            <rFont val="돋움"/>
            <family val="3"/>
            <charset val="129"/>
          </rPr>
          <t>신설</t>
        </r>
        <r>
          <rPr>
            <sz val="9"/>
            <color indexed="81"/>
            <rFont val="Tahoma"/>
            <family val="2"/>
          </rPr>
          <t xml:space="preserve">)
</t>
        </r>
        <r>
          <rPr>
            <sz val="9"/>
            <color indexed="81"/>
            <rFont val="돋움"/>
            <family val="3"/>
            <charset val="129"/>
          </rPr>
          <t>⑧</t>
        </r>
        <r>
          <rPr>
            <sz val="9"/>
            <color indexed="81"/>
            <rFont val="Tahoma"/>
            <family val="2"/>
          </rPr>
          <t xml:space="preserve"> </t>
        </r>
        <r>
          <rPr>
            <sz val="9"/>
            <color indexed="81"/>
            <rFont val="돋움"/>
            <family val="3"/>
            <charset val="129"/>
          </rPr>
          <t>삭제</t>
        </r>
        <r>
          <rPr>
            <sz val="9"/>
            <color indexed="81"/>
            <rFont val="Tahoma"/>
            <family val="2"/>
          </rPr>
          <t xml:space="preserve">(2014.12.23)
</t>
        </r>
        <r>
          <rPr>
            <sz val="9"/>
            <color indexed="81"/>
            <rFont val="돋움"/>
            <family val="3"/>
            <charset val="129"/>
          </rPr>
          <t>⑨</t>
        </r>
        <r>
          <rPr>
            <sz val="9"/>
            <color indexed="81"/>
            <rFont val="Tahoma"/>
            <family val="2"/>
          </rPr>
          <t xml:space="preserve"> </t>
        </r>
        <r>
          <rPr>
            <sz val="9"/>
            <color indexed="81"/>
            <rFont val="돋움"/>
            <family val="3"/>
            <charset val="129"/>
          </rPr>
          <t>근로소득이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거주자로서</t>
        </r>
        <r>
          <rPr>
            <sz val="9"/>
            <color indexed="81"/>
            <rFont val="Tahoma"/>
            <family val="2"/>
          </rPr>
          <t xml:space="preserve"> </t>
        </r>
        <r>
          <rPr>
            <sz val="9"/>
            <color indexed="81"/>
            <rFont val="돋움"/>
            <family val="3"/>
            <charset val="129"/>
          </rPr>
          <t>제</t>
        </r>
        <r>
          <rPr>
            <sz val="9"/>
            <color indexed="81"/>
            <rFont val="Tahoma"/>
            <family val="2"/>
          </rPr>
          <t>6</t>
        </r>
        <r>
          <rPr>
            <sz val="9"/>
            <color indexed="81"/>
            <rFont val="돋움"/>
            <family val="3"/>
            <charset val="129"/>
          </rPr>
          <t>항</t>
        </r>
        <r>
          <rPr>
            <sz val="9"/>
            <color indexed="81"/>
            <rFont val="Tahoma"/>
            <family val="2"/>
          </rPr>
          <t xml:space="preserve">, </t>
        </r>
        <r>
          <rPr>
            <sz val="9"/>
            <color indexed="81"/>
            <rFont val="돋움"/>
            <family val="3"/>
            <charset val="129"/>
          </rPr>
          <t>제</t>
        </r>
        <r>
          <rPr>
            <sz val="9"/>
            <color indexed="81"/>
            <rFont val="Tahoma"/>
            <family val="2"/>
          </rPr>
          <t>52</t>
        </r>
        <r>
          <rPr>
            <sz val="9"/>
            <color indexed="81"/>
            <rFont val="돋움"/>
            <family val="3"/>
            <charset val="129"/>
          </rPr>
          <t>조</t>
        </r>
        <r>
          <rPr>
            <sz val="9"/>
            <color indexed="81"/>
            <rFont val="Tahoma"/>
            <family val="2"/>
          </rPr>
          <t xml:space="preserve"> </t>
        </r>
        <r>
          <rPr>
            <sz val="9"/>
            <color indexed="81"/>
            <rFont val="돋움"/>
            <family val="3"/>
            <charset val="129"/>
          </rPr>
          <t>제</t>
        </r>
        <r>
          <rPr>
            <sz val="9"/>
            <color indexed="81"/>
            <rFont val="Tahoma"/>
            <family val="2"/>
          </rPr>
          <t>8</t>
        </r>
        <r>
          <rPr>
            <sz val="9"/>
            <color indexed="81"/>
            <rFont val="돋움"/>
            <family val="3"/>
            <charset val="129"/>
          </rPr>
          <t>항</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「조세특례제한법」</t>
        </r>
        <r>
          <rPr>
            <sz val="9"/>
            <color indexed="81"/>
            <rFont val="Tahoma"/>
            <family val="2"/>
          </rPr>
          <t xml:space="preserve"> </t>
        </r>
        <r>
          <rPr>
            <sz val="9"/>
            <color indexed="81"/>
            <rFont val="돋움"/>
            <family val="3"/>
            <charset val="129"/>
          </rPr>
          <t>제</t>
        </r>
        <r>
          <rPr>
            <sz val="9"/>
            <color indexed="81"/>
            <rFont val="Tahoma"/>
            <family val="2"/>
          </rPr>
          <t>95</t>
        </r>
        <r>
          <rPr>
            <sz val="9"/>
            <color indexed="81"/>
            <rFont val="돋움"/>
            <family val="3"/>
            <charset val="129"/>
          </rPr>
          <t>조의</t>
        </r>
        <r>
          <rPr>
            <sz val="9"/>
            <color indexed="81"/>
            <rFont val="Tahoma"/>
            <family val="2"/>
          </rPr>
          <t xml:space="preserve">2 </t>
        </r>
        <r>
          <rPr>
            <sz val="9"/>
            <color indexed="81"/>
            <rFont val="돋움"/>
            <family val="3"/>
            <charset val="129"/>
          </rPr>
          <t>제</t>
        </r>
        <r>
          <rPr>
            <sz val="9"/>
            <color indexed="81"/>
            <rFont val="Tahoma"/>
            <family val="2"/>
          </rPr>
          <t>2</t>
        </r>
        <r>
          <rPr>
            <sz val="9"/>
            <color indexed="81"/>
            <rFont val="돋움"/>
            <family val="3"/>
            <charset val="129"/>
          </rPr>
          <t>항에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소득공제</t>
        </r>
        <r>
          <rPr>
            <sz val="9"/>
            <color indexed="81"/>
            <rFont val="Tahoma"/>
            <family val="2"/>
          </rPr>
          <t xml:space="preserve"> </t>
        </r>
        <r>
          <rPr>
            <sz val="9"/>
            <color indexed="81"/>
            <rFont val="돋움"/>
            <family val="3"/>
            <charset val="129"/>
          </rPr>
          <t>신청이나</t>
        </r>
        <r>
          <rPr>
            <sz val="9"/>
            <color indexed="81"/>
            <rFont val="Tahoma"/>
            <family val="2"/>
          </rPr>
          <t xml:space="preserve"> </t>
        </r>
        <r>
          <rPr>
            <sz val="9"/>
            <color indexed="81"/>
            <rFont val="돋움"/>
            <family val="3"/>
            <charset val="129"/>
          </rPr>
          <t>세액공제</t>
        </r>
        <r>
          <rPr>
            <sz val="9"/>
            <color indexed="81"/>
            <rFont val="Tahoma"/>
            <family val="2"/>
          </rPr>
          <t xml:space="preserve"> </t>
        </r>
        <r>
          <rPr>
            <sz val="9"/>
            <color indexed="81"/>
            <rFont val="돋움"/>
            <family val="3"/>
            <charset val="129"/>
          </rPr>
          <t>신청을</t>
        </r>
        <r>
          <rPr>
            <sz val="9"/>
            <color indexed="81"/>
            <rFont val="Tahoma"/>
            <family val="2"/>
          </rPr>
          <t xml:space="preserve"> </t>
        </r>
        <r>
          <rPr>
            <sz val="9"/>
            <color indexed="81"/>
            <rFont val="돋움"/>
            <family val="3"/>
            <charset val="129"/>
          </rPr>
          <t>하지</t>
        </r>
        <r>
          <rPr>
            <sz val="9"/>
            <color indexed="81"/>
            <rFont val="Tahoma"/>
            <family val="2"/>
          </rPr>
          <t xml:space="preserve"> </t>
        </r>
        <r>
          <rPr>
            <sz val="9"/>
            <color indexed="81"/>
            <rFont val="돋움"/>
            <family val="3"/>
            <charset val="129"/>
          </rPr>
          <t>아니한</t>
        </r>
        <r>
          <rPr>
            <sz val="9"/>
            <color indexed="81"/>
            <rFont val="Tahoma"/>
            <family val="2"/>
          </rPr>
          <t xml:space="preserve"> </t>
        </r>
        <r>
          <rPr>
            <sz val="9"/>
            <color indexed="81"/>
            <rFont val="돋움"/>
            <family val="3"/>
            <charset val="129"/>
          </rPr>
          <t>사람에</t>
        </r>
        <r>
          <rPr>
            <sz val="9"/>
            <color indexed="81"/>
            <rFont val="Tahoma"/>
            <family val="2"/>
          </rPr>
          <t xml:space="preserve"> </t>
        </r>
        <r>
          <rPr>
            <sz val="9"/>
            <color indexed="81"/>
            <rFont val="돋움"/>
            <family val="3"/>
            <charset val="129"/>
          </rPr>
          <t>대해서는</t>
        </r>
        <r>
          <rPr>
            <sz val="9"/>
            <color indexed="81"/>
            <rFont val="Tahoma"/>
            <family val="2"/>
          </rPr>
          <t xml:space="preserve"> </t>
        </r>
        <r>
          <rPr>
            <sz val="9"/>
            <color indexed="81"/>
            <rFont val="돋움"/>
            <family val="3"/>
            <charset val="129"/>
          </rPr>
          <t>연</t>
        </r>
        <r>
          <rPr>
            <sz val="9"/>
            <color indexed="81"/>
            <rFont val="Tahoma"/>
            <family val="2"/>
          </rPr>
          <t xml:space="preserve"> 13</t>
        </r>
        <r>
          <rPr>
            <sz val="9"/>
            <color indexed="81"/>
            <rFont val="돋움"/>
            <family val="3"/>
            <charset val="129"/>
          </rPr>
          <t>만원을</t>
        </r>
        <r>
          <rPr>
            <sz val="9"/>
            <color indexed="81"/>
            <rFont val="Tahoma"/>
            <family val="2"/>
          </rPr>
          <t xml:space="preserve"> </t>
        </r>
        <r>
          <rPr>
            <sz val="9"/>
            <color indexed="81"/>
            <rFont val="돋움"/>
            <family val="3"/>
            <charset val="129"/>
          </rPr>
          <t>종합소득산출세액에서</t>
        </r>
        <r>
          <rPr>
            <sz val="9"/>
            <color indexed="81"/>
            <rFont val="Tahoma"/>
            <family val="2"/>
          </rPr>
          <t xml:space="preserve"> </t>
        </r>
        <r>
          <rPr>
            <sz val="9"/>
            <color indexed="81"/>
            <rFont val="돋움"/>
            <family val="3"/>
            <charset val="129"/>
          </rPr>
          <t>공제하고</t>
        </r>
        <r>
          <rPr>
            <sz val="9"/>
            <color indexed="81"/>
            <rFont val="Tahoma"/>
            <family val="2"/>
          </rPr>
          <t xml:space="preserve">, </t>
        </r>
        <r>
          <rPr>
            <sz val="9"/>
            <color indexed="81"/>
            <rFont val="돋움"/>
            <family val="3"/>
            <charset val="129"/>
          </rPr>
          <t>제</t>
        </r>
        <r>
          <rPr>
            <sz val="9"/>
            <color indexed="81"/>
            <rFont val="Tahoma"/>
            <family val="2"/>
          </rPr>
          <t>160</t>
        </r>
        <r>
          <rPr>
            <sz val="9"/>
            <color indexed="81"/>
            <rFont val="돋움"/>
            <family val="3"/>
            <charset val="129"/>
          </rPr>
          <t>조의</t>
        </r>
        <r>
          <rPr>
            <sz val="9"/>
            <color indexed="81"/>
            <rFont val="Tahoma"/>
            <family val="2"/>
          </rPr>
          <t xml:space="preserve">5 </t>
        </r>
        <r>
          <rPr>
            <sz val="9"/>
            <color indexed="81"/>
            <rFont val="돋움"/>
            <family val="3"/>
            <charset val="129"/>
          </rPr>
          <t>제</t>
        </r>
        <r>
          <rPr>
            <sz val="9"/>
            <color indexed="81"/>
            <rFont val="Tahoma"/>
            <family val="2"/>
          </rPr>
          <t>3</t>
        </r>
        <r>
          <rPr>
            <sz val="9"/>
            <color indexed="81"/>
            <rFont val="돋움"/>
            <family val="3"/>
            <charset val="129"/>
          </rPr>
          <t>항에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사업용계좌의</t>
        </r>
        <r>
          <rPr>
            <sz val="9"/>
            <color indexed="81"/>
            <rFont val="Tahoma"/>
            <family val="2"/>
          </rPr>
          <t xml:space="preserve"> </t>
        </r>
        <r>
          <rPr>
            <sz val="9"/>
            <color indexed="81"/>
            <rFont val="돋움"/>
            <family val="3"/>
            <charset val="129"/>
          </rPr>
          <t>신고</t>
        </r>
        <r>
          <rPr>
            <sz val="9"/>
            <color indexed="81"/>
            <rFont val="Tahoma"/>
            <family val="2"/>
          </rPr>
          <t xml:space="preserve"> </t>
        </r>
        <r>
          <rPr>
            <sz val="9"/>
            <color indexed="81"/>
            <rFont val="돋움"/>
            <family val="3"/>
            <charset val="129"/>
          </rPr>
          <t>등</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요건에</t>
        </r>
        <r>
          <rPr>
            <sz val="9"/>
            <color indexed="81"/>
            <rFont val="Tahoma"/>
            <family val="2"/>
          </rPr>
          <t xml:space="preserve"> </t>
        </r>
        <r>
          <rPr>
            <sz val="9"/>
            <color indexed="81"/>
            <rFont val="돋움"/>
            <family val="3"/>
            <charset val="129"/>
          </rPr>
          <t>해당하는</t>
        </r>
        <r>
          <rPr>
            <sz val="9"/>
            <color indexed="81"/>
            <rFont val="Tahoma"/>
            <family val="2"/>
          </rPr>
          <t xml:space="preserve"> </t>
        </r>
        <r>
          <rPr>
            <sz val="9"/>
            <color indexed="81"/>
            <rFont val="돋움"/>
            <family val="3"/>
            <charset val="129"/>
          </rPr>
          <t>사업자</t>
        </r>
        <r>
          <rPr>
            <sz val="9"/>
            <color indexed="81"/>
            <rFont val="Tahoma"/>
            <family val="2"/>
          </rPr>
          <t>(</t>
        </r>
        <r>
          <rPr>
            <sz val="9"/>
            <color indexed="81"/>
            <rFont val="돋움"/>
            <family val="3"/>
            <charset val="129"/>
          </rPr>
          <t>이하</t>
        </r>
        <r>
          <rPr>
            <sz val="9"/>
            <color indexed="81"/>
            <rFont val="Tahoma"/>
            <family val="2"/>
          </rPr>
          <t xml:space="preserve"> "</t>
        </r>
        <r>
          <rPr>
            <sz val="9"/>
            <color indexed="81"/>
            <rFont val="돋움"/>
            <family val="3"/>
            <charset val="129"/>
          </rPr>
          <t>성실사업자</t>
        </r>
        <r>
          <rPr>
            <sz val="9"/>
            <color indexed="81"/>
            <rFont val="Tahoma"/>
            <family val="2"/>
          </rPr>
          <t>"</t>
        </r>
        <r>
          <rPr>
            <sz val="9"/>
            <color indexed="81"/>
            <rFont val="돋움"/>
            <family val="3"/>
            <charset val="129"/>
          </rPr>
          <t>라</t>
        </r>
        <r>
          <rPr>
            <sz val="9"/>
            <color indexed="81"/>
            <rFont val="Tahoma"/>
            <family val="2"/>
          </rPr>
          <t xml:space="preserve"> </t>
        </r>
        <r>
          <rPr>
            <sz val="9"/>
            <color indexed="81"/>
            <rFont val="돋움"/>
            <family val="3"/>
            <charset val="129"/>
          </rPr>
          <t>한다</t>
        </r>
        <r>
          <rPr>
            <sz val="9"/>
            <color indexed="81"/>
            <rFont val="Tahoma"/>
            <family val="2"/>
          </rPr>
          <t>)</t>
        </r>
        <r>
          <rPr>
            <sz val="9"/>
            <color indexed="81"/>
            <rFont val="돋움"/>
            <family val="3"/>
            <charset val="129"/>
          </rPr>
          <t>로서</t>
        </r>
        <r>
          <rPr>
            <sz val="9"/>
            <color indexed="81"/>
            <rFont val="Tahoma"/>
            <family val="2"/>
          </rPr>
          <t xml:space="preserve"> </t>
        </r>
        <r>
          <rPr>
            <sz val="9"/>
            <color indexed="81"/>
            <rFont val="돋움"/>
            <family val="3"/>
            <charset val="129"/>
          </rPr>
          <t>「조세특례제한법」</t>
        </r>
        <r>
          <rPr>
            <sz val="9"/>
            <color indexed="81"/>
            <rFont val="Tahoma"/>
            <family val="2"/>
          </rPr>
          <t xml:space="preserve"> </t>
        </r>
        <r>
          <rPr>
            <sz val="9"/>
            <color indexed="81"/>
            <rFont val="돋움"/>
            <family val="3"/>
            <charset val="129"/>
          </rPr>
          <t>제</t>
        </r>
        <r>
          <rPr>
            <sz val="9"/>
            <color indexed="81"/>
            <rFont val="Tahoma"/>
            <family val="2"/>
          </rPr>
          <t>122</t>
        </r>
        <r>
          <rPr>
            <sz val="9"/>
            <color indexed="81"/>
            <rFont val="돋움"/>
            <family val="3"/>
            <charset val="129"/>
          </rPr>
          <t>조의</t>
        </r>
        <r>
          <rPr>
            <sz val="9"/>
            <color indexed="81"/>
            <rFont val="Tahoma"/>
            <family val="2"/>
          </rPr>
          <t>3</t>
        </r>
        <r>
          <rPr>
            <sz val="9"/>
            <color indexed="81"/>
            <rFont val="돋움"/>
            <family val="3"/>
            <charset val="129"/>
          </rPr>
          <t>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세액공제</t>
        </r>
        <r>
          <rPr>
            <sz val="9"/>
            <color indexed="81"/>
            <rFont val="Tahoma"/>
            <family val="2"/>
          </rPr>
          <t xml:space="preserve"> </t>
        </r>
        <r>
          <rPr>
            <sz val="9"/>
            <color indexed="81"/>
            <rFont val="돋움"/>
            <family val="3"/>
            <charset val="129"/>
          </rPr>
          <t>신청을</t>
        </r>
        <r>
          <rPr>
            <sz val="9"/>
            <color indexed="81"/>
            <rFont val="Tahoma"/>
            <family val="2"/>
          </rPr>
          <t xml:space="preserve"> </t>
        </r>
        <r>
          <rPr>
            <sz val="9"/>
            <color indexed="81"/>
            <rFont val="돋움"/>
            <family val="3"/>
            <charset val="129"/>
          </rPr>
          <t>하지</t>
        </r>
        <r>
          <rPr>
            <sz val="9"/>
            <color indexed="81"/>
            <rFont val="Tahoma"/>
            <family val="2"/>
          </rPr>
          <t xml:space="preserve"> </t>
        </r>
        <r>
          <rPr>
            <sz val="9"/>
            <color indexed="81"/>
            <rFont val="돋움"/>
            <family val="3"/>
            <charset val="129"/>
          </rPr>
          <t>아니한</t>
        </r>
        <r>
          <rPr>
            <sz val="9"/>
            <color indexed="81"/>
            <rFont val="Tahoma"/>
            <family val="2"/>
          </rPr>
          <t xml:space="preserve"> </t>
        </r>
        <r>
          <rPr>
            <sz val="9"/>
            <color indexed="81"/>
            <rFont val="돋움"/>
            <family val="3"/>
            <charset val="129"/>
          </rPr>
          <t>사업자에</t>
        </r>
        <r>
          <rPr>
            <sz val="9"/>
            <color indexed="81"/>
            <rFont val="Tahoma"/>
            <family val="2"/>
          </rPr>
          <t xml:space="preserve"> </t>
        </r>
        <r>
          <rPr>
            <sz val="9"/>
            <color indexed="81"/>
            <rFont val="돋움"/>
            <family val="3"/>
            <charset val="129"/>
          </rPr>
          <t>대해서는</t>
        </r>
        <r>
          <rPr>
            <sz val="9"/>
            <color indexed="81"/>
            <rFont val="Tahoma"/>
            <family val="2"/>
          </rPr>
          <t xml:space="preserve"> </t>
        </r>
        <r>
          <rPr>
            <sz val="9"/>
            <color indexed="81"/>
            <rFont val="돋움"/>
            <family val="3"/>
            <charset val="129"/>
          </rPr>
          <t>연</t>
        </r>
        <r>
          <rPr>
            <sz val="9"/>
            <color indexed="81"/>
            <rFont val="Tahoma"/>
            <family val="2"/>
          </rPr>
          <t xml:space="preserve"> 12</t>
        </r>
        <r>
          <rPr>
            <sz val="9"/>
            <color indexed="81"/>
            <rFont val="돋움"/>
            <family val="3"/>
            <charset val="129"/>
          </rPr>
          <t>만원을</t>
        </r>
        <r>
          <rPr>
            <sz val="9"/>
            <color indexed="81"/>
            <rFont val="Tahoma"/>
            <family val="2"/>
          </rPr>
          <t xml:space="preserve"> </t>
        </r>
        <r>
          <rPr>
            <sz val="9"/>
            <color indexed="81"/>
            <rFont val="돋움"/>
            <family val="3"/>
            <charset val="129"/>
          </rPr>
          <t>종합소득산출세액에서</t>
        </r>
        <r>
          <rPr>
            <sz val="9"/>
            <color indexed="81"/>
            <rFont val="Tahoma"/>
            <family val="2"/>
          </rPr>
          <t xml:space="preserve"> </t>
        </r>
        <r>
          <rPr>
            <sz val="9"/>
            <color indexed="81"/>
            <rFont val="돋움"/>
            <family val="3"/>
            <charset val="129"/>
          </rPr>
          <t>공제하며</t>
        </r>
        <r>
          <rPr>
            <sz val="9"/>
            <color indexed="81"/>
            <rFont val="Tahoma"/>
            <family val="2"/>
          </rPr>
          <t xml:space="preserve">, </t>
        </r>
        <r>
          <rPr>
            <sz val="9"/>
            <color indexed="81"/>
            <rFont val="돋움"/>
            <family val="3"/>
            <charset val="129"/>
          </rPr>
          <t>근로소득이</t>
        </r>
        <r>
          <rPr>
            <sz val="9"/>
            <color indexed="81"/>
            <rFont val="Tahoma"/>
            <family val="2"/>
          </rPr>
          <t xml:space="preserve"> </t>
        </r>
        <r>
          <rPr>
            <sz val="9"/>
            <color indexed="81"/>
            <rFont val="돋움"/>
            <family val="3"/>
            <charset val="129"/>
          </rPr>
          <t>없는</t>
        </r>
        <r>
          <rPr>
            <sz val="9"/>
            <color indexed="81"/>
            <rFont val="Tahoma"/>
            <family val="2"/>
          </rPr>
          <t xml:space="preserve"> </t>
        </r>
        <r>
          <rPr>
            <sz val="9"/>
            <color indexed="81"/>
            <rFont val="돋움"/>
            <family val="3"/>
            <charset val="129"/>
          </rPr>
          <t>거주자로서</t>
        </r>
        <r>
          <rPr>
            <sz val="9"/>
            <color indexed="81"/>
            <rFont val="Tahoma"/>
            <family val="2"/>
          </rPr>
          <t xml:space="preserve"> </t>
        </r>
        <r>
          <rPr>
            <sz val="9"/>
            <color indexed="81"/>
            <rFont val="돋움"/>
            <family val="3"/>
            <charset val="129"/>
          </rPr>
          <t>종합소득이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사람</t>
        </r>
        <r>
          <rPr>
            <sz val="9"/>
            <color indexed="81"/>
            <rFont val="Tahoma"/>
            <family val="2"/>
          </rPr>
          <t>(</t>
        </r>
        <r>
          <rPr>
            <sz val="9"/>
            <color indexed="81"/>
            <rFont val="돋움"/>
            <family val="3"/>
            <charset val="129"/>
          </rPr>
          <t>성실사업자는</t>
        </r>
        <r>
          <rPr>
            <sz val="9"/>
            <color indexed="81"/>
            <rFont val="Tahoma"/>
            <family val="2"/>
          </rPr>
          <t xml:space="preserve"> </t>
        </r>
        <r>
          <rPr>
            <sz val="9"/>
            <color indexed="81"/>
            <rFont val="돋움"/>
            <family val="3"/>
            <charset val="129"/>
          </rPr>
          <t>제외한다</t>
        </r>
        <r>
          <rPr>
            <sz val="9"/>
            <color indexed="81"/>
            <rFont val="Tahoma"/>
            <family val="2"/>
          </rPr>
          <t>)</t>
        </r>
        <r>
          <rPr>
            <sz val="9"/>
            <color indexed="81"/>
            <rFont val="돋움"/>
            <family val="3"/>
            <charset val="129"/>
          </rPr>
          <t>에</t>
        </r>
        <r>
          <rPr>
            <sz val="9"/>
            <color indexed="81"/>
            <rFont val="Tahoma"/>
            <family val="2"/>
          </rPr>
          <t xml:space="preserve"> </t>
        </r>
        <r>
          <rPr>
            <sz val="9"/>
            <color indexed="81"/>
            <rFont val="돋움"/>
            <family val="3"/>
            <charset val="129"/>
          </rPr>
          <t>대해서는</t>
        </r>
        <r>
          <rPr>
            <sz val="9"/>
            <color indexed="81"/>
            <rFont val="Tahoma"/>
            <family val="2"/>
          </rPr>
          <t xml:space="preserve"> </t>
        </r>
        <r>
          <rPr>
            <sz val="9"/>
            <color indexed="81"/>
            <rFont val="돋움"/>
            <family val="3"/>
            <charset val="129"/>
          </rPr>
          <t>연</t>
        </r>
        <r>
          <rPr>
            <sz val="9"/>
            <color indexed="81"/>
            <rFont val="Tahoma"/>
            <family val="2"/>
          </rPr>
          <t xml:space="preserve"> 7</t>
        </r>
        <r>
          <rPr>
            <sz val="9"/>
            <color indexed="81"/>
            <rFont val="돋움"/>
            <family val="3"/>
            <charset val="129"/>
          </rPr>
          <t>만원을</t>
        </r>
        <r>
          <rPr>
            <sz val="9"/>
            <color indexed="81"/>
            <rFont val="Tahoma"/>
            <family val="2"/>
          </rPr>
          <t xml:space="preserve"> </t>
        </r>
        <r>
          <rPr>
            <sz val="9"/>
            <color indexed="81"/>
            <rFont val="돋움"/>
            <family val="3"/>
            <charset val="129"/>
          </rPr>
          <t>종합소득산출세액에서</t>
        </r>
        <r>
          <rPr>
            <sz val="9"/>
            <color indexed="81"/>
            <rFont val="Tahoma"/>
            <family val="2"/>
          </rPr>
          <t xml:space="preserve"> </t>
        </r>
        <r>
          <rPr>
            <sz val="9"/>
            <color indexed="81"/>
            <rFont val="돋움"/>
            <family val="3"/>
            <charset val="129"/>
          </rPr>
          <t>공제</t>
        </r>
        <r>
          <rPr>
            <sz val="9"/>
            <color indexed="81"/>
            <rFont val="Tahoma"/>
            <family val="2"/>
          </rPr>
          <t>(</t>
        </r>
        <r>
          <rPr>
            <sz val="9"/>
            <color indexed="81"/>
            <rFont val="돋움"/>
            <family val="3"/>
            <charset val="129"/>
          </rPr>
          <t>이하</t>
        </r>
        <r>
          <rPr>
            <sz val="9"/>
            <color indexed="81"/>
            <rFont val="Tahoma"/>
            <family val="2"/>
          </rPr>
          <t xml:space="preserve"> "</t>
        </r>
        <r>
          <rPr>
            <sz val="9"/>
            <color indexed="81"/>
            <rFont val="돋움"/>
            <family val="3"/>
            <charset val="129"/>
          </rPr>
          <t>표준세액공제</t>
        </r>
        <r>
          <rPr>
            <sz val="9"/>
            <color indexed="81"/>
            <rFont val="Tahoma"/>
            <family val="2"/>
          </rPr>
          <t>"</t>
        </r>
        <r>
          <rPr>
            <sz val="9"/>
            <color indexed="81"/>
            <rFont val="돋움"/>
            <family val="3"/>
            <charset val="129"/>
          </rPr>
          <t>라</t>
        </r>
        <r>
          <rPr>
            <sz val="9"/>
            <color indexed="81"/>
            <rFont val="Tahoma"/>
            <family val="2"/>
          </rPr>
          <t xml:space="preserve"> </t>
        </r>
        <r>
          <rPr>
            <sz val="9"/>
            <color indexed="81"/>
            <rFont val="돋움"/>
            <family val="3"/>
            <charset val="129"/>
          </rPr>
          <t>한다</t>
        </r>
        <r>
          <rPr>
            <sz val="9"/>
            <color indexed="81"/>
            <rFont val="Tahoma"/>
            <family val="2"/>
          </rPr>
          <t>)</t>
        </r>
        <r>
          <rPr>
            <sz val="9"/>
            <color indexed="81"/>
            <rFont val="돋움"/>
            <family val="3"/>
            <charset val="129"/>
          </rPr>
          <t>한다</t>
        </r>
        <r>
          <rPr>
            <sz val="9"/>
            <color indexed="81"/>
            <rFont val="Tahoma"/>
            <family val="2"/>
          </rPr>
          <t xml:space="preserve">.(2015.05.13 </t>
        </r>
        <r>
          <rPr>
            <sz val="9"/>
            <color indexed="81"/>
            <rFont val="돋움"/>
            <family val="3"/>
            <charset val="129"/>
          </rPr>
          <t>개정</t>
        </r>
        <r>
          <rPr>
            <sz val="9"/>
            <color indexed="81"/>
            <rFont val="Tahoma"/>
            <family val="2"/>
          </rPr>
          <t xml:space="preserve">)
</t>
        </r>
        <r>
          <rPr>
            <sz val="9"/>
            <color indexed="81"/>
            <rFont val="돋움"/>
            <family val="3"/>
            <charset val="129"/>
          </rPr>
          <t>⑩</t>
        </r>
        <r>
          <rPr>
            <sz val="9"/>
            <color indexed="81"/>
            <rFont val="Tahoma"/>
            <family val="2"/>
          </rPr>
          <t xml:space="preserve"> </t>
        </r>
        <r>
          <rPr>
            <sz val="9"/>
            <color indexed="81"/>
            <rFont val="돋움"/>
            <family val="3"/>
            <charset val="129"/>
          </rPr>
          <t>제</t>
        </r>
        <r>
          <rPr>
            <sz val="9"/>
            <color indexed="81"/>
            <rFont val="Tahoma"/>
            <family val="2"/>
          </rPr>
          <t>1</t>
        </r>
        <r>
          <rPr>
            <sz val="9"/>
            <color indexed="81"/>
            <rFont val="돋움"/>
            <family val="3"/>
            <charset val="129"/>
          </rPr>
          <t>항부터</t>
        </r>
        <r>
          <rPr>
            <sz val="9"/>
            <color indexed="81"/>
            <rFont val="Tahoma"/>
            <family val="2"/>
          </rPr>
          <t xml:space="preserve"> </t>
        </r>
        <r>
          <rPr>
            <sz val="9"/>
            <color indexed="81"/>
            <rFont val="돋움"/>
            <family val="3"/>
            <charset val="129"/>
          </rPr>
          <t>제</t>
        </r>
        <r>
          <rPr>
            <sz val="9"/>
            <color indexed="81"/>
            <rFont val="Tahoma"/>
            <family val="2"/>
          </rPr>
          <t>9</t>
        </r>
        <r>
          <rPr>
            <sz val="9"/>
            <color indexed="81"/>
            <rFont val="돋움"/>
            <family val="3"/>
            <charset val="129"/>
          </rPr>
          <t>항까지의</t>
        </r>
        <r>
          <rPr>
            <sz val="9"/>
            <color indexed="81"/>
            <rFont val="Tahoma"/>
            <family val="2"/>
          </rPr>
          <t xml:space="preserve"> </t>
        </r>
        <r>
          <rPr>
            <sz val="9"/>
            <color indexed="81"/>
            <rFont val="돋움"/>
            <family val="3"/>
            <charset val="129"/>
          </rPr>
          <t>규정에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공제를</t>
        </r>
        <r>
          <rPr>
            <sz val="9"/>
            <color indexed="81"/>
            <rFont val="Tahoma"/>
            <family val="2"/>
          </rPr>
          <t xml:space="preserve"> "</t>
        </r>
        <r>
          <rPr>
            <sz val="9"/>
            <color indexed="81"/>
            <rFont val="돋움"/>
            <family val="3"/>
            <charset val="129"/>
          </rPr>
          <t>특별세액공제</t>
        </r>
        <r>
          <rPr>
            <sz val="9"/>
            <color indexed="81"/>
            <rFont val="Tahoma"/>
            <family val="2"/>
          </rPr>
          <t>"</t>
        </r>
        <r>
          <rPr>
            <sz val="9"/>
            <color indexed="81"/>
            <rFont val="돋움"/>
            <family val="3"/>
            <charset val="129"/>
          </rPr>
          <t>라</t>
        </r>
        <r>
          <rPr>
            <sz val="9"/>
            <color indexed="81"/>
            <rFont val="Tahoma"/>
            <family val="2"/>
          </rPr>
          <t xml:space="preserve"> </t>
        </r>
        <r>
          <rPr>
            <sz val="9"/>
            <color indexed="81"/>
            <rFont val="돋움"/>
            <family val="3"/>
            <charset val="129"/>
          </rPr>
          <t>한다</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⑪</t>
        </r>
        <r>
          <rPr>
            <sz val="9"/>
            <color indexed="81"/>
            <rFont val="Tahoma"/>
            <family val="2"/>
          </rPr>
          <t xml:space="preserve"> </t>
        </r>
        <r>
          <rPr>
            <sz val="9"/>
            <color indexed="81"/>
            <rFont val="돋움"/>
            <family val="3"/>
            <charset val="129"/>
          </rPr>
          <t>특별세액공제에</t>
        </r>
        <r>
          <rPr>
            <sz val="9"/>
            <color indexed="81"/>
            <rFont val="Tahoma"/>
            <family val="2"/>
          </rPr>
          <t xml:space="preserve"> </t>
        </r>
        <r>
          <rPr>
            <sz val="9"/>
            <color indexed="81"/>
            <rFont val="돋움"/>
            <family val="3"/>
            <charset val="129"/>
          </rPr>
          <t>관하여</t>
        </r>
        <r>
          <rPr>
            <sz val="9"/>
            <color indexed="81"/>
            <rFont val="Tahoma"/>
            <family val="2"/>
          </rPr>
          <t xml:space="preserve"> </t>
        </r>
        <r>
          <rPr>
            <sz val="9"/>
            <color indexed="81"/>
            <rFont val="돋움"/>
            <family val="3"/>
            <charset val="129"/>
          </rPr>
          <t>그밖에</t>
        </r>
        <r>
          <rPr>
            <sz val="9"/>
            <color indexed="81"/>
            <rFont val="Tahoma"/>
            <family val="2"/>
          </rPr>
          <t xml:space="preserve"> </t>
        </r>
        <r>
          <rPr>
            <sz val="9"/>
            <color indexed="81"/>
            <rFont val="돋움"/>
            <family val="3"/>
            <charset val="129"/>
          </rPr>
          <t>필요한</t>
        </r>
        <r>
          <rPr>
            <sz val="9"/>
            <color indexed="81"/>
            <rFont val="Tahoma"/>
            <family val="2"/>
          </rPr>
          <t xml:space="preserve"> </t>
        </r>
        <r>
          <rPr>
            <sz val="9"/>
            <color indexed="81"/>
            <rFont val="돋움"/>
            <family val="3"/>
            <charset val="129"/>
          </rPr>
          <t>사항은</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정한다</t>
        </r>
        <r>
          <rPr>
            <sz val="9"/>
            <color indexed="81"/>
            <rFont val="Tahoma"/>
            <family val="2"/>
          </rPr>
          <t xml:space="preserve">.(2014.01.01 </t>
        </r>
        <r>
          <rPr>
            <sz val="9"/>
            <color indexed="81"/>
            <rFont val="돋움"/>
            <family val="3"/>
            <charset val="129"/>
          </rPr>
          <t>신설</t>
        </r>
        <r>
          <rPr>
            <sz val="9"/>
            <color indexed="81"/>
            <rFont val="Tahoma"/>
            <family val="2"/>
          </rPr>
          <t xml:space="preserve">) </t>
        </r>
      </text>
    </comment>
    <comment ref="W111" authorId="1" shapeId="0" xr:uid="{A3B367CA-A040-4062-8C65-783F40EF569A}">
      <text>
        <r>
          <rPr>
            <b/>
            <sz val="9"/>
            <color indexed="81"/>
            <rFont val="돋움"/>
            <family val="3"/>
            <charset val="129"/>
          </rPr>
          <t>보장성보험료 / 장애인 보장성보험료
공제금액 한도 :
보험료 납입액 (연 각각 100만원 한도) × 12%
보장성보험료 : 근로자가 기본공제대상자를 피보험자로
지출한 보장성보험의 보험료
장애인보장성보험료 : 근로자가 기본공제대상자 중 장애인을 피보험자 또는 수익자로 지출하는 장애인 전용보험에 지출한 보험료</t>
        </r>
      </text>
    </comment>
    <comment ref="X111" authorId="1" shapeId="0" xr:uid="{543F5765-4363-44C9-AC24-45762F7D8AAC}">
      <text>
        <r>
          <rPr>
            <b/>
            <sz val="9"/>
            <color indexed="81"/>
            <rFont val="돋움"/>
            <family val="3"/>
            <charset val="129"/>
          </rPr>
          <t xml:space="preserve">※ 작성방법 및 한도
보장성보험 , 장애인전용보장성 보험 : 납입한 금액의 100만원 한도
세액공제액 = 공제대상금액 X 12%
기본공제대상자(나이요건과 소득요건 충족필요)피보험자
1. 세액공제대상금액 : 근로자 본인 및 연간소득금액 합계액이 100만원 이하인 부양가족
                              (나이요건 제한 있음)을 피보험자로 하는 보장성 보험료의 보험료.
2. 세액공제대상금액 한도 : 보장성 보험료 (연 100만원) , 장애인전용 보장성 보험료(연 100만원)
① 근로소득이 있는 거주자(일용근로자는 제외한다. 이하 이 조에서 같다)가 해당 과세기간에 만기에 환급되는 금액이 납입보험료를 초과하지 아니하는 보험의 보험계약에 따라 지급하는 다음 각 호의 보험료를 지급한 경우 그 금액의 100분의 12에 해당하는 금액을 해당 과세기간의 종합소득산출세액에서 공제한다. 다만, 다음 각 호의 보험료별로 그 합계액이 각각 연 100만원을 초과하는 경우 그 초과하는 금액은 각각 없는 것으로 한다.(2014.01.01 신설) [ 부칙 ] 
1. 기본공제대상자 중 장애인을 피보험자 또는 수익자로 하는 장애인전용보험으로서 대통령령으로 정하는 장애인전용보장성보험료(2014.01.01 신설) [ 부칙 ] 
2. 기본공제대상자를 피보험자로 하는 대통령령으로 정하는 보험료(제1호에 따른 장애인전용보장성보험료는 제외한다)(2014.01.01 신설) [ 부칙 ] </t>
        </r>
      </text>
    </comment>
    <comment ref="G113" authorId="1" shapeId="0" xr:uid="{474D0B7A-1C1A-4ACC-8596-71BAD2A29B84}">
      <text>
        <r>
          <rPr>
            <b/>
            <sz val="9"/>
            <color indexed="81"/>
            <rFont val="돋움"/>
            <family val="3"/>
            <charset val="129"/>
          </rPr>
          <t>근로자</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명의의</t>
        </r>
        <r>
          <rPr>
            <b/>
            <sz val="9"/>
            <color indexed="81"/>
            <rFont val="Tahoma"/>
            <family val="2"/>
          </rPr>
          <t xml:space="preserve"> </t>
        </r>
        <r>
          <rPr>
            <b/>
            <sz val="9"/>
            <color indexed="81"/>
            <rFont val="돋움"/>
            <family val="3"/>
            <charset val="129"/>
          </rPr>
          <t>고용보험료</t>
        </r>
        <r>
          <rPr>
            <b/>
            <sz val="9"/>
            <color indexed="81"/>
            <rFont val="Tahoma"/>
            <family val="2"/>
          </rPr>
          <t>(</t>
        </r>
        <r>
          <rPr>
            <b/>
            <sz val="9"/>
            <color indexed="81"/>
            <rFont val="돋움"/>
            <family val="3"/>
            <charset val="129"/>
          </rPr>
          <t>본인부담분</t>
        </r>
        <r>
          <rPr>
            <b/>
            <sz val="9"/>
            <color indexed="81"/>
            <rFont val="Tahoma"/>
            <family val="2"/>
          </rPr>
          <t>)</t>
        </r>
      </text>
    </comment>
    <comment ref="AG114" authorId="1" shapeId="0" xr:uid="{2C5CE53D-B4E6-4C50-8669-830755E7ECAC}">
      <text>
        <r>
          <rPr>
            <b/>
            <sz val="9"/>
            <color indexed="81"/>
            <rFont val="Tahoma"/>
            <family val="2"/>
          </rPr>
          <t xml:space="preserve">  - 12% </t>
        </r>
        <r>
          <rPr>
            <b/>
            <sz val="9"/>
            <color indexed="81"/>
            <rFont val="돋움"/>
            <family val="3"/>
            <charset val="129"/>
          </rPr>
          <t>적용대상</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연금계좌</t>
        </r>
        <r>
          <rPr>
            <b/>
            <sz val="9"/>
            <color indexed="81"/>
            <rFont val="Tahoma"/>
            <family val="2"/>
          </rPr>
          <t xml:space="preserve">, </t>
        </r>
        <r>
          <rPr>
            <b/>
            <sz val="9"/>
            <color indexed="81"/>
            <rFont val="돋움"/>
            <family val="3"/>
            <charset val="129"/>
          </rPr>
          <t>보장성보험료</t>
        </r>
      </text>
    </comment>
    <comment ref="D115" authorId="1" shapeId="0" xr:uid="{E198681E-E315-4258-9677-A9CDD0BEF0D5}">
      <text>
        <r>
          <rPr>
            <b/>
            <sz val="9"/>
            <color indexed="81"/>
            <rFont val="돋움"/>
            <family val="3"/>
            <charset val="129"/>
          </rPr>
          <t xml:space="preserve">◐ 주택자금공제
   ① 주택임차(전세금 또는 보증금) 차입금 원리금상환액 공제(연 300만원 한도)
       무주택 세대의 세대주(세대주가 공제받지 않는 경우 세대원 포함)인
       근로자가 국민주택규모의 주택(오피스텔 포함 : '2013.8.13. 이후)을 임차하기 위해 금융회사 등으로부터
       차입한 차입금의 원리금상환액의 40% 공제
   ② 주택마련저축공제(연 300만원 한도)
       청약저축, 주택청약저축 등 납입액의 40% 공제
        · 장기주택마련저축은 소득공제 적용기한 (2012.12.31.) 종료되었으므로 2013년 부터 소득공제 대상 아님
       ※ 연 300만원 한도( ① + ② )
   ③ 장기주택저당차입금 이자상환액공제 : 연500만원(고정금리방식 · 비거치식원리금 분할상환방식 연 1,500만원)한도
       로 이자상환액 공제
        · 2003.12.31.이전 차입분 : 연   600만원  (상환기간 15년 이상 1,000만원) 한도
        · 2011.12.31.이전 차입분 : 연 1,000만원 (상환기간 30년 이상 1,500만원) 한도     
       ※ 연 500만원(600만원, 1,000만원, 1,500만원) 한도 ( ① + ② + ③ )
          - 장기주택저당차입금 이자상환액공제 적용 한도가 주택자금공제 종합한도임
  </t>
        </r>
      </text>
    </comment>
    <comment ref="E115" authorId="1" shapeId="0" xr:uid="{A4744EAF-8F82-4D09-BDFA-11502C5DC87E}">
      <text>
        <r>
          <rPr>
            <b/>
            <sz val="9"/>
            <color indexed="81"/>
            <rFont val="돋움"/>
            <family val="3"/>
            <charset val="129"/>
          </rPr>
          <t>◦</t>
        </r>
        <r>
          <rPr>
            <b/>
            <sz val="9"/>
            <color indexed="81"/>
            <rFont val="Tahoma"/>
            <family val="2"/>
          </rPr>
          <t xml:space="preserve"> </t>
        </r>
        <r>
          <rPr>
            <b/>
            <sz val="9"/>
            <color indexed="81"/>
            <rFont val="돋움"/>
            <family val="3"/>
            <charset val="129"/>
          </rPr>
          <t>공제가능</t>
        </r>
        <r>
          <rPr>
            <b/>
            <sz val="9"/>
            <color indexed="81"/>
            <rFont val="Tahoma"/>
            <family val="2"/>
          </rPr>
          <t xml:space="preserve"> </t>
        </r>
        <r>
          <rPr>
            <b/>
            <sz val="9"/>
            <color indexed="81"/>
            <rFont val="돋움"/>
            <family val="3"/>
            <charset val="129"/>
          </rPr>
          <t>차입금</t>
        </r>
        <r>
          <rPr>
            <b/>
            <sz val="9"/>
            <color indexed="81"/>
            <rFont val="Tahoma"/>
            <family val="2"/>
          </rPr>
          <t xml:space="preserve"> </t>
        </r>
        <r>
          <rPr>
            <b/>
            <sz val="9"/>
            <color indexed="81"/>
            <rFont val="돋움"/>
            <family val="3"/>
            <charset val="129"/>
          </rPr>
          <t xml:space="preserve">확대
</t>
        </r>
        <r>
          <rPr>
            <b/>
            <sz val="9"/>
            <color indexed="81"/>
            <rFont val="Tahoma"/>
            <family val="2"/>
          </rPr>
          <t xml:space="preserve">  - (</t>
        </r>
        <r>
          <rPr>
            <b/>
            <sz val="9"/>
            <color indexed="81"/>
            <rFont val="돋움"/>
            <family val="3"/>
            <charset val="129"/>
          </rPr>
          <t>좌동</t>
        </r>
        <r>
          <rPr>
            <b/>
            <sz val="9"/>
            <color indexed="81"/>
            <rFont val="Tahoma"/>
            <family val="2"/>
          </rPr>
          <t xml:space="preserve">)
  - </t>
        </r>
        <r>
          <rPr>
            <b/>
            <sz val="9"/>
            <color indexed="81"/>
            <rFont val="돋움"/>
            <family val="3"/>
            <charset val="129"/>
          </rPr>
          <t>전세계약을</t>
        </r>
        <r>
          <rPr>
            <b/>
            <sz val="9"/>
            <color indexed="81"/>
            <rFont val="Tahoma"/>
            <family val="2"/>
          </rPr>
          <t xml:space="preserve"> </t>
        </r>
        <r>
          <rPr>
            <b/>
            <sz val="9"/>
            <color indexed="81"/>
            <rFont val="돋움"/>
            <family val="3"/>
            <charset val="129"/>
          </rPr>
          <t>연장</t>
        </r>
        <r>
          <rPr>
            <b/>
            <sz val="9"/>
            <color indexed="81"/>
            <rFont val="Tahoma"/>
            <family val="2"/>
          </rPr>
          <t>(</t>
        </r>
        <r>
          <rPr>
            <b/>
            <sz val="9"/>
            <color indexed="81"/>
            <rFont val="돋움"/>
            <family val="3"/>
            <charset val="129"/>
          </rPr>
          <t>갱신</t>
        </r>
        <r>
          <rPr>
            <b/>
            <sz val="9"/>
            <color indexed="81"/>
            <rFont val="Tahoma"/>
            <family val="2"/>
          </rPr>
          <t>)</t>
        </r>
        <r>
          <rPr>
            <b/>
            <sz val="9"/>
            <color indexed="81"/>
            <rFont val="돋움"/>
            <family val="3"/>
            <charset val="129"/>
          </rPr>
          <t>하면서</t>
        </r>
        <r>
          <rPr>
            <b/>
            <sz val="9"/>
            <color indexed="81"/>
            <rFont val="Tahoma"/>
            <family val="2"/>
          </rPr>
          <t xml:space="preserve"> </t>
        </r>
        <r>
          <rPr>
            <b/>
            <sz val="9"/>
            <color indexed="81"/>
            <rFont val="돋움"/>
            <family val="3"/>
            <charset val="129"/>
          </rPr>
          <t>전세자금을</t>
        </r>
        <r>
          <rPr>
            <b/>
            <sz val="9"/>
            <color indexed="81"/>
            <rFont val="Tahoma"/>
            <family val="2"/>
          </rPr>
          <t xml:space="preserve"> </t>
        </r>
        <r>
          <rPr>
            <b/>
            <sz val="9"/>
            <color indexed="81"/>
            <rFont val="돋움"/>
            <family val="3"/>
            <charset val="129"/>
          </rPr>
          <t>차입하는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연장일부터</t>
        </r>
        <r>
          <rPr>
            <b/>
            <sz val="9"/>
            <color indexed="81"/>
            <rFont val="Tahoma"/>
            <family val="2"/>
          </rPr>
          <t xml:space="preserve"> </t>
        </r>
        <r>
          <rPr>
            <b/>
            <sz val="9"/>
            <color indexed="81"/>
            <rFont val="돋움"/>
            <family val="3"/>
            <charset val="129"/>
          </rPr>
          <t>전ㆍ후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차입한</t>
        </r>
        <r>
          <rPr>
            <b/>
            <sz val="9"/>
            <color indexed="81"/>
            <rFont val="Tahoma"/>
            <family val="2"/>
          </rPr>
          <t xml:space="preserve"> </t>
        </r>
        <r>
          <rPr>
            <b/>
            <sz val="9"/>
            <color indexed="81"/>
            <rFont val="돋움"/>
            <family val="3"/>
            <charset val="129"/>
          </rPr>
          <t>자금</t>
        </r>
        <r>
          <rPr>
            <b/>
            <sz val="9"/>
            <color indexed="81"/>
            <rFont val="Tahoma"/>
            <family val="2"/>
          </rPr>
          <t xml:space="preserve"> </t>
        </r>
        <r>
          <rPr>
            <b/>
            <sz val="9"/>
            <color indexed="81"/>
            <rFont val="돋움"/>
            <family val="3"/>
            <charset val="129"/>
          </rPr>
          <t xml:space="preserve">포함
</t>
        </r>
        <r>
          <rPr>
            <b/>
            <sz val="9"/>
            <color indexed="81"/>
            <rFont val="Tahoma"/>
            <family val="2"/>
          </rPr>
          <t xml:space="preserve">  - </t>
        </r>
        <r>
          <rPr>
            <b/>
            <sz val="9"/>
            <color indexed="81"/>
            <rFont val="돋움"/>
            <family val="3"/>
            <charset val="129"/>
          </rPr>
          <t>공제대상</t>
        </r>
        <r>
          <rPr>
            <b/>
            <sz val="9"/>
            <color indexed="81"/>
            <rFont val="Tahoma"/>
            <family val="2"/>
          </rPr>
          <t xml:space="preserve"> </t>
        </r>
        <r>
          <rPr>
            <b/>
            <sz val="9"/>
            <color indexed="81"/>
            <rFont val="돋움"/>
            <family val="3"/>
            <charset val="129"/>
          </rPr>
          <t>차입금으로</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전세주택으로</t>
        </r>
        <r>
          <rPr>
            <b/>
            <sz val="9"/>
            <color indexed="81"/>
            <rFont val="Tahoma"/>
            <family val="2"/>
          </rPr>
          <t xml:space="preserve"> </t>
        </r>
        <r>
          <rPr>
            <b/>
            <sz val="9"/>
            <color indexed="81"/>
            <rFont val="돋움"/>
            <family val="3"/>
            <charset val="129"/>
          </rPr>
          <t>이주하는</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공제가능</t>
        </r>
        <r>
          <rPr>
            <b/>
            <sz val="9"/>
            <color indexed="81"/>
            <rFont val="Tahoma"/>
            <family val="2"/>
          </rPr>
          <t xml:space="preserve"> </t>
        </r>
        <r>
          <rPr>
            <b/>
            <sz val="9"/>
            <color indexed="81"/>
            <rFont val="돋움"/>
            <family val="3"/>
            <charset val="129"/>
          </rPr>
          <t>차입금으로</t>
        </r>
        <r>
          <rPr>
            <b/>
            <sz val="9"/>
            <color indexed="81"/>
            <rFont val="Tahoma"/>
            <family val="2"/>
          </rPr>
          <t xml:space="preserve"> </t>
        </r>
        <r>
          <rPr>
            <b/>
            <sz val="9"/>
            <color indexed="81"/>
            <rFont val="돋움"/>
            <family val="3"/>
            <charset val="129"/>
          </rPr>
          <t>봄
①</t>
        </r>
        <r>
          <rPr>
            <b/>
            <sz val="9"/>
            <color indexed="81"/>
            <rFont val="Tahoma"/>
            <family val="2"/>
          </rPr>
          <t xml:space="preserve"> </t>
        </r>
        <r>
          <rPr>
            <b/>
            <sz val="9"/>
            <color indexed="81"/>
            <rFont val="돋움"/>
            <family val="3"/>
            <charset val="129"/>
          </rPr>
          <t>주택임차</t>
        </r>
        <r>
          <rPr>
            <b/>
            <sz val="9"/>
            <color indexed="81"/>
            <rFont val="Tahoma"/>
            <family val="2"/>
          </rPr>
          <t xml:space="preserve"> </t>
        </r>
        <r>
          <rPr>
            <b/>
            <sz val="9"/>
            <color indexed="81"/>
            <rFont val="돋움"/>
            <family val="3"/>
            <charset val="129"/>
          </rPr>
          <t>차입금원리금</t>
        </r>
        <r>
          <rPr>
            <b/>
            <sz val="9"/>
            <color indexed="81"/>
            <rFont val="Tahoma"/>
            <family val="2"/>
          </rPr>
          <t xml:space="preserve"> </t>
        </r>
        <r>
          <rPr>
            <b/>
            <sz val="9"/>
            <color indexed="81"/>
            <rFont val="돋움"/>
            <family val="3"/>
            <charset val="129"/>
          </rPr>
          <t>상환액</t>
        </r>
        <r>
          <rPr>
            <b/>
            <sz val="9"/>
            <color indexed="81"/>
            <rFont val="Tahoma"/>
            <family val="2"/>
          </rPr>
          <t xml:space="preserve"> </t>
        </r>
        <r>
          <rPr>
            <b/>
            <sz val="9"/>
            <color indexed="81"/>
            <rFont val="돋움"/>
            <family val="3"/>
            <charset val="129"/>
          </rPr>
          <t>등
공제금액ㆍ한도
원리금</t>
        </r>
        <r>
          <rPr>
            <b/>
            <sz val="9"/>
            <color indexed="81"/>
            <rFont val="Tahoma"/>
            <family val="2"/>
          </rPr>
          <t xml:space="preserve"> </t>
        </r>
        <r>
          <rPr>
            <b/>
            <sz val="9"/>
            <color indexed="81"/>
            <rFont val="돋움"/>
            <family val="3"/>
            <charset val="129"/>
          </rPr>
          <t>상환액의</t>
        </r>
        <r>
          <rPr>
            <b/>
            <sz val="9"/>
            <color indexed="81"/>
            <rFont val="Tahoma"/>
            <family val="2"/>
          </rPr>
          <t xml:space="preserve"> 40% (</t>
        </r>
        <r>
          <rPr>
            <b/>
            <sz val="9"/>
            <color indexed="81"/>
            <rFont val="돋움"/>
            <family val="3"/>
            <charset val="129"/>
          </rPr>
          <t>연</t>
        </r>
        <r>
          <rPr>
            <b/>
            <sz val="9"/>
            <color indexed="81"/>
            <rFont val="Tahoma"/>
            <family val="2"/>
          </rPr>
          <t xml:space="preserve"> 300</t>
        </r>
        <r>
          <rPr>
            <b/>
            <sz val="9"/>
            <color indexed="81"/>
            <rFont val="돋움"/>
            <family val="3"/>
            <charset val="129"/>
          </rPr>
          <t>만원한도</t>
        </r>
        <r>
          <rPr>
            <b/>
            <sz val="9"/>
            <color indexed="81"/>
            <rFont val="Tahoma"/>
            <family val="2"/>
          </rPr>
          <t xml:space="preserve">)
</t>
        </r>
        <r>
          <rPr>
            <b/>
            <sz val="9"/>
            <color indexed="81"/>
            <rFont val="돋움"/>
            <family val="3"/>
            <charset val="129"/>
          </rPr>
          <t>공</t>
        </r>
        <r>
          <rPr>
            <b/>
            <sz val="9"/>
            <color indexed="81"/>
            <rFont val="Tahoma"/>
            <family val="2"/>
          </rPr>
          <t xml:space="preserve"> </t>
        </r>
        <r>
          <rPr>
            <b/>
            <sz val="9"/>
            <color indexed="81"/>
            <rFont val="돋움"/>
            <family val="3"/>
            <charset val="129"/>
          </rPr>
          <t>제</t>
        </r>
        <r>
          <rPr>
            <b/>
            <sz val="9"/>
            <color indexed="81"/>
            <rFont val="Tahoma"/>
            <family val="2"/>
          </rPr>
          <t xml:space="preserve"> </t>
        </r>
        <r>
          <rPr>
            <b/>
            <sz val="9"/>
            <color indexed="81"/>
            <rFont val="돋움"/>
            <family val="3"/>
            <charset val="129"/>
          </rPr>
          <t>요</t>
        </r>
        <r>
          <rPr>
            <b/>
            <sz val="9"/>
            <color indexed="81"/>
            <rFont val="Tahoma"/>
            <family val="2"/>
          </rPr>
          <t xml:space="preserve"> </t>
        </r>
        <r>
          <rPr>
            <b/>
            <sz val="9"/>
            <color indexed="81"/>
            <rFont val="돋움"/>
            <family val="3"/>
            <charset val="129"/>
          </rPr>
          <t>건
무주택</t>
        </r>
        <r>
          <rPr>
            <b/>
            <sz val="9"/>
            <color indexed="81"/>
            <rFont val="Tahoma"/>
            <family val="2"/>
          </rPr>
          <t xml:space="preserve"> </t>
        </r>
        <r>
          <rPr>
            <b/>
            <sz val="9"/>
            <color indexed="81"/>
            <rFont val="돋움"/>
            <family val="3"/>
            <charset val="129"/>
          </rPr>
          <t>세대의</t>
        </r>
        <r>
          <rPr>
            <b/>
            <sz val="9"/>
            <color indexed="81"/>
            <rFont val="Tahoma"/>
            <family val="2"/>
          </rPr>
          <t xml:space="preserve"> </t>
        </r>
        <r>
          <rPr>
            <b/>
            <sz val="9"/>
            <color indexed="81"/>
            <rFont val="돋움"/>
            <family val="3"/>
            <charset val="129"/>
          </rPr>
          <t>세대주</t>
        </r>
        <r>
          <rPr>
            <b/>
            <sz val="9"/>
            <color indexed="81"/>
            <rFont val="Tahoma"/>
            <family val="2"/>
          </rPr>
          <t>(</t>
        </r>
        <r>
          <rPr>
            <b/>
            <sz val="9"/>
            <color indexed="81"/>
            <rFont val="돋움"/>
            <family val="3"/>
            <charset val="129"/>
          </rPr>
          <t>세대주가</t>
        </r>
        <r>
          <rPr>
            <b/>
            <sz val="9"/>
            <color indexed="81"/>
            <rFont val="Tahoma"/>
            <family val="2"/>
          </rPr>
          <t xml:space="preserve"> </t>
        </r>
        <r>
          <rPr>
            <b/>
            <sz val="9"/>
            <color indexed="81"/>
            <rFont val="돋움"/>
            <family val="3"/>
            <charset val="129"/>
          </rPr>
          <t>주택</t>
        </r>
        <r>
          <rPr>
            <b/>
            <sz val="9"/>
            <color indexed="81"/>
            <rFont val="Tahoma"/>
            <family val="2"/>
          </rPr>
          <t xml:space="preserve"> </t>
        </r>
        <r>
          <rPr>
            <b/>
            <sz val="9"/>
            <color indexed="81"/>
            <rFont val="돋움"/>
            <family val="3"/>
            <charset val="129"/>
          </rPr>
          <t>관련</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받지</t>
        </r>
        <r>
          <rPr>
            <b/>
            <sz val="9"/>
            <color indexed="81"/>
            <rFont val="Tahoma"/>
            <family val="2"/>
          </rPr>
          <t xml:space="preserve"> </t>
        </r>
        <r>
          <rPr>
            <b/>
            <sz val="9"/>
            <color indexed="81"/>
            <rFont val="돋움"/>
            <family val="3"/>
            <charset val="129"/>
          </rPr>
          <t>않은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세대원도</t>
        </r>
        <r>
          <rPr>
            <b/>
            <sz val="9"/>
            <color indexed="81"/>
            <rFont val="Tahoma"/>
            <family val="2"/>
          </rPr>
          <t xml:space="preserve"> </t>
        </r>
        <r>
          <rPr>
            <b/>
            <sz val="9"/>
            <color indexed="81"/>
            <rFont val="돋움"/>
            <family val="3"/>
            <charset val="129"/>
          </rPr>
          <t>가능</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국민주택규모의</t>
        </r>
        <r>
          <rPr>
            <b/>
            <sz val="9"/>
            <color indexed="81"/>
            <rFont val="Tahoma"/>
            <family val="2"/>
          </rPr>
          <t xml:space="preserve"> </t>
        </r>
        <r>
          <rPr>
            <b/>
            <sz val="9"/>
            <color indexed="81"/>
            <rFont val="돋움"/>
            <family val="3"/>
            <charset val="129"/>
          </rPr>
          <t>주택</t>
        </r>
        <r>
          <rPr>
            <b/>
            <sz val="9"/>
            <color indexed="81"/>
            <rFont val="Tahoma"/>
            <family val="2"/>
          </rPr>
          <t>(</t>
        </r>
        <r>
          <rPr>
            <b/>
            <sz val="9"/>
            <color indexed="81"/>
            <rFont val="돋움"/>
            <family val="3"/>
            <charset val="129"/>
          </rPr>
          <t>오피스텔</t>
        </r>
        <r>
          <rPr>
            <b/>
            <sz val="9"/>
            <color indexed="81"/>
            <rFont val="Tahoma"/>
            <family val="2"/>
          </rPr>
          <t xml:space="preserve"> </t>
        </r>
        <r>
          <rPr>
            <b/>
            <sz val="9"/>
            <color indexed="81"/>
            <rFont val="돋움"/>
            <family val="3"/>
            <charset val="129"/>
          </rPr>
          <t>포함</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임차하기</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금융회사</t>
        </r>
        <r>
          <rPr>
            <b/>
            <sz val="9"/>
            <color indexed="81"/>
            <rFont val="Tahoma"/>
            <family val="2"/>
          </rPr>
          <t xml:space="preserve"> </t>
        </r>
        <r>
          <rPr>
            <b/>
            <sz val="9"/>
            <color indexed="81"/>
            <rFont val="돋움"/>
            <family val="3"/>
            <charset val="129"/>
          </rPr>
          <t>등으로부터</t>
        </r>
        <r>
          <rPr>
            <b/>
            <sz val="9"/>
            <color indexed="81"/>
            <rFont val="Tahoma"/>
            <family val="2"/>
          </rPr>
          <t xml:space="preserve"> </t>
        </r>
        <r>
          <rPr>
            <b/>
            <sz val="9"/>
            <color indexed="81"/>
            <rFont val="돋움"/>
            <family val="3"/>
            <charset val="129"/>
          </rPr>
          <t>차입한</t>
        </r>
        <r>
          <rPr>
            <b/>
            <sz val="9"/>
            <color indexed="81"/>
            <rFont val="Tahoma"/>
            <family val="2"/>
          </rPr>
          <t xml:space="preserve"> </t>
        </r>
        <r>
          <rPr>
            <b/>
            <sz val="9"/>
            <color indexed="81"/>
            <rFont val="돋움"/>
            <family val="3"/>
            <charset val="129"/>
          </rPr>
          <t>차입금의</t>
        </r>
        <r>
          <rPr>
            <b/>
            <sz val="9"/>
            <color indexed="81"/>
            <rFont val="Tahoma"/>
            <family val="2"/>
          </rPr>
          <t xml:space="preserve"> </t>
        </r>
        <r>
          <rPr>
            <b/>
            <sz val="9"/>
            <color indexed="81"/>
            <rFont val="돋움"/>
            <family val="3"/>
            <charset val="129"/>
          </rPr>
          <t xml:space="preserve">원리금상환액
</t>
        </r>
        <r>
          <rPr>
            <b/>
            <sz val="9"/>
            <color indexed="81"/>
            <rFont val="Tahoma"/>
            <family val="2"/>
          </rPr>
          <t xml:space="preserve">==========================================================
</t>
        </r>
        <r>
          <rPr>
            <b/>
            <sz val="9"/>
            <color indexed="81"/>
            <rFont val="돋움"/>
            <family val="3"/>
            <charset val="129"/>
          </rPr>
          <t>무주택</t>
        </r>
        <r>
          <rPr>
            <b/>
            <sz val="9"/>
            <color indexed="81"/>
            <rFont val="Tahoma"/>
            <family val="2"/>
          </rPr>
          <t xml:space="preserve"> </t>
        </r>
        <r>
          <rPr>
            <b/>
            <sz val="9"/>
            <color indexed="81"/>
            <rFont val="돋움"/>
            <family val="3"/>
            <charset val="129"/>
          </rPr>
          <t>세대의</t>
        </r>
        <r>
          <rPr>
            <b/>
            <sz val="9"/>
            <color indexed="81"/>
            <rFont val="Tahoma"/>
            <family val="2"/>
          </rPr>
          <t xml:space="preserve"> </t>
        </r>
        <r>
          <rPr>
            <b/>
            <sz val="9"/>
            <color indexed="81"/>
            <rFont val="돋움"/>
            <family val="3"/>
            <charset val="129"/>
          </rPr>
          <t>세대주</t>
        </r>
        <r>
          <rPr>
            <b/>
            <sz val="9"/>
            <color indexed="81"/>
            <rFont val="Tahoma"/>
            <family val="2"/>
          </rPr>
          <t>(</t>
        </r>
        <r>
          <rPr>
            <b/>
            <sz val="9"/>
            <color indexed="81"/>
            <rFont val="돋움"/>
            <family val="3"/>
            <charset val="129"/>
          </rPr>
          <t>세대주가</t>
        </r>
        <r>
          <rPr>
            <b/>
            <sz val="9"/>
            <color indexed="81"/>
            <rFont val="Tahoma"/>
            <family val="2"/>
          </rPr>
          <t xml:space="preserve"> </t>
        </r>
        <r>
          <rPr>
            <b/>
            <sz val="9"/>
            <color indexed="81"/>
            <rFont val="돋움"/>
            <family val="3"/>
            <charset val="129"/>
          </rPr>
          <t>주택</t>
        </r>
        <r>
          <rPr>
            <b/>
            <sz val="9"/>
            <color indexed="81"/>
            <rFont val="Tahoma"/>
            <family val="2"/>
          </rPr>
          <t xml:space="preserve"> </t>
        </r>
        <r>
          <rPr>
            <b/>
            <sz val="9"/>
            <color indexed="81"/>
            <rFont val="돋움"/>
            <family val="3"/>
            <charset val="129"/>
          </rPr>
          <t>관련</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받지</t>
        </r>
        <r>
          <rPr>
            <b/>
            <sz val="9"/>
            <color indexed="81"/>
            <rFont val="Tahoma"/>
            <family val="2"/>
          </rPr>
          <t xml:space="preserve"> </t>
        </r>
        <r>
          <rPr>
            <b/>
            <sz val="9"/>
            <color indexed="81"/>
            <rFont val="돋움"/>
            <family val="3"/>
            <charset val="129"/>
          </rPr>
          <t>않은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세대원도</t>
        </r>
        <r>
          <rPr>
            <b/>
            <sz val="9"/>
            <color indexed="81"/>
            <rFont val="Tahoma"/>
            <family val="2"/>
          </rPr>
          <t xml:space="preserve"> </t>
        </r>
        <r>
          <rPr>
            <b/>
            <sz val="9"/>
            <color indexed="81"/>
            <rFont val="돋움"/>
            <family val="3"/>
            <charset val="129"/>
          </rPr>
          <t>가능</t>
        </r>
        <r>
          <rPr>
            <b/>
            <sz val="9"/>
            <color indexed="81"/>
            <rFont val="Tahoma"/>
            <family val="2"/>
          </rPr>
          <t>)</t>
        </r>
        <r>
          <rPr>
            <b/>
            <sz val="9"/>
            <color indexed="81"/>
            <rFont val="돋움"/>
            <family val="3"/>
            <charset val="129"/>
          </rPr>
          <t>로서</t>
        </r>
        <r>
          <rPr>
            <b/>
            <sz val="9"/>
            <color indexed="81"/>
            <rFont val="Tahoma"/>
            <family val="2"/>
          </rPr>
          <t xml:space="preserve"> </t>
        </r>
        <r>
          <rPr>
            <b/>
            <sz val="9"/>
            <color indexed="81"/>
            <rFont val="돋움"/>
            <family val="3"/>
            <charset val="129"/>
          </rPr>
          <t>총급여</t>
        </r>
        <r>
          <rPr>
            <b/>
            <sz val="9"/>
            <color indexed="81"/>
            <rFont val="Tahoma"/>
            <family val="2"/>
          </rPr>
          <t xml:space="preserve"> 5</t>
        </r>
        <r>
          <rPr>
            <b/>
            <sz val="9"/>
            <color indexed="81"/>
            <rFont val="돋움"/>
            <family val="3"/>
            <charset val="129"/>
          </rPr>
          <t>천만원</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근로소득자가</t>
        </r>
        <r>
          <rPr>
            <b/>
            <sz val="9"/>
            <color indexed="81"/>
            <rFont val="Tahoma"/>
            <family val="2"/>
          </rPr>
          <t xml:space="preserve"> </t>
        </r>
        <r>
          <rPr>
            <b/>
            <sz val="9"/>
            <color indexed="81"/>
            <rFont val="돋움"/>
            <family val="3"/>
            <charset val="129"/>
          </rPr>
          <t>국민주택규모의</t>
        </r>
        <r>
          <rPr>
            <b/>
            <sz val="9"/>
            <color indexed="81"/>
            <rFont val="Tahoma"/>
            <family val="2"/>
          </rPr>
          <t xml:space="preserve"> </t>
        </r>
        <r>
          <rPr>
            <b/>
            <sz val="9"/>
            <color indexed="81"/>
            <rFont val="돋움"/>
            <family val="3"/>
            <charset val="129"/>
          </rPr>
          <t>주택</t>
        </r>
        <r>
          <rPr>
            <b/>
            <sz val="9"/>
            <color indexed="81"/>
            <rFont val="Tahoma"/>
            <family val="2"/>
          </rPr>
          <t>(</t>
        </r>
        <r>
          <rPr>
            <b/>
            <sz val="9"/>
            <color indexed="81"/>
            <rFont val="돋움"/>
            <family val="3"/>
            <charset val="129"/>
          </rPr>
          <t>오피스텔</t>
        </r>
        <r>
          <rPr>
            <b/>
            <sz val="9"/>
            <color indexed="81"/>
            <rFont val="Tahoma"/>
            <family val="2"/>
          </rPr>
          <t xml:space="preserve"> </t>
        </r>
        <r>
          <rPr>
            <b/>
            <sz val="9"/>
            <color indexed="81"/>
            <rFont val="돋움"/>
            <family val="3"/>
            <charset val="129"/>
          </rPr>
          <t>포함</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임차하기</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대부업을</t>
        </r>
        <r>
          <rPr>
            <b/>
            <sz val="9"/>
            <color indexed="81"/>
            <rFont val="Tahoma"/>
            <family val="2"/>
          </rPr>
          <t xml:space="preserve"> </t>
        </r>
        <r>
          <rPr>
            <b/>
            <sz val="9"/>
            <color indexed="81"/>
            <rFont val="돋움"/>
            <family val="3"/>
            <charset val="129"/>
          </rPr>
          <t>경영하지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개인으로부터</t>
        </r>
        <r>
          <rPr>
            <b/>
            <sz val="9"/>
            <color indexed="81"/>
            <rFont val="Tahoma"/>
            <family val="2"/>
          </rPr>
          <t xml:space="preserve"> </t>
        </r>
        <r>
          <rPr>
            <b/>
            <sz val="9"/>
            <color indexed="81"/>
            <rFont val="돋움"/>
            <family val="3"/>
            <charset val="129"/>
          </rPr>
          <t>연</t>
        </r>
        <r>
          <rPr>
            <b/>
            <sz val="9"/>
            <color indexed="81"/>
            <rFont val="Tahoma"/>
            <family val="2"/>
          </rPr>
          <t xml:space="preserve"> 1,000</t>
        </r>
        <r>
          <rPr>
            <b/>
            <sz val="9"/>
            <color indexed="81"/>
            <rFont val="돋움"/>
            <family val="3"/>
            <charset val="129"/>
          </rPr>
          <t>분의</t>
        </r>
        <r>
          <rPr>
            <b/>
            <sz val="9"/>
            <color indexed="81"/>
            <rFont val="Tahoma"/>
            <family val="2"/>
          </rPr>
          <t xml:space="preserve"> 29</t>
        </r>
        <r>
          <rPr>
            <b/>
            <sz val="9"/>
            <color indexed="81"/>
            <rFont val="돋움"/>
            <family val="3"/>
            <charset val="129"/>
          </rPr>
          <t>보다</t>
        </r>
        <r>
          <rPr>
            <b/>
            <sz val="9"/>
            <color indexed="81"/>
            <rFont val="Tahoma"/>
            <family val="2"/>
          </rPr>
          <t xml:space="preserve"> </t>
        </r>
        <r>
          <rPr>
            <b/>
            <sz val="9"/>
            <color indexed="81"/>
            <rFont val="돋움"/>
            <family val="3"/>
            <charset val="129"/>
          </rPr>
          <t>낮은</t>
        </r>
        <r>
          <rPr>
            <b/>
            <sz val="9"/>
            <color indexed="81"/>
            <rFont val="Tahoma"/>
            <family val="2"/>
          </rPr>
          <t xml:space="preserve"> </t>
        </r>
        <r>
          <rPr>
            <b/>
            <sz val="9"/>
            <color indexed="81"/>
            <rFont val="돋움"/>
            <family val="3"/>
            <charset val="129"/>
          </rPr>
          <t>이자율로</t>
        </r>
        <r>
          <rPr>
            <b/>
            <sz val="9"/>
            <color indexed="81"/>
            <rFont val="Tahoma"/>
            <family val="2"/>
          </rPr>
          <t xml:space="preserve"> </t>
        </r>
        <r>
          <rPr>
            <b/>
            <sz val="9"/>
            <color indexed="81"/>
            <rFont val="돋움"/>
            <family val="3"/>
            <charset val="129"/>
          </rPr>
          <t>차입한</t>
        </r>
        <r>
          <rPr>
            <b/>
            <sz val="9"/>
            <color indexed="81"/>
            <rFont val="Tahoma"/>
            <family val="2"/>
          </rPr>
          <t xml:space="preserve"> </t>
        </r>
        <r>
          <rPr>
            <b/>
            <sz val="9"/>
            <color indexed="81"/>
            <rFont val="돋움"/>
            <family val="3"/>
            <charset val="129"/>
          </rPr>
          <t>자금이</t>
        </r>
        <r>
          <rPr>
            <b/>
            <sz val="9"/>
            <color indexed="81"/>
            <rFont val="Tahoma"/>
            <family val="2"/>
          </rPr>
          <t xml:space="preserve"> </t>
        </r>
        <r>
          <rPr>
            <b/>
            <sz val="9"/>
            <color indexed="81"/>
            <rFont val="돋움"/>
            <family val="3"/>
            <charset val="129"/>
          </rPr>
          <t>아닌</t>
        </r>
        <r>
          <rPr>
            <b/>
            <sz val="9"/>
            <color indexed="81"/>
            <rFont val="Tahoma"/>
            <family val="2"/>
          </rPr>
          <t xml:space="preserve"> </t>
        </r>
        <r>
          <rPr>
            <b/>
            <sz val="9"/>
            <color indexed="81"/>
            <rFont val="돋움"/>
            <family val="3"/>
            <charset val="129"/>
          </rPr>
          <t>차입금의</t>
        </r>
        <r>
          <rPr>
            <b/>
            <sz val="9"/>
            <color indexed="81"/>
            <rFont val="Tahoma"/>
            <family val="2"/>
          </rPr>
          <t xml:space="preserve"> </t>
        </r>
        <r>
          <rPr>
            <b/>
            <sz val="9"/>
            <color indexed="81"/>
            <rFont val="돋움"/>
            <family val="3"/>
            <charset val="129"/>
          </rPr>
          <t>원리금상환액</t>
        </r>
        <r>
          <rPr>
            <b/>
            <sz val="9"/>
            <color indexed="81"/>
            <rFont val="Tahoma"/>
            <family val="2"/>
          </rPr>
          <t xml:space="preserve"> 
- </t>
        </r>
        <r>
          <rPr>
            <b/>
            <sz val="9"/>
            <color indexed="81"/>
            <rFont val="돋움"/>
            <family val="3"/>
            <charset val="129"/>
          </rPr>
          <t>연</t>
        </r>
        <r>
          <rPr>
            <b/>
            <sz val="9"/>
            <color indexed="81"/>
            <rFont val="Tahoma"/>
            <family val="2"/>
          </rPr>
          <t xml:space="preserve"> 500</t>
        </r>
        <r>
          <rPr>
            <b/>
            <sz val="9"/>
            <color indexed="81"/>
            <rFont val="돋움"/>
            <family val="3"/>
            <charset val="129"/>
          </rPr>
          <t>만원</t>
        </r>
        <r>
          <rPr>
            <b/>
            <sz val="9"/>
            <color indexed="81"/>
            <rFont val="Tahoma"/>
            <family val="2"/>
          </rPr>
          <t xml:space="preserve"> </t>
        </r>
        <r>
          <rPr>
            <b/>
            <sz val="9"/>
            <color indexed="81"/>
            <rFont val="돋움"/>
            <family val="3"/>
            <charset val="129"/>
          </rPr>
          <t>한도</t>
        </r>
        <r>
          <rPr>
            <b/>
            <sz val="9"/>
            <color indexed="81"/>
            <rFont val="Tahoma"/>
            <family val="2"/>
          </rPr>
          <t xml:space="preserve"> : </t>
        </r>
        <r>
          <rPr>
            <b/>
            <sz val="9"/>
            <color indexed="81"/>
            <rFont val="돋움"/>
            <family val="3"/>
            <charset val="129"/>
          </rPr>
          <t>①</t>
        </r>
        <r>
          <rPr>
            <b/>
            <sz val="9"/>
            <color indexed="81"/>
            <rFont val="Tahoma"/>
            <family val="2"/>
          </rPr>
          <t>+</t>
        </r>
        <r>
          <rPr>
            <b/>
            <sz val="9"/>
            <color indexed="81"/>
            <rFont val="돋움"/>
            <family val="3"/>
            <charset val="129"/>
          </rPr>
          <t>②</t>
        </r>
        <r>
          <rPr>
            <b/>
            <sz val="9"/>
            <color indexed="81"/>
            <rFont val="Tahoma"/>
            <family val="2"/>
          </rPr>
          <t>+</t>
        </r>
        <r>
          <rPr>
            <b/>
            <sz val="9"/>
            <color indexed="81"/>
            <rFont val="돋움"/>
            <family val="3"/>
            <charset val="129"/>
          </rPr>
          <t>주택마련저축공제</t>
        </r>
      </text>
    </comment>
    <comment ref="W115" authorId="1" shapeId="0" xr:uid="{243F465D-EFBD-408A-8FD9-36C085264B66}">
      <text>
        <r>
          <rPr>
            <b/>
            <sz val="9"/>
            <color indexed="81"/>
            <rFont val="돋움"/>
            <family val="3"/>
            <charset val="129"/>
          </rPr>
          <t>의료비
㉮ 본인 ㉯ 65세 이상 ㉰ 장애인 ㉱ 그 외  부양가족
공제금액 한도
의료비 공제대상금액*× 15%
* 의료비 공제대상금액
ㆍ본인, 65세이상, 장애인  : 한도 없음
ㆍ그 외 부양가족  : 연 700만원  
총급여 3%를 초과하는 경우 공제 가능
- 공제 가능 의료비
 ㆍ진찰, 치료 등을 위한 의료기관 지출 비용
   (미용ㆍ성형수술비용 제외)
 ㆍ치료요양을 위한 의약품(한약 포함) 구입비용(건강증진을 위한 의약품 제외)
 ㆍ장애인보장구 구입ㆍ임차비용
 ㆍ시력교정용안경(콘택트렌즈) 구입비용
   (1인당 연 50만원 이내 금액)
 ㆍ보청기 구입비용
 ㆍ장기요양급여비 중 본인 일부 부담금
- 의료비 공제대상금액 계산
구  분                           의료비 공제금액
㉱ &lt; 총급여액 3%            (㉮+㉯+㉰) - (총급여액 3% - ㉱)
㉱ &gt;= 총급여액 3%          (㉮+㉯+㉰) + 적은금액[(㉱-총급여액 3%), 700만원]
※㉯, ㉰, ㉱ : 나이ㆍ소득금액 제한 없으나 생계를 같이하는 부양가족에 해당되어야 함</t>
        </r>
      </text>
    </comment>
    <comment ref="X115" authorId="1" shapeId="0" xr:uid="{ADB56028-B921-4E3B-9EFA-368D0DA52D59}">
      <text>
        <r>
          <rPr>
            <b/>
            <sz val="9"/>
            <color indexed="81"/>
            <rFont val="돋움"/>
            <family val="3"/>
            <charset val="129"/>
          </rPr>
          <t xml:space="preserve">※ 작성방법 및 한도
나이·소득금액 제한 없으나 생계를 같이하는 부양가족 
1. 세액공제대상금액 : 근로자 본인 및 부양가족을 위해 지출한 의료비 중 근로자 총급여액의 3%를 
                               초과한 금액
※ 사내근로복지기금, 보험회사로부터 수령한 보험금,국민건강보험공단의 지원금 등으로 지출한 의료비,치료목적이 아닌 미용·성형수술 및 
    건강증진을 위한 의약품(보약포함)구입 비용은 세액공제대상 의료비에 해당되지 않음
2. 세액공제대상금액한도 : 본인·장애인·만65세 이상(한도없음), 그 외 부양가족(700만원)
                                     시력보정용 안경 또는 콘텍트렌즈 구입비는 기본공제대상자 1인당 연
                                      50만원 이내
본인·경로자·장애인 의료비 : 지출액 전액공제
단, 그밖의 공제대상자 의료비가 (총급여 x 3%) 에 미달하는 경우 미달하는 금액 차감
그 밖의 공제대상자 의료비 : 의료비지출액 - (총급여 X 3%) 이며 연 700만원 한도
세액공제액 = 공제대상금액 X 15%
② 근로소득이 있는 거주자가 기본공제대상자(나이 및 소득의 제한을 받지 아니한다)를 위하여 해당 과세기간에 대통령령으로 정하는 의료비를 
    지급한 경우 다음 각 호의 금액의 100분의 15에 해당하는 금액을 해당 과세기간의 종합소득산출세액에서 공제한다.(2014.01.01 신설) [ 부칙 ] 
1. 제2호의 대상자를 제외한 기본공제대상자를 위하여 지급한 의료비로서 총급여액에 100분의 3을 곱하여 계산한 금액을 초과하는 금액. 
    다만, 그 금액이 연 700만원을 초과하는 경우에는 연 700만원으로 한다.(2014.01.01 신설) [ 부칙 ] 
2. 해당 거주자, 과세기간 종료일 현재 65세 이상인 사람과 장애인을 위하여 지급한 의료비. 다만, 제1호의 의료비가 총급여액에 100분의 3을 
    곱하여 계산한 금액에 미달하는 경우에는 그 미달하는 금액을 뺀다.(2014.01.01 신설) [ 부칙 ] </t>
        </r>
      </text>
    </comment>
    <comment ref="AG116" authorId="1" shapeId="0" xr:uid="{CD313144-A1C7-48CB-BC12-12AB95640444}">
      <text>
        <r>
          <rPr>
            <b/>
            <sz val="9"/>
            <color indexed="81"/>
            <rFont val="Tahoma"/>
            <family val="2"/>
          </rPr>
          <t xml:space="preserve">  - 12% </t>
        </r>
        <r>
          <rPr>
            <b/>
            <sz val="9"/>
            <color indexed="81"/>
            <rFont val="돋움"/>
            <family val="3"/>
            <charset val="129"/>
          </rPr>
          <t>적용대상</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연금계좌</t>
        </r>
        <r>
          <rPr>
            <b/>
            <sz val="9"/>
            <color indexed="81"/>
            <rFont val="Tahoma"/>
            <family val="2"/>
          </rPr>
          <t xml:space="preserve">, </t>
        </r>
        <r>
          <rPr>
            <b/>
            <sz val="9"/>
            <color indexed="81"/>
            <rFont val="돋움"/>
            <family val="3"/>
            <charset val="129"/>
          </rPr>
          <t>보장성보험료</t>
        </r>
      </text>
    </comment>
    <comment ref="W117" authorId="1" shapeId="0" xr:uid="{BC16B288-5A13-4B83-B531-D3D8A5DC144C}">
      <text>
        <r>
          <rPr>
            <b/>
            <sz val="9"/>
            <color indexed="81"/>
            <rFont val="돋움"/>
            <family val="3"/>
            <charset val="129"/>
          </rPr>
          <t>교육비
ⓐ  취학전 아동 ⓑ 초등학생 중ㆍ고등학생
ⓒ 대학생  ⓓ 근로자 본인  ⓔ 장애인 특수교육비
공제금액 한도 :
교육비 공제대상금액* × 15%
* 교육비 공제대상금액
ㆍ취학전아동, 초ㆍ중ㆍ고생  : 1명당 300만원 한도
ㆍ대학생  : 1명당 900만원 한도
ㆍ본인, 장애인  : 한도 없음 
취학전아동 ~ 대학생 : 나이제한을 받지 않음 (직계존속은 공제대상 아님)
취학전 아동 : 
보육료, 학원비ㆍ체육시설
수강료, 유치원비, 방과후수업료
(특별활동비․도서구입비 포함, 재료비 제외), 급식비
초.중.고등학생 : 
교육비, 학교급식비, 교과서대,
방과후학교 수강료(도서구입비 포함, 재료비 제외), 국외교육비(고등학생 국외유학요건 폐지),교복구입비(중ㆍ고생 50만원 이내)
대학생 :
교육비, 국외교육비 (국외유학요건 폐지)
근로자본인 :
교육기관 교육비, 대학․대학원 1학기 이상의 교육과정과 시간제 과정 교육비, 직업능력개발훈련 수강료
장애인특수교육비 :
사회복지시설 등에 기본공제대상자인 장애인*의 재활교육을 위해 지급하는 비용
* 이 경우 소득금액 제한 없으며, 직계존속도 공제 가능</t>
        </r>
      </text>
    </comment>
    <comment ref="X117" authorId="1" shapeId="0" xr:uid="{61AC5925-4028-4D09-9879-70CA380E5D45}">
      <text>
        <r>
          <rPr>
            <b/>
            <sz val="9"/>
            <color indexed="81"/>
            <rFont val="돋움"/>
            <family val="3"/>
            <charset val="129"/>
          </rPr>
          <t xml:space="preserve">※ 작성방법 및 한도
소득자 본인 : 지출액 전액 공제
취학전 아동 : 1인당 지출한 금액에 300만원까지 공제
초.중.고등학교 : 1인당 지출한 금액에 300만원까지 공제
대학생(대학원불포함) : 1인당 지출한 금액에 900만원까지 공제
장애인 : 지출액 전액 공제
세액공제액 = 공제대상금액 x 15%
③ 근로소득이 있는 거주자가 그 거주자와 기본공제대상자(나이의 제한을 받지 아니하되, 제3호나목의 기관에 대해서는 과세기간 종료일 현재 18세 미만인 사람만 해당한다)를 위하여 해당 과세기간에 대통령령으로 정하는 교육비를 지급한 경우 다음 각 호의 금액의 100분의 15에 해당하는 금액을 해당 과세기간의 종합소득 산출세액에서 공제한다. 다만, 소득세 또는 증여세가 비과세되는 대통령령으로 정하는 교육비는 공제하지 아니한다.(2014.01.01 신설) [ 부칙 ] 
1. 기본공제대상자인 배우자ㆍ직계비속ㆍ형제자매ㆍ입양자 및 위탁아동을 위하여 지급한 다음 각 목의 교육비를 합산한 금액. 다만, 대학원에 지급하는 교육비는 제외하며, 대학생인 경우에는 1명당 연 900만원, 초등학교 취학 전 아동과 초ㆍ중ㆍ고등학생인 경우에는 1명당 연 300만원을 한도로 한다.(2014.01.01 신설) [ 부칙 ] 
가. 「유아교육법」, 「초ㆍ중등교육법」, 「고등교육법」 및 특별법에 따른 학교에 지급한 교육비(2014.01.01 신설) [ 부칙 ] 
나. 「평생교육법」에 따른 전공대학의 명칭을 사용할 수 있는 평생교육시설(이하 "전공대학"이라 한다) 및 원격대학 형태의 평생교육시설(이하 "원격대학"이라 한다), 「학점인정 등에 관한 법률」 및 「독학에 의한 학위취득에 관한 법률」에 따른 교육과정 중 대통령령으로 정하는 교육과정(이하 이 항에서 "학위취득과정"이라 한다)을 위하여 지급한 교육비(2014.01.01 신설) [ 부칙 ] 
다. 대통령령으로 정하는 국외교육기관(국외교육기관의 학생을 위하여 교육비를 지급하는 거주자가 국내에서 근무하는 경우에는 대통령령으로 정하는 학생만 해당한다)에 지급한 교육비(2014.01.01 신설) [ 부칙 ] 
라. 초등학교 취학 전 아동을 위하여 「영유아보육법」에 따른 어린이집, 「학원의 설립ㆍ운영 및 과외교습에 관한 법률」에 따른 학원 또는 대통령령으로 정하는 체육시설에 지급한 교육비(학원 및 체육시설에 지급하는 비용의 경우에는 대통령령으로 정하는 금액만 해당한다)(2014.01.01 신설) [ 부칙 ] 
2. 해당 거주자를 위하여 지급한 다음 각 목의 교육비를 합산한 금액(2014.01.01 신설) [ 부칙 ] 
가. 제1호 가목부터 다목까지의 규정에 해당하는 교육비(2014.01.01 신설) [ 부칙 ] 
나. 대학(전공대학, 원격대학 및 학위취득과정을 포함한다) 또는 대학원의 1학기 이상에 해당하는 교육과정과 「고등교육법」 제36조에 따른 시간제 과정에 지급하는 교육비(2014.01.01 신설) [ 부칙 ] 
다. 「근로자직업능력 개발법」 제2조에 따른 직업능력개발훈련시설에서 실시하는 직업능력개발훈련을 위하여 지급한 수강료. 다만, 대통령령으로 정하는 지원금 등을 받는 경우에는 이를 뺀 금액으로 한다.(2014.01.01 신설) [ 부칙 ] 
3. 기본공제대상자인 장애인(소득의 제한을 받지 아니한다)을 위하여 다음 각 목의 어느 하나에 해당하는 자에게 지급하는 대통령령으로 정하는 특수교육비(2014.01.01 신설) [ 부칙 ] 
가. 대통령령으로 정하는 사회복지시설 및 비영리법인(2014.01.01 신설) [ 부칙 ] 
나. 장애인의 기능향상과 행동발달을 위한 발달재활서비스를 제공하는 대통령령으로 정하는 기관(2014.01.01 신설) [ 부칙 ] 
다. 가목의 시설 또는 법인과 유사한 것으로서 외국에 있는 시설 또는 법인(2014.01.01 신설) [ 부칙 ] </t>
        </r>
      </text>
    </comment>
    <comment ref="AG117" authorId="1" shapeId="0" xr:uid="{7C2D7623-FCE6-47E4-9263-F19756A76F23}">
      <text>
        <r>
          <rPr>
            <b/>
            <sz val="9"/>
            <color indexed="81"/>
            <rFont val="돋움"/>
            <family val="3"/>
            <charset val="129"/>
          </rPr>
          <t>◦</t>
        </r>
        <r>
          <rPr>
            <b/>
            <sz val="9"/>
            <color indexed="81"/>
            <rFont val="Tahoma"/>
            <family val="2"/>
          </rPr>
          <t xml:space="preserve"> </t>
        </r>
        <r>
          <rPr>
            <b/>
            <sz val="9"/>
            <color indexed="81"/>
            <rFont val="돋움"/>
            <family val="3"/>
            <charset val="129"/>
          </rPr>
          <t>교육비</t>
        </r>
        <r>
          <rPr>
            <b/>
            <sz val="9"/>
            <color indexed="81"/>
            <rFont val="Tahoma"/>
            <family val="2"/>
          </rPr>
          <t xml:space="preserve"> </t>
        </r>
        <r>
          <rPr>
            <b/>
            <sz val="9"/>
            <color indexed="81"/>
            <rFont val="돋움"/>
            <family val="3"/>
            <charset val="129"/>
          </rPr>
          <t>공제대상</t>
        </r>
        <r>
          <rPr>
            <b/>
            <sz val="9"/>
            <color indexed="81"/>
            <rFont val="Tahoma"/>
            <family val="2"/>
          </rPr>
          <t xml:space="preserve"> </t>
        </r>
        <r>
          <rPr>
            <b/>
            <sz val="9"/>
            <color indexed="81"/>
            <rFont val="돋움"/>
            <family val="3"/>
            <charset val="129"/>
          </rPr>
          <t>방과후수업</t>
        </r>
        <r>
          <rPr>
            <b/>
            <sz val="9"/>
            <color indexed="81"/>
            <rFont val="Tahoma"/>
            <family val="2"/>
          </rPr>
          <t xml:space="preserve"> </t>
        </r>
        <r>
          <rPr>
            <b/>
            <sz val="9"/>
            <color indexed="81"/>
            <rFont val="돋움"/>
            <family val="3"/>
            <charset val="129"/>
          </rPr>
          <t xml:space="preserve">교재비
</t>
        </r>
        <r>
          <rPr>
            <b/>
            <sz val="9"/>
            <color indexed="81"/>
            <rFont val="Tahoma"/>
            <family val="2"/>
          </rPr>
          <t xml:space="preserve"> - (</t>
        </r>
        <r>
          <rPr>
            <b/>
            <sz val="9"/>
            <color indexed="81"/>
            <rFont val="돋움"/>
            <family val="3"/>
            <charset val="129"/>
          </rPr>
          <t>학교등</t>
        </r>
        <r>
          <rPr>
            <b/>
            <sz val="9"/>
            <color indexed="81"/>
            <rFont val="Tahoma"/>
            <family val="2"/>
          </rPr>
          <t xml:space="preserve"> </t>
        </r>
        <r>
          <rPr>
            <b/>
            <sz val="9"/>
            <color indexed="81"/>
            <rFont val="돋움"/>
            <family val="3"/>
            <charset val="129"/>
          </rPr>
          <t>구입</t>
        </r>
        <r>
          <rPr>
            <b/>
            <sz val="9"/>
            <color indexed="81"/>
            <rFont val="Tahoma"/>
            <family val="2"/>
          </rPr>
          <t xml:space="preserve">) </t>
        </r>
        <r>
          <rPr>
            <b/>
            <sz val="9"/>
            <color indexed="81"/>
            <rFont val="돋움"/>
            <family val="3"/>
            <charset val="129"/>
          </rPr>
          <t xml:space="preserve">도서구입비
</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‘재료비’</t>
        </r>
        <r>
          <rPr>
            <b/>
            <sz val="9"/>
            <color indexed="81"/>
            <rFont val="Tahoma"/>
            <family val="2"/>
          </rPr>
          <t xml:space="preserve"> </t>
        </r>
        <r>
          <rPr>
            <b/>
            <sz val="9"/>
            <color indexed="81"/>
            <rFont val="돋움"/>
            <family val="3"/>
            <charset val="129"/>
          </rPr>
          <t xml:space="preserve">제외
</t>
        </r>
        <r>
          <rPr>
            <b/>
            <sz val="9"/>
            <color indexed="81"/>
            <rFont val="Tahoma"/>
            <family val="2"/>
          </rPr>
          <t xml:space="preserve"> - (</t>
        </r>
        <r>
          <rPr>
            <b/>
            <sz val="9"/>
            <color indexed="81"/>
            <rFont val="돋움"/>
            <family val="3"/>
            <charset val="129"/>
          </rPr>
          <t>학교외</t>
        </r>
        <r>
          <rPr>
            <b/>
            <sz val="9"/>
            <color indexed="81"/>
            <rFont val="Tahoma"/>
            <family val="2"/>
          </rPr>
          <t xml:space="preserve"> </t>
        </r>
        <r>
          <rPr>
            <b/>
            <sz val="9"/>
            <color indexed="81"/>
            <rFont val="돋움"/>
            <family val="3"/>
            <charset val="129"/>
          </rPr>
          <t>구입</t>
        </r>
        <r>
          <rPr>
            <b/>
            <sz val="9"/>
            <color indexed="81"/>
            <rFont val="Tahoma"/>
            <family val="2"/>
          </rPr>
          <t xml:space="preserve">) </t>
        </r>
        <r>
          <rPr>
            <b/>
            <sz val="9"/>
            <color indexed="81"/>
            <rFont val="돋움"/>
            <family val="3"/>
            <charset val="129"/>
          </rPr>
          <t>초ㆍ중ㆍ고등학교의</t>
        </r>
        <r>
          <rPr>
            <b/>
            <sz val="9"/>
            <color indexed="81"/>
            <rFont val="Tahoma"/>
            <family val="2"/>
          </rPr>
          <t xml:space="preserve"> </t>
        </r>
        <r>
          <rPr>
            <b/>
            <sz val="9"/>
            <color indexed="81"/>
            <rFont val="돋움"/>
            <family val="3"/>
            <charset val="129"/>
          </rPr>
          <t>방과후학교</t>
        </r>
        <r>
          <rPr>
            <b/>
            <sz val="9"/>
            <color indexed="81"/>
            <rFont val="Tahoma"/>
            <family val="2"/>
          </rPr>
          <t xml:space="preserve"> </t>
        </r>
        <r>
          <rPr>
            <b/>
            <sz val="9"/>
            <color indexed="81"/>
            <rFont val="돋움"/>
            <family val="3"/>
            <charset val="129"/>
          </rPr>
          <t>수업용</t>
        </r>
        <r>
          <rPr>
            <b/>
            <sz val="9"/>
            <color indexed="81"/>
            <rFont val="Tahoma"/>
            <family val="2"/>
          </rPr>
          <t xml:space="preserve"> </t>
        </r>
        <r>
          <rPr>
            <b/>
            <sz val="9"/>
            <color indexed="81"/>
            <rFont val="돋움"/>
            <family val="3"/>
            <charset val="129"/>
          </rPr>
          <t xml:space="preserve">도서구입비
</t>
        </r>
      </text>
    </comment>
    <comment ref="AG118" authorId="1" shapeId="0" xr:uid="{E2277092-61E7-4F56-A622-53BDEE1FE12A}">
      <text>
        <r>
          <rPr>
            <b/>
            <sz val="9"/>
            <color indexed="81"/>
            <rFont val="Tahoma"/>
            <family val="2"/>
          </rPr>
          <t xml:space="preserve">  - 15% </t>
        </r>
        <r>
          <rPr>
            <b/>
            <sz val="9"/>
            <color indexed="81"/>
            <rFont val="돋움"/>
            <family val="3"/>
            <charset val="129"/>
          </rPr>
          <t>적용대상</t>
        </r>
        <r>
          <rPr>
            <b/>
            <sz val="9"/>
            <color indexed="81"/>
            <rFont val="Tahoma"/>
            <family val="2"/>
          </rPr>
          <t xml:space="preserve"> </t>
        </r>
        <r>
          <rPr>
            <b/>
            <sz val="9"/>
            <color indexed="81"/>
            <rFont val="돋움"/>
            <family val="3"/>
            <charset val="129"/>
          </rPr>
          <t>세액공제</t>
        </r>
        <r>
          <rPr>
            <b/>
            <sz val="9"/>
            <color indexed="81"/>
            <rFont val="Tahoma"/>
            <family val="2"/>
          </rPr>
          <t xml:space="preserve">   : </t>
        </r>
        <r>
          <rPr>
            <b/>
            <sz val="9"/>
            <color indexed="81"/>
            <rFont val="돋움"/>
            <family val="3"/>
            <charset val="129"/>
          </rPr>
          <t>의료비</t>
        </r>
        <r>
          <rPr>
            <b/>
            <sz val="9"/>
            <color indexed="81"/>
            <rFont val="Tahoma"/>
            <family val="2"/>
          </rPr>
          <t xml:space="preserve">, </t>
        </r>
        <r>
          <rPr>
            <b/>
            <sz val="9"/>
            <color indexed="81"/>
            <rFont val="돋움"/>
            <family val="3"/>
            <charset val="129"/>
          </rPr>
          <t>교육비</t>
        </r>
        <r>
          <rPr>
            <b/>
            <sz val="9"/>
            <color indexed="81"/>
            <rFont val="Tahoma"/>
            <family val="2"/>
          </rPr>
          <t xml:space="preserve">, </t>
        </r>
        <r>
          <rPr>
            <b/>
            <sz val="9"/>
            <color indexed="81"/>
            <rFont val="돋움"/>
            <family val="3"/>
            <charset val="129"/>
          </rPr>
          <t>기부금</t>
        </r>
        <r>
          <rPr>
            <b/>
            <sz val="9"/>
            <color indexed="81"/>
            <rFont val="Tahoma"/>
            <family val="2"/>
          </rPr>
          <t>(3</t>
        </r>
        <r>
          <rPr>
            <b/>
            <sz val="9"/>
            <color indexed="81"/>
            <rFont val="돋움"/>
            <family val="3"/>
            <charset val="129"/>
          </rPr>
          <t>천만원</t>
        </r>
        <r>
          <rPr>
            <b/>
            <sz val="9"/>
            <color indexed="81"/>
            <rFont val="Tahoma"/>
            <family val="2"/>
          </rPr>
          <t xml:space="preserve"> </t>
        </r>
        <r>
          <rPr>
            <b/>
            <sz val="9"/>
            <color indexed="81"/>
            <rFont val="돋움"/>
            <family val="3"/>
            <charset val="129"/>
          </rPr>
          <t>초과</t>
        </r>
        <r>
          <rPr>
            <b/>
            <sz val="9"/>
            <color indexed="81"/>
            <rFont val="Tahoma"/>
            <family val="2"/>
          </rPr>
          <t xml:space="preserve"> : 25% </t>
        </r>
        <r>
          <rPr>
            <b/>
            <sz val="9"/>
            <color indexed="81"/>
            <rFont val="돋움"/>
            <family val="3"/>
            <charset val="129"/>
          </rPr>
          <t>적용</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정치자금기부금</t>
        </r>
        <r>
          <rPr>
            <b/>
            <sz val="9"/>
            <color indexed="81"/>
            <rFont val="Tahoma"/>
            <family val="2"/>
          </rPr>
          <t xml:space="preserve"> </t>
        </r>
        <r>
          <rPr>
            <b/>
            <sz val="9"/>
            <color indexed="81"/>
            <rFont val="돋움"/>
            <family val="3"/>
            <charset val="129"/>
          </rPr>
          <t>공제의</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동일</t>
        </r>
        <r>
          <rPr>
            <b/>
            <sz val="9"/>
            <color indexed="81"/>
            <rFont val="Tahoma"/>
            <family val="2"/>
          </rPr>
          <t>(</t>
        </r>
        <r>
          <rPr>
            <b/>
            <sz val="9"/>
            <color indexed="81"/>
            <rFont val="돋움"/>
            <family val="3"/>
            <charset val="129"/>
          </rPr>
          <t>조특법</t>
        </r>
        <r>
          <rPr>
            <b/>
            <sz val="9"/>
            <color indexed="81"/>
            <rFont val="Tahoma"/>
            <family val="2"/>
          </rPr>
          <t xml:space="preserve"> </t>
        </r>
        <r>
          <rPr>
            <b/>
            <sz val="9"/>
            <color indexed="81"/>
            <rFont val="돋움"/>
            <family val="3"/>
            <charset val="129"/>
          </rPr>
          <t>§</t>
        </r>
        <r>
          <rPr>
            <b/>
            <sz val="9"/>
            <color indexed="81"/>
            <rFont val="Tahoma"/>
            <family val="2"/>
          </rPr>
          <t>76</t>
        </r>
        <r>
          <rPr>
            <b/>
            <sz val="9"/>
            <color indexed="81"/>
            <rFont val="돋움"/>
            <family val="3"/>
            <charset val="129"/>
          </rPr>
          <t>①</t>
        </r>
        <r>
          <rPr>
            <b/>
            <sz val="9"/>
            <color indexed="81"/>
            <rFont val="Tahoma"/>
            <family val="2"/>
          </rPr>
          <t>)</t>
        </r>
      </text>
    </comment>
    <comment ref="E119" authorId="1" shapeId="0" xr:uid="{DC645494-88FA-4DC0-9C90-7FC25F84D28B}">
      <text>
        <r>
          <rPr>
            <b/>
            <sz val="9"/>
            <color indexed="81"/>
            <rFont val="돋움"/>
            <family val="3"/>
            <charset val="129"/>
          </rPr>
          <t>◦</t>
        </r>
        <r>
          <rPr>
            <b/>
            <sz val="9"/>
            <color indexed="81"/>
            <rFont val="Tahoma"/>
            <family val="2"/>
          </rPr>
          <t xml:space="preserve"> </t>
        </r>
        <r>
          <rPr>
            <b/>
            <sz val="9"/>
            <color indexed="81"/>
            <rFont val="돋움"/>
            <family val="3"/>
            <charset val="129"/>
          </rPr>
          <t>소득공제</t>
        </r>
        <r>
          <rPr>
            <b/>
            <sz val="9"/>
            <color indexed="81"/>
            <rFont val="Tahoma"/>
            <family val="2"/>
          </rPr>
          <t xml:space="preserve"> </t>
        </r>
        <r>
          <rPr>
            <b/>
            <sz val="9"/>
            <color indexed="81"/>
            <rFont val="돋움"/>
            <family val="3"/>
            <charset val="129"/>
          </rPr>
          <t xml:space="preserve">대상자
</t>
        </r>
        <r>
          <rPr>
            <b/>
            <sz val="9"/>
            <color indexed="81"/>
            <rFont val="Tahoma"/>
            <family val="2"/>
          </rPr>
          <t xml:space="preserve">  - </t>
        </r>
        <r>
          <rPr>
            <b/>
            <sz val="9"/>
            <color indexed="81"/>
            <rFont val="돋움"/>
            <family val="3"/>
            <charset val="129"/>
          </rPr>
          <t>무주택</t>
        </r>
        <r>
          <rPr>
            <b/>
            <sz val="9"/>
            <color indexed="81"/>
            <rFont val="Tahoma"/>
            <family val="2"/>
          </rPr>
          <t xml:space="preserve"> </t>
        </r>
        <r>
          <rPr>
            <b/>
            <sz val="9"/>
            <color indexed="81"/>
            <rFont val="돋움"/>
            <family val="3"/>
            <charset val="129"/>
          </rPr>
          <t xml:space="preserve">세대주
</t>
        </r>
        <r>
          <rPr>
            <b/>
            <sz val="9"/>
            <color indexed="81"/>
            <rFont val="Tahoma"/>
            <family val="2"/>
          </rPr>
          <t xml:space="preserve">  - 1</t>
        </r>
        <r>
          <rPr>
            <b/>
            <sz val="9"/>
            <color indexed="81"/>
            <rFont val="돋움"/>
            <family val="3"/>
            <charset val="129"/>
          </rPr>
          <t>주택을</t>
        </r>
        <r>
          <rPr>
            <b/>
            <sz val="9"/>
            <color indexed="81"/>
            <rFont val="Tahoma"/>
            <family val="2"/>
          </rPr>
          <t xml:space="preserve"> </t>
        </r>
        <r>
          <rPr>
            <b/>
            <sz val="9"/>
            <color indexed="81"/>
            <rFont val="돋움"/>
            <family val="3"/>
            <charset val="129"/>
          </rPr>
          <t>보유한</t>
        </r>
        <r>
          <rPr>
            <b/>
            <sz val="9"/>
            <color indexed="81"/>
            <rFont val="Tahoma"/>
            <family val="2"/>
          </rPr>
          <t xml:space="preserve"> </t>
        </r>
        <r>
          <rPr>
            <b/>
            <sz val="9"/>
            <color indexed="81"/>
            <rFont val="돋움"/>
            <family val="3"/>
            <charset val="129"/>
          </rPr>
          <t>세대의</t>
        </r>
        <r>
          <rPr>
            <b/>
            <sz val="9"/>
            <color indexed="81"/>
            <rFont val="Tahoma"/>
            <family val="2"/>
          </rPr>
          <t xml:space="preserve"> </t>
        </r>
        <r>
          <rPr>
            <b/>
            <sz val="9"/>
            <color indexed="81"/>
            <rFont val="돋움"/>
            <family val="3"/>
            <charset val="129"/>
          </rPr>
          <t>세대주로서</t>
        </r>
        <r>
          <rPr>
            <b/>
            <sz val="9"/>
            <color indexed="81"/>
            <rFont val="Tahoma"/>
            <family val="2"/>
          </rPr>
          <t xml:space="preserve"> </t>
        </r>
        <r>
          <rPr>
            <b/>
            <sz val="9"/>
            <color indexed="81"/>
            <rFont val="돋움"/>
            <family val="3"/>
            <charset val="129"/>
          </rPr>
          <t>대체주택</t>
        </r>
        <r>
          <rPr>
            <b/>
            <sz val="9"/>
            <color indexed="81"/>
            <rFont val="Tahoma"/>
            <family val="2"/>
          </rPr>
          <t xml:space="preserve"> </t>
        </r>
        <r>
          <rPr>
            <b/>
            <sz val="9"/>
            <color indexed="81"/>
            <rFont val="돋움"/>
            <family val="3"/>
            <charset val="129"/>
          </rPr>
          <t>취득자</t>
        </r>
        <r>
          <rPr>
            <b/>
            <sz val="9"/>
            <color indexed="81"/>
            <rFont val="Tahoma"/>
            <family val="2"/>
          </rPr>
          <t>(</t>
        </r>
        <r>
          <rPr>
            <b/>
            <sz val="9"/>
            <color indexed="81"/>
            <rFont val="돋움"/>
            <family val="3"/>
            <charset val="129"/>
          </rPr>
          <t>단</t>
        </r>
        <r>
          <rPr>
            <b/>
            <sz val="9"/>
            <color indexed="81"/>
            <rFont val="Tahoma"/>
            <family val="2"/>
          </rPr>
          <t xml:space="preserve">, 12.31. </t>
        </r>
        <r>
          <rPr>
            <b/>
            <sz val="9"/>
            <color indexed="81"/>
            <rFont val="돋움"/>
            <family val="3"/>
            <charset val="129"/>
          </rPr>
          <t>기준</t>
        </r>
        <r>
          <rPr>
            <b/>
            <sz val="9"/>
            <color indexed="81"/>
            <rFont val="Tahoma"/>
            <family val="2"/>
          </rPr>
          <t xml:space="preserve"> 1</t>
        </r>
        <r>
          <rPr>
            <b/>
            <sz val="9"/>
            <color indexed="81"/>
            <rFont val="돋움"/>
            <family val="3"/>
            <charset val="129"/>
          </rPr>
          <t>주택자</t>
        </r>
        <r>
          <rPr>
            <b/>
            <sz val="9"/>
            <color indexed="81"/>
            <rFont val="Tahoma"/>
            <family val="2"/>
          </rPr>
          <t xml:space="preserve">)
  - </t>
        </r>
        <r>
          <rPr>
            <b/>
            <sz val="9"/>
            <color indexed="81"/>
            <rFont val="돋움"/>
            <family val="3"/>
            <charset val="129"/>
          </rPr>
          <t>세대주가</t>
        </r>
        <r>
          <rPr>
            <b/>
            <sz val="9"/>
            <color indexed="81"/>
            <rFont val="Tahoma"/>
            <family val="2"/>
          </rPr>
          <t xml:space="preserve"> </t>
        </r>
        <r>
          <rPr>
            <b/>
            <sz val="9"/>
            <color indexed="81"/>
            <rFont val="돋움"/>
            <family val="3"/>
            <charset val="129"/>
          </rPr>
          <t>주택관련</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받지</t>
        </r>
        <r>
          <rPr>
            <b/>
            <sz val="9"/>
            <color indexed="81"/>
            <rFont val="Tahoma"/>
            <family val="2"/>
          </rPr>
          <t xml:space="preserve"> </t>
        </r>
        <r>
          <rPr>
            <b/>
            <sz val="9"/>
            <color indexed="81"/>
            <rFont val="돋움"/>
            <family val="3"/>
            <charset val="129"/>
          </rPr>
          <t>않은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세대의</t>
        </r>
        <r>
          <rPr>
            <b/>
            <sz val="9"/>
            <color indexed="81"/>
            <rFont val="Tahoma"/>
            <family val="2"/>
          </rPr>
          <t xml:space="preserve"> </t>
        </r>
        <r>
          <rPr>
            <b/>
            <sz val="9"/>
            <color indexed="81"/>
            <rFont val="돋움"/>
            <family val="3"/>
            <charset val="129"/>
          </rPr>
          <t>구성원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근로소득자
◦</t>
        </r>
        <r>
          <rPr>
            <b/>
            <sz val="9"/>
            <color indexed="81"/>
            <rFont val="Tahoma"/>
            <family val="2"/>
          </rPr>
          <t xml:space="preserve"> </t>
        </r>
        <r>
          <rPr>
            <b/>
            <sz val="9"/>
            <color indexed="81"/>
            <rFont val="돋움"/>
            <family val="3"/>
            <charset val="129"/>
          </rPr>
          <t>주택규모</t>
        </r>
        <r>
          <rPr>
            <b/>
            <sz val="9"/>
            <color indexed="81"/>
            <rFont val="Tahoma"/>
            <family val="2"/>
          </rPr>
          <t xml:space="preserve"> </t>
        </r>
        <r>
          <rPr>
            <b/>
            <sz val="9"/>
            <color indexed="81"/>
            <rFont val="돋움"/>
            <family val="3"/>
            <charset val="129"/>
          </rPr>
          <t>기준</t>
        </r>
        <r>
          <rPr>
            <b/>
            <sz val="9"/>
            <color indexed="81"/>
            <rFont val="Tahoma"/>
            <family val="2"/>
          </rPr>
          <t xml:space="preserve"> : </t>
        </r>
        <r>
          <rPr>
            <b/>
            <sz val="9"/>
            <color indexed="81"/>
            <rFont val="돋움"/>
            <family val="3"/>
            <charset val="129"/>
          </rPr>
          <t>국민주택규모의</t>
        </r>
        <r>
          <rPr>
            <b/>
            <sz val="9"/>
            <color indexed="81"/>
            <rFont val="Tahoma"/>
            <family val="2"/>
          </rPr>
          <t xml:space="preserve"> </t>
        </r>
        <r>
          <rPr>
            <b/>
            <sz val="9"/>
            <color indexed="81"/>
            <rFont val="돋움"/>
            <family val="3"/>
            <charset val="129"/>
          </rPr>
          <t>주택</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주택규모</t>
        </r>
        <r>
          <rPr>
            <b/>
            <sz val="9"/>
            <color indexed="81"/>
            <rFont val="Tahoma"/>
            <family val="2"/>
          </rPr>
          <t xml:space="preserve"> </t>
        </r>
        <r>
          <rPr>
            <b/>
            <sz val="9"/>
            <color indexed="81"/>
            <rFont val="돋움"/>
            <family val="3"/>
            <charset val="129"/>
          </rPr>
          <t>기준</t>
        </r>
        <r>
          <rPr>
            <b/>
            <sz val="9"/>
            <color indexed="81"/>
            <rFont val="Tahoma"/>
            <family val="2"/>
          </rPr>
          <t xml:space="preserve"> : &lt;</t>
        </r>
        <r>
          <rPr>
            <b/>
            <sz val="9"/>
            <color indexed="81"/>
            <rFont val="돋움"/>
            <family val="3"/>
            <charset val="129"/>
          </rPr>
          <t>삭</t>
        </r>
        <r>
          <rPr>
            <b/>
            <sz val="9"/>
            <color indexed="81"/>
            <rFont val="Tahoma"/>
            <family val="2"/>
          </rPr>
          <t xml:space="preserve"> </t>
        </r>
        <r>
          <rPr>
            <b/>
            <sz val="9"/>
            <color indexed="81"/>
            <rFont val="돋움"/>
            <family val="3"/>
            <charset val="129"/>
          </rPr>
          <t>제</t>
        </r>
        <r>
          <rPr>
            <b/>
            <sz val="9"/>
            <color indexed="81"/>
            <rFont val="Tahoma"/>
            <family val="2"/>
          </rPr>
          <t xml:space="preserve">&gt; 
</t>
        </r>
        <r>
          <rPr>
            <b/>
            <sz val="9"/>
            <color indexed="81"/>
            <rFont val="돋움"/>
            <family val="3"/>
            <charset val="129"/>
          </rPr>
          <t>◦</t>
        </r>
        <r>
          <rPr>
            <b/>
            <sz val="9"/>
            <color indexed="81"/>
            <rFont val="Tahoma"/>
            <family val="2"/>
          </rPr>
          <t xml:space="preserve"> </t>
        </r>
        <r>
          <rPr>
            <b/>
            <sz val="9"/>
            <color indexed="81"/>
            <rFont val="돋움"/>
            <family val="3"/>
            <charset val="129"/>
          </rPr>
          <t>기준시가</t>
        </r>
        <r>
          <rPr>
            <b/>
            <sz val="9"/>
            <color indexed="81"/>
            <rFont val="Tahoma"/>
            <family val="2"/>
          </rPr>
          <t xml:space="preserve"> </t>
        </r>
        <r>
          <rPr>
            <b/>
            <sz val="9"/>
            <color indexed="81"/>
            <rFont val="돋움"/>
            <family val="3"/>
            <charset val="129"/>
          </rPr>
          <t>기준</t>
        </r>
        <r>
          <rPr>
            <b/>
            <sz val="9"/>
            <color indexed="81"/>
            <rFont val="Tahoma"/>
            <family val="2"/>
          </rPr>
          <t xml:space="preserve"> : </t>
        </r>
        <r>
          <rPr>
            <b/>
            <sz val="9"/>
            <color indexed="81"/>
            <rFont val="돋움"/>
            <family val="3"/>
            <charset val="129"/>
          </rPr>
          <t>취득시</t>
        </r>
        <r>
          <rPr>
            <b/>
            <sz val="9"/>
            <color indexed="81"/>
            <rFont val="Tahoma"/>
            <family val="2"/>
          </rPr>
          <t xml:space="preserve"> </t>
        </r>
        <r>
          <rPr>
            <b/>
            <sz val="9"/>
            <color indexed="81"/>
            <rFont val="돋움"/>
            <family val="3"/>
            <charset val="129"/>
          </rPr>
          <t>기준시가</t>
        </r>
        <r>
          <rPr>
            <b/>
            <sz val="9"/>
            <color indexed="81"/>
            <rFont val="Tahoma"/>
            <family val="2"/>
          </rPr>
          <t xml:space="preserve"> 4</t>
        </r>
        <r>
          <rPr>
            <b/>
            <sz val="9"/>
            <color indexed="81"/>
            <rFont val="돋움"/>
            <family val="3"/>
            <charset val="129"/>
          </rPr>
          <t>억원</t>
        </r>
        <r>
          <rPr>
            <b/>
            <sz val="9"/>
            <color indexed="81"/>
            <rFont val="Tahoma"/>
            <family val="2"/>
          </rPr>
          <t xml:space="preserve"> </t>
        </r>
        <r>
          <rPr>
            <b/>
            <sz val="9"/>
            <color indexed="81"/>
            <rFont val="돋움"/>
            <family val="3"/>
            <charset val="129"/>
          </rPr>
          <t>이하
◦</t>
        </r>
        <r>
          <rPr>
            <b/>
            <sz val="9"/>
            <color indexed="81"/>
            <rFont val="Tahoma"/>
            <family val="2"/>
          </rPr>
          <t xml:space="preserve"> </t>
        </r>
        <r>
          <rPr>
            <b/>
            <sz val="9"/>
            <color indexed="81"/>
            <rFont val="돋움"/>
            <family val="3"/>
            <charset val="129"/>
          </rPr>
          <t xml:space="preserve">공제배제
</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과세기간</t>
        </r>
        <r>
          <rPr>
            <b/>
            <sz val="9"/>
            <color indexed="81"/>
            <rFont val="Tahoma"/>
            <family val="2"/>
          </rPr>
          <t xml:space="preserve"> </t>
        </r>
        <r>
          <rPr>
            <b/>
            <sz val="9"/>
            <color indexed="81"/>
            <rFont val="돋움"/>
            <family val="3"/>
            <charset val="129"/>
          </rPr>
          <t>종료일</t>
        </r>
        <r>
          <rPr>
            <b/>
            <sz val="9"/>
            <color indexed="81"/>
            <rFont val="Tahoma"/>
            <family val="2"/>
          </rPr>
          <t xml:space="preserve"> </t>
        </r>
        <r>
          <rPr>
            <b/>
            <sz val="9"/>
            <color indexed="81"/>
            <rFont val="돋움"/>
            <family val="3"/>
            <charset val="129"/>
          </rPr>
          <t>현재</t>
        </r>
        <r>
          <rPr>
            <b/>
            <sz val="9"/>
            <color indexed="81"/>
            <rFont val="Tahoma"/>
            <family val="2"/>
          </rPr>
          <t xml:space="preserve"> 2</t>
        </r>
        <r>
          <rPr>
            <b/>
            <sz val="9"/>
            <color indexed="81"/>
            <rFont val="돋움"/>
            <family val="3"/>
            <charset val="129"/>
          </rPr>
          <t>주택</t>
        </r>
        <r>
          <rPr>
            <b/>
            <sz val="9"/>
            <color indexed="81"/>
            <rFont val="Tahoma"/>
            <family val="2"/>
          </rPr>
          <t xml:space="preserve"> </t>
        </r>
        <r>
          <rPr>
            <b/>
            <sz val="9"/>
            <color indexed="81"/>
            <rFont val="돋움"/>
            <family val="3"/>
            <charset val="129"/>
          </rPr>
          <t>이상
③</t>
        </r>
        <r>
          <rPr>
            <b/>
            <sz val="9"/>
            <color indexed="81"/>
            <rFont val="Tahoma"/>
            <family val="2"/>
          </rPr>
          <t xml:space="preserve"> </t>
        </r>
        <r>
          <rPr>
            <b/>
            <sz val="9"/>
            <color indexed="81"/>
            <rFont val="돋움"/>
            <family val="3"/>
            <charset val="129"/>
          </rPr>
          <t>장기주택</t>
        </r>
        <r>
          <rPr>
            <b/>
            <sz val="9"/>
            <color indexed="81"/>
            <rFont val="Tahoma"/>
            <family val="2"/>
          </rPr>
          <t xml:space="preserve"> </t>
        </r>
        <r>
          <rPr>
            <b/>
            <sz val="9"/>
            <color indexed="81"/>
            <rFont val="돋움"/>
            <family val="3"/>
            <charset val="129"/>
          </rPr>
          <t>저당차입금</t>
        </r>
        <r>
          <rPr>
            <b/>
            <sz val="9"/>
            <color indexed="81"/>
            <rFont val="Tahoma"/>
            <family val="2"/>
          </rPr>
          <t xml:space="preserve"> </t>
        </r>
        <r>
          <rPr>
            <b/>
            <sz val="9"/>
            <color indexed="81"/>
            <rFont val="돋움"/>
            <family val="3"/>
            <charset val="129"/>
          </rPr>
          <t>이자상환액공제
공제금액ㆍ한도
이자상환액</t>
        </r>
        <r>
          <rPr>
            <b/>
            <sz val="9"/>
            <color indexed="81"/>
            <rFont val="Tahoma"/>
            <family val="2"/>
          </rPr>
          <t xml:space="preserve"> (500</t>
        </r>
        <r>
          <rPr>
            <b/>
            <sz val="9"/>
            <color indexed="81"/>
            <rFont val="돋움"/>
            <family val="3"/>
            <charset val="129"/>
          </rPr>
          <t>만원</t>
        </r>
        <r>
          <rPr>
            <b/>
            <sz val="9"/>
            <color indexed="81"/>
            <rFont val="Tahoma"/>
            <family val="2"/>
          </rPr>
          <t>, 1,500</t>
        </r>
        <r>
          <rPr>
            <b/>
            <sz val="9"/>
            <color indexed="81"/>
            <rFont val="돋움"/>
            <family val="3"/>
            <charset val="129"/>
          </rPr>
          <t>만원</t>
        </r>
        <r>
          <rPr>
            <b/>
            <sz val="9"/>
            <color indexed="81"/>
            <rFont val="Tahoma"/>
            <family val="2"/>
          </rPr>
          <t xml:space="preserve"> </t>
        </r>
        <r>
          <rPr>
            <b/>
            <sz val="9"/>
            <color indexed="81"/>
            <rFont val="돋움"/>
            <family val="3"/>
            <charset val="129"/>
          </rPr>
          <t>한도</t>
        </r>
        <r>
          <rPr>
            <b/>
            <sz val="9"/>
            <color indexed="81"/>
            <rFont val="Tahoma"/>
            <family val="2"/>
          </rPr>
          <t xml:space="preserve">)
</t>
        </r>
        <r>
          <rPr>
            <b/>
            <sz val="9"/>
            <color indexed="81"/>
            <rFont val="돋움"/>
            <family val="3"/>
            <charset val="129"/>
          </rPr>
          <t>무주택</t>
        </r>
        <r>
          <rPr>
            <b/>
            <sz val="9"/>
            <color indexed="81"/>
            <rFont val="Tahoma"/>
            <family val="2"/>
          </rPr>
          <t xml:space="preserve"> </t>
        </r>
        <r>
          <rPr>
            <b/>
            <sz val="9"/>
            <color indexed="81"/>
            <rFont val="돋움"/>
            <family val="3"/>
            <charset val="129"/>
          </rPr>
          <t>세대의</t>
        </r>
        <r>
          <rPr>
            <b/>
            <sz val="9"/>
            <color indexed="81"/>
            <rFont val="Tahoma"/>
            <family val="2"/>
          </rPr>
          <t xml:space="preserve"> </t>
        </r>
        <r>
          <rPr>
            <b/>
            <sz val="9"/>
            <color indexed="81"/>
            <rFont val="돋움"/>
            <family val="3"/>
            <charset val="129"/>
          </rPr>
          <t>세대주가</t>
        </r>
        <r>
          <rPr>
            <b/>
            <sz val="9"/>
            <color indexed="81"/>
            <rFont val="Tahoma"/>
            <family val="2"/>
          </rPr>
          <t>(</t>
        </r>
        <r>
          <rPr>
            <b/>
            <sz val="9"/>
            <color indexed="81"/>
            <rFont val="돋움"/>
            <family val="3"/>
            <charset val="129"/>
          </rPr>
          <t>세대주가</t>
        </r>
        <r>
          <rPr>
            <b/>
            <sz val="9"/>
            <color indexed="81"/>
            <rFont val="Tahoma"/>
            <family val="2"/>
          </rPr>
          <t xml:space="preserve"> </t>
        </r>
        <r>
          <rPr>
            <b/>
            <sz val="9"/>
            <color indexed="81"/>
            <rFont val="돋움"/>
            <family val="3"/>
            <charset val="129"/>
          </rPr>
          <t>주택</t>
        </r>
        <r>
          <rPr>
            <b/>
            <sz val="9"/>
            <color indexed="81"/>
            <rFont val="Tahoma"/>
            <family val="2"/>
          </rPr>
          <t xml:space="preserve"> </t>
        </r>
        <r>
          <rPr>
            <b/>
            <sz val="9"/>
            <color indexed="81"/>
            <rFont val="돋움"/>
            <family val="3"/>
            <charset val="129"/>
          </rPr>
          <t>관련</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받지</t>
        </r>
        <r>
          <rPr>
            <b/>
            <sz val="9"/>
            <color indexed="81"/>
            <rFont val="Tahoma"/>
            <family val="2"/>
          </rPr>
          <t xml:space="preserve"> </t>
        </r>
        <r>
          <rPr>
            <b/>
            <sz val="9"/>
            <color indexed="81"/>
            <rFont val="돋움"/>
            <family val="3"/>
            <charset val="129"/>
          </rPr>
          <t>않은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세대원도</t>
        </r>
        <r>
          <rPr>
            <b/>
            <sz val="9"/>
            <color indexed="81"/>
            <rFont val="Tahoma"/>
            <family val="2"/>
          </rPr>
          <t xml:space="preserve"> </t>
        </r>
        <r>
          <rPr>
            <b/>
            <sz val="9"/>
            <color indexed="81"/>
            <rFont val="돋움"/>
            <family val="3"/>
            <charset val="129"/>
          </rPr>
          <t>가능</t>
        </r>
        <r>
          <rPr>
            <b/>
            <sz val="9"/>
            <color indexed="81"/>
            <rFont val="Tahoma"/>
            <family val="2"/>
          </rPr>
          <t xml:space="preserve">) </t>
        </r>
        <r>
          <rPr>
            <b/>
            <sz val="9"/>
            <color indexed="81"/>
            <rFont val="돋움"/>
            <family val="3"/>
            <charset val="129"/>
          </rPr>
          <t>주택</t>
        </r>
        <r>
          <rPr>
            <b/>
            <sz val="9"/>
            <color indexed="81"/>
            <rFont val="Tahoma"/>
            <family val="2"/>
          </rPr>
          <t>*(</t>
        </r>
        <r>
          <rPr>
            <b/>
            <sz val="9"/>
            <color indexed="81"/>
            <rFont val="돋움"/>
            <family val="3"/>
            <charset val="129"/>
          </rPr>
          <t>취득당시</t>
        </r>
        <r>
          <rPr>
            <b/>
            <sz val="9"/>
            <color indexed="81"/>
            <rFont val="Tahoma"/>
            <family val="2"/>
          </rPr>
          <t xml:space="preserve"> </t>
        </r>
        <r>
          <rPr>
            <b/>
            <sz val="9"/>
            <color indexed="81"/>
            <rFont val="돋움"/>
            <family val="3"/>
            <charset val="129"/>
          </rPr>
          <t>기준시가</t>
        </r>
        <r>
          <rPr>
            <b/>
            <sz val="9"/>
            <color indexed="81"/>
            <rFont val="Tahoma"/>
            <family val="2"/>
          </rPr>
          <t xml:space="preserve"> 4</t>
        </r>
        <r>
          <rPr>
            <b/>
            <sz val="9"/>
            <color indexed="81"/>
            <rFont val="돋움"/>
            <family val="3"/>
            <charset val="129"/>
          </rPr>
          <t>억원</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취득하기</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당해</t>
        </r>
        <r>
          <rPr>
            <b/>
            <sz val="9"/>
            <color indexed="81"/>
            <rFont val="Tahoma"/>
            <family val="2"/>
          </rPr>
          <t xml:space="preserve"> </t>
        </r>
        <r>
          <rPr>
            <b/>
            <sz val="9"/>
            <color indexed="81"/>
            <rFont val="돋움"/>
            <family val="3"/>
            <charset val="129"/>
          </rPr>
          <t>주택에</t>
        </r>
        <r>
          <rPr>
            <b/>
            <sz val="9"/>
            <color indexed="81"/>
            <rFont val="Tahoma"/>
            <family val="2"/>
          </rPr>
          <t xml:space="preserve"> </t>
        </r>
        <r>
          <rPr>
            <b/>
            <sz val="9"/>
            <color indexed="81"/>
            <rFont val="돋움"/>
            <family val="3"/>
            <charset val="129"/>
          </rPr>
          <t>저당권을</t>
        </r>
        <r>
          <rPr>
            <b/>
            <sz val="9"/>
            <color indexed="81"/>
            <rFont val="Tahoma"/>
            <family val="2"/>
          </rPr>
          <t xml:space="preserve"> </t>
        </r>
        <r>
          <rPr>
            <b/>
            <sz val="9"/>
            <color indexed="81"/>
            <rFont val="돋움"/>
            <family val="3"/>
            <charset val="129"/>
          </rPr>
          <t>설정하고</t>
        </r>
        <r>
          <rPr>
            <b/>
            <sz val="9"/>
            <color indexed="81"/>
            <rFont val="Tahoma"/>
            <family val="2"/>
          </rPr>
          <t xml:space="preserve"> </t>
        </r>
        <r>
          <rPr>
            <b/>
            <sz val="9"/>
            <color indexed="81"/>
            <rFont val="돋움"/>
            <family val="3"/>
            <charset val="129"/>
          </rPr>
          <t>금융기관</t>
        </r>
        <r>
          <rPr>
            <b/>
            <sz val="9"/>
            <color indexed="81"/>
            <rFont val="Tahoma"/>
            <family val="2"/>
          </rPr>
          <t xml:space="preserve"> </t>
        </r>
        <r>
          <rPr>
            <b/>
            <sz val="9"/>
            <color indexed="81"/>
            <rFont val="돋움"/>
            <family val="3"/>
            <charset val="129"/>
          </rPr>
          <t>등으로부터</t>
        </r>
        <r>
          <rPr>
            <b/>
            <sz val="9"/>
            <color indexed="81"/>
            <rFont val="Tahoma"/>
            <family val="2"/>
          </rPr>
          <t xml:space="preserve"> </t>
        </r>
        <r>
          <rPr>
            <b/>
            <sz val="9"/>
            <color indexed="81"/>
            <rFont val="돋움"/>
            <family val="3"/>
            <charset val="129"/>
          </rPr>
          <t>차입한</t>
        </r>
        <r>
          <rPr>
            <b/>
            <sz val="9"/>
            <color indexed="81"/>
            <rFont val="Tahoma"/>
            <family val="2"/>
          </rPr>
          <t xml:space="preserve">  </t>
        </r>
        <r>
          <rPr>
            <b/>
            <sz val="9"/>
            <color indexed="81"/>
            <rFont val="돋움"/>
            <family val="3"/>
            <charset val="129"/>
          </rPr>
          <t>장기주택저당차입금의</t>
        </r>
        <r>
          <rPr>
            <b/>
            <sz val="9"/>
            <color indexed="81"/>
            <rFont val="Tahoma"/>
            <family val="2"/>
          </rPr>
          <t xml:space="preserve"> </t>
        </r>
        <r>
          <rPr>
            <b/>
            <sz val="9"/>
            <color indexed="81"/>
            <rFont val="돋움"/>
            <family val="3"/>
            <charset val="129"/>
          </rPr>
          <t xml:space="preserve">이자상환액
</t>
        </r>
        <r>
          <rPr>
            <b/>
            <sz val="9"/>
            <color indexed="81"/>
            <rFont val="Tahoma"/>
            <family val="2"/>
          </rPr>
          <t xml:space="preserve"> * ’14</t>
        </r>
        <r>
          <rPr>
            <b/>
            <sz val="9"/>
            <color indexed="81"/>
            <rFont val="돋움"/>
            <family val="3"/>
            <charset val="129"/>
          </rPr>
          <t>년</t>
        </r>
        <r>
          <rPr>
            <b/>
            <sz val="9"/>
            <color indexed="81"/>
            <rFont val="Tahoma"/>
            <family val="2"/>
          </rPr>
          <t xml:space="preserve"> </t>
        </r>
        <r>
          <rPr>
            <b/>
            <sz val="9"/>
            <color indexed="81"/>
            <rFont val="돋움"/>
            <family val="3"/>
            <charset val="129"/>
          </rPr>
          <t>이후</t>
        </r>
        <r>
          <rPr>
            <b/>
            <sz val="9"/>
            <color indexed="81"/>
            <rFont val="Tahoma"/>
            <family val="2"/>
          </rPr>
          <t xml:space="preserve"> </t>
        </r>
        <r>
          <rPr>
            <b/>
            <sz val="9"/>
            <color indexed="81"/>
            <rFont val="돋움"/>
            <family val="3"/>
            <charset val="129"/>
          </rPr>
          <t>차입금부터</t>
        </r>
        <r>
          <rPr>
            <b/>
            <sz val="9"/>
            <color indexed="81"/>
            <rFont val="Tahoma"/>
            <family val="2"/>
          </rPr>
          <t xml:space="preserve"> ‘</t>
        </r>
        <r>
          <rPr>
            <b/>
            <sz val="9"/>
            <color indexed="81"/>
            <rFont val="돋움"/>
            <family val="3"/>
            <charset val="129"/>
          </rPr>
          <t>국민주택규모</t>
        </r>
        <r>
          <rPr>
            <b/>
            <sz val="9"/>
            <color indexed="81"/>
            <rFont val="Tahoma"/>
            <family val="2"/>
          </rPr>
          <t xml:space="preserve"> </t>
        </r>
        <r>
          <rPr>
            <b/>
            <sz val="9"/>
            <color indexed="81"/>
            <rFont val="돋움"/>
            <family val="3"/>
            <charset val="129"/>
          </rPr>
          <t>기준</t>
        </r>
        <r>
          <rPr>
            <b/>
            <sz val="9"/>
            <color indexed="81"/>
            <rFont val="Tahoma"/>
            <family val="2"/>
          </rPr>
          <t xml:space="preserve">’ </t>
        </r>
        <r>
          <rPr>
            <b/>
            <sz val="9"/>
            <color indexed="81"/>
            <rFont val="돋움"/>
            <family val="3"/>
            <charset val="129"/>
          </rPr>
          <t xml:space="preserve">삭제
</t>
        </r>
        <r>
          <rPr>
            <b/>
            <sz val="9"/>
            <color indexed="81"/>
            <rFont val="Tahoma"/>
            <family val="2"/>
          </rPr>
          <t>&lt;</t>
        </r>
        <r>
          <rPr>
            <b/>
            <sz val="9"/>
            <color indexed="81"/>
            <rFont val="돋움"/>
            <family val="3"/>
            <charset val="129"/>
          </rPr>
          <t>장기주택저당차입금</t>
        </r>
        <r>
          <rPr>
            <b/>
            <sz val="9"/>
            <color indexed="81"/>
            <rFont val="Tahoma"/>
            <family val="2"/>
          </rPr>
          <t xml:space="preserve"> </t>
        </r>
        <r>
          <rPr>
            <b/>
            <sz val="9"/>
            <color indexed="81"/>
            <rFont val="돋움"/>
            <family val="3"/>
            <charset val="129"/>
          </rPr>
          <t>요건</t>
        </r>
        <r>
          <rPr>
            <b/>
            <sz val="9"/>
            <color indexed="81"/>
            <rFont val="Tahoma"/>
            <family val="2"/>
          </rPr>
          <t xml:space="preserve">&gt;
- </t>
        </r>
        <r>
          <rPr>
            <b/>
            <sz val="9"/>
            <color indexed="81"/>
            <rFont val="돋움"/>
            <family val="3"/>
            <charset val="129"/>
          </rPr>
          <t>차입금의</t>
        </r>
        <r>
          <rPr>
            <b/>
            <sz val="9"/>
            <color indexed="81"/>
            <rFont val="Tahoma"/>
            <family val="2"/>
          </rPr>
          <t xml:space="preserve"> </t>
        </r>
        <r>
          <rPr>
            <b/>
            <sz val="9"/>
            <color indexed="81"/>
            <rFont val="돋움"/>
            <family val="3"/>
            <charset val="129"/>
          </rPr>
          <t>상환기간</t>
        </r>
        <r>
          <rPr>
            <b/>
            <sz val="9"/>
            <color indexed="81"/>
            <rFont val="Tahoma"/>
            <family val="2"/>
          </rPr>
          <t xml:space="preserve"> 15</t>
        </r>
        <r>
          <rPr>
            <b/>
            <sz val="9"/>
            <color indexed="81"/>
            <rFont val="돋움"/>
            <family val="3"/>
            <charset val="129"/>
          </rPr>
          <t>년</t>
        </r>
        <r>
          <rPr>
            <b/>
            <sz val="9"/>
            <color indexed="81"/>
            <rFont val="Tahoma"/>
            <family val="2"/>
          </rPr>
          <t xml:space="preserve"> </t>
        </r>
        <r>
          <rPr>
            <b/>
            <sz val="9"/>
            <color indexed="81"/>
            <rFont val="돋움"/>
            <family val="3"/>
            <charset val="129"/>
          </rPr>
          <t xml:space="preserve">이상
</t>
        </r>
        <r>
          <rPr>
            <b/>
            <sz val="9"/>
            <color indexed="81"/>
            <rFont val="Tahoma"/>
            <family val="2"/>
          </rPr>
          <t xml:space="preserve">- </t>
        </r>
        <r>
          <rPr>
            <b/>
            <sz val="9"/>
            <color indexed="81"/>
            <rFont val="돋움"/>
            <family val="3"/>
            <charset val="129"/>
          </rPr>
          <t>주택소유권</t>
        </r>
        <r>
          <rPr>
            <b/>
            <sz val="9"/>
            <color indexed="81"/>
            <rFont val="Tahoma"/>
            <family val="2"/>
          </rPr>
          <t xml:space="preserve"> </t>
        </r>
        <r>
          <rPr>
            <b/>
            <sz val="9"/>
            <color indexed="81"/>
            <rFont val="돋움"/>
            <family val="3"/>
            <charset val="129"/>
          </rPr>
          <t>이전등기</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보존등기일로부터</t>
        </r>
        <r>
          <rPr>
            <b/>
            <sz val="9"/>
            <color indexed="81"/>
            <rFont val="Tahoma"/>
            <family val="2"/>
          </rPr>
          <t xml:space="preserve"> 3</t>
        </r>
        <r>
          <rPr>
            <b/>
            <sz val="9"/>
            <color indexed="81"/>
            <rFont val="돋움"/>
            <family val="3"/>
            <charset val="129"/>
          </rPr>
          <t>월</t>
        </r>
        <r>
          <rPr>
            <b/>
            <sz val="9"/>
            <color indexed="81"/>
            <rFont val="Tahoma"/>
            <family val="2"/>
          </rPr>
          <t xml:space="preserve"> </t>
        </r>
        <r>
          <rPr>
            <b/>
            <sz val="9"/>
            <color indexed="81"/>
            <rFont val="돋움"/>
            <family val="3"/>
            <charset val="129"/>
          </rPr>
          <t>이내에</t>
        </r>
        <r>
          <rPr>
            <b/>
            <sz val="9"/>
            <color indexed="81"/>
            <rFont val="Tahoma"/>
            <family val="2"/>
          </rPr>
          <t xml:space="preserve"> </t>
        </r>
        <r>
          <rPr>
            <b/>
            <sz val="9"/>
            <color indexed="81"/>
            <rFont val="돋움"/>
            <family val="3"/>
            <charset val="129"/>
          </rPr>
          <t xml:space="preserve">차입
</t>
        </r>
        <r>
          <rPr>
            <b/>
            <sz val="9"/>
            <color indexed="81"/>
            <rFont val="Tahoma"/>
            <family val="2"/>
          </rPr>
          <t>-</t>
        </r>
        <r>
          <rPr>
            <b/>
            <sz val="9"/>
            <color indexed="81"/>
            <rFont val="돋움"/>
            <family val="3"/>
            <charset val="129"/>
          </rPr>
          <t>채무자와</t>
        </r>
        <r>
          <rPr>
            <b/>
            <sz val="9"/>
            <color indexed="81"/>
            <rFont val="Tahoma"/>
            <family val="2"/>
          </rPr>
          <t xml:space="preserve"> </t>
        </r>
        <r>
          <rPr>
            <b/>
            <sz val="9"/>
            <color indexed="81"/>
            <rFont val="돋움"/>
            <family val="3"/>
            <charset val="129"/>
          </rPr>
          <t>저당권</t>
        </r>
        <r>
          <rPr>
            <b/>
            <sz val="9"/>
            <color indexed="81"/>
            <rFont val="Tahoma"/>
            <family val="2"/>
          </rPr>
          <t xml:space="preserve"> </t>
        </r>
        <r>
          <rPr>
            <b/>
            <sz val="9"/>
            <color indexed="81"/>
            <rFont val="돋움"/>
            <family val="3"/>
            <charset val="129"/>
          </rPr>
          <t>설정된</t>
        </r>
        <r>
          <rPr>
            <b/>
            <sz val="9"/>
            <color indexed="81"/>
            <rFont val="Tahoma"/>
            <family val="2"/>
          </rPr>
          <t xml:space="preserve"> </t>
        </r>
        <r>
          <rPr>
            <b/>
            <sz val="9"/>
            <color indexed="81"/>
            <rFont val="돋움"/>
            <family val="3"/>
            <charset val="129"/>
          </rPr>
          <t>주택의</t>
        </r>
        <r>
          <rPr>
            <b/>
            <sz val="9"/>
            <color indexed="81"/>
            <rFont val="Tahoma"/>
            <family val="2"/>
          </rPr>
          <t xml:space="preserve"> </t>
        </r>
        <r>
          <rPr>
            <b/>
            <sz val="9"/>
            <color indexed="81"/>
            <rFont val="돋움"/>
            <family val="3"/>
            <charset val="129"/>
          </rPr>
          <t>소유자가</t>
        </r>
        <r>
          <rPr>
            <b/>
            <sz val="9"/>
            <color indexed="81"/>
            <rFont val="Tahoma"/>
            <family val="2"/>
          </rPr>
          <t xml:space="preserve"> </t>
        </r>
        <r>
          <rPr>
            <b/>
            <sz val="9"/>
            <color indexed="81"/>
            <rFont val="돋움"/>
            <family val="3"/>
            <charset val="129"/>
          </rPr>
          <t>동일인일</t>
        </r>
        <r>
          <rPr>
            <b/>
            <sz val="9"/>
            <color indexed="81"/>
            <rFont val="Tahoma"/>
            <family val="2"/>
          </rPr>
          <t xml:space="preserve"> </t>
        </r>
        <r>
          <rPr>
            <b/>
            <sz val="9"/>
            <color indexed="81"/>
            <rFont val="돋움"/>
            <family val="3"/>
            <charset val="129"/>
          </rPr>
          <t xml:space="preserve">것
</t>
        </r>
        <r>
          <rPr>
            <b/>
            <sz val="9"/>
            <color indexed="81"/>
            <rFont val="Tahoma"/>
            <family val="2"/>
          </rPr>
          <t xml:space="preserve">===============================
</t>
        </r>
        <r>
          <rPr>
            <b/>
            <sz val="9"/>
            <color indexed="81"/>
            <rFont val="돋움"/>
            <family val="3"/>
            <charset val="129"/>
          </rPr>
          <t>공제</t>
        </r>
        <r>
          <rPr>
            <b/>
            <sz val="9"/>
            <color indexed="81"/>
            <rFont val="Tahoma"/>
            <family val="2"/>
          </rPr>
          <t xml:space="preserve"> </t>
        </r>
        <r>
          <rPr>
            <b/>
            <sz val="9"/>
            <color indexed="81"/>
            <rFont val="돋움"/>
            <family val="3"/>
            <charset val="129"/>
          </rPr>
          <t xml:space="preserve">한도액
</t>
        </r>
        <r>
          <rPr>
            <b/>
            <sz val="9"/>
            <color indexed="81"/>
            <rFont val="Tahoma"/>
            <family val="2"/>
          </rPr>
          <t xml:space="preserve">- </t>
        </r>
        <r>
          <rPr>
            <b/>
            <sz val="9"/>
            <color indexed="81"/>
            <rFont val="돋움"/>
            <family val="3"/>
            <charset val="129"/>
          </rPr>
          <t>’</t>
        </r>
        <r>
          <rPr>
            <b/>
            <sz val="9"/>
            <color indexed="81"/>
            <rFont val="Tahoma"/>
            <family val="2"/>
          </rPr>
          <t xml:space="preserve">12.1.1. </t>
        </r>
        <r>
          <rPr>
            <b/>
            <sz val="9"/>
            <color indexed="81"/>
            <rFont val="돋움"/>
            <family val="3"/>
            <charset val="129"/>
          </rPr>
          <t>이후</t>
        </r>
        <r>
          <rPr>
            <b/>
            <sz val="9"/>
            <color indexed="81"/>
            <rFont val="Tahoma"/>
            <family val="2"/>
          </rPr>
          <t xml:space="preserve"> </t>
        </r>
        <r>
          <rPr>
            <b/>
            <sz val="9"/>
            <color indexed="81"/>
            <rFont val="돋움"/>
            <family val="3"/>
            <charset val="129"/>
          </rPr>
          <t xml:space="preserve">차입분
</t>
        </r>
        <r>
          <rPr>
            <b/>
            <sz val="9"/>
            <color indexed="81"/>
            <rFont val="Tahoma"/>
            <family val="2"/>
          </rPr>
          <t xml:space="preserve">  </t>
        </r>
        <r>
          <rPr>
            <b/>
            <sz val="9"/>
            <color indexed="81"/>
            <rFont val="돋움"/>
            <family val="3"/>
            <charset val="129"/>
          </rPr>
          <t>연</t>
        </r>
        <r>
          <rPr>
            <b/>
            <sz val="9"/>
            <color indexed="81"/>
            <rFont val="Tahoma"/>
            <family val="2"/>
          </rPr>
          <t xml:space="preserve"> 500</t>
        </r>
        <r>
          <rPr>
            <b/>
            <sz val="9"/>
            <color indexed="81"/>
            <rFont val="돋움"/>
            <family val="3"/>
            <charset val="129"/>
          </rPr>
          <t>만원</t>
        </r>
        <r>
          <rPr>
            <b/>
            <sz val="9"/>
            <color indexed="81"/>
            <rFont val="Tahoma"/>
            <family val="2"/>
          </rPr>
          <t xml:space="preserve"> (</t>
        </r>
        <r>
          <rPr>
            <b/>
            <sz val="9"/>
            <color indexed="81"/>
            <rFont val="돋움"/>
            <family val="3"/>
            <charset val="129"/>
          </rPr>
          <t>비거치식</t>
        </r>
        <r>
          <rPr>
            <b/>
            <sz val="9"/>
            <color indexed="81"/>
            <rFont val="Tahoma"/>
            <family val="2"/>
          </rPr>
          <t xml:space="preserve">, </t>
        </r>
        <r>
          <rPr>
            <b/>
            <sz val="9"/>
            <color indexed="81"/>
            <rFont val="돋움"/>
            <family val="3"/>
            <charset val="129"/>
          </rPr>
          <t>고정금리</t>
        </r>
        <r>
          <rPr>
            <b/>
            <sz val="9"/>
            <color indexed="81"/>
            <rFont val="Tahoma"/>
            <family val="2"/>
          </rPr>
          <t xml:space="preserve"> : 1,500</t>
        </r>
        <r>
          <rPr>
            <b/>
            <sz val="9"/>
            <color indexed="81"/>
            <rFont val="돋움"/>
            <family val="3"/>
            <charset val="129"/>
          </rPr>
          <t>만원</t>
        </r>
        <r>
          <rPr>
            <b/>
            <sz val="9"/>
            <color indexed="81"/>
            <rFont val="Tahoma"/>
            <family val="2"/>
          </rPr>
          <t>)
   : &lt;</t>
        </r>
        <r>
          <rPr>
            <b/>
            <sz val="9"/>
            <color indexed="81"/>
            <rFont val="돋움"/>
            <family val="3"/>
            <charset val="129"/>
          </rPr>
          <t>①</t>
        </r>
        <r>
          <rPr>
            <b/>
            <sz val="9"/>
            <color indexed="81"/>
            <rFont val="Tahoma"/>
            <family val="2"/>
          </rPr>
          <t>+</t>
        </r>
        <r>
          <rPr>
            <b/>
            <sz val="9"/>
            <color indexed="81"/>
            <rFont val="돋움"/>
            <family val="3"/>
            <charset val="129"/>
          </rPr>
          <t>②</t>
        </r>
        <r>
          <rPr>
            <b/>
            <sz val="9"/>
            <color indexed="81"/>
            <rFont val="Tahoma"/>
            <family val="2"/>
          </rPr>
          <t>+</t>
        </r>
        <r>
          <rPr>
            <b/>
            <sz val="9"/>
            <color indexed="81"/>
            <rFont val="돋움"/>
            <family val="3"/>
            <charset val="129"/>
          </rPr>
          <t>③</t>
        </r>
        <r>
          <rPr>
            <b/>
            <sz val="9"/>
            <color indexed="81"/>
            <rFont val="Tahoma"/>
            <family val="2"/>
          </rPr>
          <t>+</t>
        </r>
        <r>
          <rPr>
            <b/>
            <sz val="9"/>
            <color indexed="81"/>
            <rFont val="돋움"/>
            <family val="3"/>
            <charset val="129"/>
          </rPr>
          <t>주택마련저축공제</t>
        </r>
        <r>
          <rPr>
            <b/>
            <sz val="9"/>
            <color indexed="81"/>
            <rFont val="Tahoma"/>
            <family val="2"/>
          </rPr>
          <t xml:space="preserve"> </t>
        </r>
        <r>
          <rPr>
            <b/>
            <sz val="9"/>
            <color indexed="81"/>
            <rFont val="돋움"/>
            <family val="3"/>
            <charset val="129"/>
          </rPr>
          <t>포함</t>
        </r>
        <r>
          <rPr>
            <b/>
            <sz val="9"/>
            <color indexed="81"/>
            <rFont val="Tahoma"/>
            <family val="2"/>
          </rPr>
          <t xml:space="preserve"> </t>
        </r>
        <r>
          <rPr>
            <b/>
            <sz val="9"/>
            <color indexed="81"/>
            <rFont val="돋움"/>
            <family val="3"/>
            <charset val="129"/>
          </rPr>
          <t>한도</t>
        </r>
        <r>
          <rPr>
            <b/>
            <sz val="9"/>
            <color indexed="81"/>
            <rFont val="Tahoma"/>
            <family val="2"/>
          </rPr>
          <t xml:space="preserve">&gt;
- </t>
        </r>
        <r>
          <rPr>
            <b/>
            <sz val="9"/>
            <color indexed="81"/>
            <rFont val="돋움"/>
            <family val="3"/>
            <charset val="129"/>
          </rPr>
          <t>’</t>
        </r>
        <r>
          <rPr>
            <b/>
            <sz val="9"/>
            <color indexed="81"/>
            <rFont val="Tahoma"/>
            <family val="2"/>
          </rPr>
          <t xml:space="preserve">11.12.31 </t>
        </r>
        <r>
          <rPr>
            <b/>
            <sz val="9"/>
            <color indexed="81"/>
            <rFont val="돋움"/>
            <family val="3"/>
            <charset val="129"/>
          </rPr>
          <t>이전</t>
        </r>
        <r>
          <rPr>
            <b/>
            <sz val="9"/>
            <color indexed="81"/>
            <rFont val="Tahoma"/>
            <family val="2"/>
          </rPr>
          <t xml:space="preserve"> </t>
        </r>
        <r>
          <rPr>
            <b/>
            <sz val="9"/>
            <color indexed="81"/>
            <rFont val="돋움"/>
            <family val="3"/>
            <charset val="129"/>
          </rPr>
          <t>차입분</t>
        </r>
        <r>
          <rPr>
            <b/>
            <sz val="9"/>
            <color indexed="81"/>
            <rFont val="Tahoma"/>
            <family val="2"/>
          </rPr>
          <t xml:space="preserve"> 
  </t>
        </r>
        <r>
          <rPr>
            <b/>
            <sz val="9"/>
            <color indexed="81"/>
            <rFont val="돋움"/>
            <family val="3"/>
            <charset val="129"/>
          </rPr>
          <t>연</t>
        </r>
        <r>
          <rPr>
            <b/>
            <sz val="9"/>
            <color indexed="81"/>
            <rFont val="Tahoma"/>
            <family val="2"/>
          </rPr>
          <t xml:space="preserve"> 1,000</t>
        </r>
        <r>
          <rPr>
            <b/>
            <sz val="9"/>
            <color indexed="81"/>
            <rFont val="돋움"/>
            <family val="3"/>
            <charset val="129"/>
          </rPr>
          <t>만원</t>
        </r>
        <r>
          <rPr>
            <b/>
            <sz val="9"/>
            <color indexed="81"/>
            <rFont val="Tahoma"/>
            <family val="2"/>
          </rPr>
          <t>(</t>
        </r>
        <r>
          <rPr>
            <b/>
            <sz val="9"/>
            <color indexed="81"/>
            <rFont val="돋움"/>
            <family val="3"/>
            <charset val="129"/>
          </rPr>
          <t>상환기간</t>
        </r>
        <r>
          <rPr>
            <b/>
            <sz val="9"/>
            <color indexed="81"/>
            <rFont val="Tahoma"/>
            <family val="2"/>
          </rPr>
          <t xml:space="preserve"> 30</t>
        </r>
        <r>
          <rPr>
            <b/>
            <sz val="9"/>
            <color indexed="81"/>
            <rFont val="돋움"/>
            <family val="3"/>
            <charset val="129"/>
          </rPr>
          <t>년</t>
        </r>
        <r>
          <rPr>
            <b/>
            <sz val="9"/>
            <color indexed="81"/>
            <rFont val="Tahoma"/>
            <family val="2"/>
          </rPr>
          <t xml:space="preserve"> </t>
        </r>
        <r>
          <rPr>
            <b/>
            <sz val="9"/>
            <color indexed="81"/>
            <rFont val="돋움"/>
            <family val="3"/>
            <charset val="129"/>
          </rPr>
          <t>이상</t>
        </r>
        <r>
          <rPr>
            <b/>
            <sz val="9"/>
            <color indexed="81"/>
            <rFont val="Tahoma"/>
            <family val="2"/>
          </rPr>
          <t xml:space="preserve"> : 1,500</t>
        </r>
        <r>
          <rPr>
            <b/>
            <sz val="9"/>
            <color indexed="81"/>
            <rFont val="돋움"/>
            <family val="3"/>
            <charset val="129"/>
          </rPr>
          <t>만원</t>
        </r>
        <r>
          <rPr>
            <b/>
            <sz val="9"/>
            <color indexed="81"/>
            <rFont val="Tahoma"/>
            <family val="2"/>
          </rPr>
          <t xml:space="preserve">)
- </t>
        </r>
        <r>
          <rPr>
            <b/>
            <sz val="9"/>
            <color indexed="81"/>
            <rFont val="돋움"/>
            <family val="3"/>
            <charset val="129"/>
          </rPr>
          <t>’</t>
        </r>
        <r>
          <rPr>
            <b/>
            <sz val="9"/>
            <color indexed="81"/>
            <rFont val="Tahoma"/>
            <family val="2"/>
          </rPr>
          <t xml:space="preserve">03.12.31 </t>
        </r>
        <r>
          <rPr>
            <b/>
            <sz val="9"/>
            <color indexed="81"/>
            <rFont val="돋움"/>
            <family val="3"/>
            <charset val="129"/>
          </rPr>
          <t>이전</t>
        </r>
        <r>
          <rPr>
            <b/>
            <sz val="9"/>
            <color indexed="81"/>
            <rFont val="Tahoma"/>
            <family val="2"/>
          </rPr>
          <t xml:space="preserve"> </t>
        </r>
        <r>
          <rPr>
            <b/>
            <sz val="9"/>
            <color indexed="81"/>
            <rFont val="돋움"/>
            <family val="3"/>
            <charset val="129"/>
          </rPr>
          <t>차입분</t>
        </r>
        <r>
          <rPr>
            <b/>
            <sz val="9"/>
            <color indexed="81"/>
            <rFont val="Tahoma"/>
            <family val="2"/>
          </rPr>
          <t>(</t>
        </r>
        <r>
          <rPr>
            <b/>
            <sz val="9"/>
            <color indexed="81"/>
            <rFont val="돋움"/>
            <family val="3"/>
            <charset val="129"/>
          </rPr>
          <t>상환기간</t>
        </r>
        <r>
          <rPr>
            <b/>
            <sz val="9"/>
            <color indexed="81"/>
            <rFont val="Tahoma"/>
            <family val="2"/>
          </rPr>
          <t xml:space="preserve"> 10</t>
        </r>
        <r>
          <rPr>
            <b/>
            <sz val="9"/>
            <color indexed="81"/>
            <rFont val="돋움"/>
            <family val="3"/>
            <charset val="129"/>
          </rPr>
          <t>년</t>
        </r>
        <r>
          <rPr>
            <b/>
            <sz val="9"/>
            <color indexed="81"/>
            <rFont val="Tahoma"/>
            <family val="2"/>
          </rPr>
          <t xml:space="preserve"> </t>
        </r>
        <r>
          <rPr>
            <b/>
            <sz val="9"/>
            <color indexed="81"/>
            <rFont val="돋움"/>
            <family val="3"/>
            <charset val="129"/>
          </rPr>
          <t>이상</t>
        </r>
        <r>
          <rPr>
            <b/>
            <sz val="9"/>
            <color indexed="81"/>
            <rFont val="Tahoma"/>
            <family val="2"/>
          </rPr>
          <t xml:space="preserve">) 
  </t>
        </r>
        <r>
          <rPr>
            <b/>
            <sz val="9"/>
            <color indexed="81"/>
            <rFont val="돋움"/>
            <family val="3"/>
            <charset val="129"/>
          </rPr>
          <t>연</t>
        </r>
        <r>
          <rPr>
            <b/>
            <sz val="9"/>
            <color indexed="81"/>
            <rFont val="Tahoma"/>
            <family val="2"/>
          </rPr>
          <t xml:space="preserve"> 600</t>
        </r>
        <r>
          <rPr>
            <b/>
            <sz val="9"/>
            <color indexed="81"/>
            <rFont val="돋움"/>
            <family val="3"/>
            <charset val="129"/>
          </rPr>
          <t>만원</t>
        </r>
        <r>
          <rPr>
            <b/>
            <sz val="9"/>
            <color indexed="81"/>
            <rFont val="Tahoma"/>
            <family val="2"/>
          </rPr>
          <t>(</t>
        </r>
        <r>
          <rPr>
            <b/>
            <sz val="9"/>
            <color indexed="81"/>
            <rFont val="돋움"/>
            <family val="3"/>
            <charset val="129"/>
          </rPr>
          <t>상환기간</t>
        </r>
        <r>
          <rPr>
            <b/>
            <sz val="9"/>
            <color indexed="81"/>
            <rFont val="Tahoma"/>
            <family val="2"/>
          </rPr>
          <t xml:space="preserve"> 15</t>
        </r>
        <r>
          <rPr>
            <b/>
            <sz val="9"/>
            <color indexed="81"/>
            <rFont val="돋움"/>
            <family val="3"/>
            <charset val="129"/>
          </rPr>
          <t>년</t>
        </r>
        <r>
          <rPr>
            <b/>
            <sz val="9"/>
            <color indexed="81"/>
            <rFont val="Tahoma"/>
            <family val="2"/>
          </rPr>
          <t xml:space="preserve"> </t>
        </r>
        <r>
          <rPr>
            <b/>
            <sz val="9"/>
            <color indexed="81"/>
            <rFont val="돋움"/>
            <family val="3"/>
            <charset val="129"/>
          </rPr>
          <t>이상</t>
        </r>
        <r>
          <rPr>
            <b/>
            <sz val="9"/>
            <color indexed="81"/>
            <rFont val="Tahoma"/>
            <family val="2"/>
          </rPr>
          <t xml:space="preserve"> : 1,000</t>
        </r>
        <r>
          <rPr>
            <b/>
            <sz val="9"/>
            <color indexed="81"/>
            <rFont val="돋움"/>
            <family val="3"/>
            <charset val="129"/>
          </rPr>
          <t>만원</t>
        </r>
        <r>
          <rPr>
            <b/>
            <sz val="9"/>
            <color indexed="81"/>
            <rFont val="Tahoma"/>
            <family val="2"/>
          </rPr>
          <t xml:space="preserve">, </t>
        </r>
        <r>
          <rPr>
            <b/>
            <sz val="9"/>
            <color indexed="81"/>
            <rFont val="돋움"/>
            <family val="3"/>
            <charset val="129"/>
          </rPr>
          <t>상환기간</t>
        </r>
        <r>
          <rPr>
            <b/>
            <sz val="9"/>
            <color indexed="81"/>
            <rFont val="Tahoma"/>
            <family val="2"/>
          </rPr>
          <t xml:space="preserve"> 30</t>
        </r>
        <r>
          <rPr>
            <b/>
            <sz val="9"/>
            <color indexed="81"/>
            <rFont val="돋움"/>
            <family val="3"/>
            <charset val="129"/>
          </rPr>
          <t>년</t>
        </r>
        <r>
          <rPr>
            <b/>
            <sz val="9"/>
            <color indexed="81"/>
            <rFont val="Tahoma"/>
            <family val="2"/>
          </rPr>
          <t xml:space="preserve"> </t>
        </r>
        <r>
          <rPr>
            <b/>
            <sz val="9"/>
            <color indexed="81"/>
            <rFont val="돋움"/>
            <family val="3"/>
            <charset val="129"/>
          </rPr>
          <t>이상</t>
        </r>
        <r>
          <rPr>
            <b/>
            <sz val="9"/>
            <color indexed="81"/>
            <rFont val="Tahoma"/>
            <family val="2"/>
          </rPr>
          <t xml:space="preserve"> : 1,500</t>
        </r>
        <r>
          <rPr>
            <b/>
            <sz val="9"/>
            <color indexed="81"/>
            <rFont val="돋움"/>
            <family val="3"/>
            <charset val="129"/>
          </rPr>
          <t>만원</t>
        </r>
        <r>
          <rPr>
            <b/>
            <sz val="9"/>
            <color indexed="81"/>
            <rFont val="Tahoma"/>
            <family val="2"/>
          </rPr>
          <t>)</t>
        </r>
      </text>
    </comment>
    <comment ref="W119" authorId="1" shapeId="0" xr:uid="{AB64B50B-B9FE-47D8-9205-C08F6F697DC7}">
      <text>
        <r>
          <rPr>
            <b/>
            <sz val="9"/>
            <color indexed="81"/>
            <rFont val="돋움"/>
            <family val="3"/>
            <charset val="129"/>
          </rPr>
          <t>④</t>
        </r>
        <r>
          <rPr>
            <b/>
            <sz val="9"/>
            <color indexed="81"/>
            <rFont val="Tahoma"/>
            <family val="2"/>
          </rPr>
          <t xml:space="preserve"> </t>
        </r>
        <r>
          <rPr>
            <b/>
            <sz val="9"/>
            <color indexed="81"/>
            <rFont val="돋움"/>
            <family val="3"/>
            <charset val="129"/>
          </rPr>
          <t>거주자</t>
        </r>
        <r>
          <rPr>
            <b/>
            <sz val="9"/>
            <color indexed="81"/>
            <rFont val="Tahoma"/>
            <family val="2"/>
          </rPr>
          <t>(</t>
        </r>
        <r>
          <rPr>
            <b/>
            <sz val="9"/>
            <color indexed="81"/>
            <rFont val="돋움"/>
            <family val="3"/>
            <charset val="129"/>
          </rPr>
          <t>사업소득만</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과세기간에</t>
        </r>
        <r>
          <rPr>
            <b/>
            <sz val="9"/>
            <color indexed="81"/>
            <rFont val="Tahoma"/>
            <family val="2"/>
          </rPr>
          <t xml:space="preserve"> </t>
        </r>
        <r>
          <rPr>
            <b/>
            <sz val="9"/>
            <color indexed="81"/>
            <rFont val="돋움"/>
            <family val="3"/>
            <charset val="129"/>
          </rPr>
          <t>지급한</t>
        </r>
        <r>
          <rPr>
            <b/>
            <sz val="9"/>
            <color indexed="81"/>
            <rFont val="Tahoma"/>
            <family val="2"/>
          </rPr>
          <t xml:space="preserve"> </t>
        </r>
        <r>
          <rPr>
            <b/>
            <sz val="9"/>
            <color indexed="81"/>
            <rFont val="돋움"/>
            <family val="3"/>
            <charset val="129"/>
          </rPr>
          <t>기부금</t>
        </r>
        <r>
          <rPr>
            <b/>
            <sz val="9"/>
            <color indexed="81"/>
            <rFont val="Tahoma"/>
            <family val="2"/>
          </rPr>
          <t>[</t>
        </r>
        <r>
          <rPr>
            <b/>
            <sz val="9"/>
            <color indexed="81"/>
            <rFont val="돋움"/>
            <family val="3"/>
            <charset val="129"/>
          </rPr>
          <t>제</t>
        </r>
        <r>
          <rPr>
            <b/>
            <sz val="9"/>
            <color indexed="81"/>
            <rFont val="Tahoma"/>
            <family val="2"/>
          </rPr>
          <t>50</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t>
        </r>
        <r>
          <rPr>
            <b/>
            <sz val="9"/>
            <color indexed="81"/>
            <rFont val="Tahoma"/>
            <family val="2"/>
          </rPr>
          <t>(</t>
        </r>
        <r>
          <rPr>
            <b/>
            <sz val="9"/>
            <color indexed="81"/>
            <rFont val="돋움"/>
            <family val="3"/>
            <charset val="129"/>
          </rPr>
          <t>다른</t>
        </r>
        <r>
          <rPr>
            <b/>
            <sz val="9"/>
            <color indexed="81"/>
            <rFont val="Tahoma"/>
            <family val="2"/>
          </rPr>
          <t xml:space="preserve"> </t>
        </r>
        <r>
          <rPr>
            <b/>
            <sz val="9"/>
            <color indexed="81"/>
            <rFont val="돋움"/>
            <family val="3"/>
            <charset val="129"/>
          </rPr>
          <t>거주자의</t>
        </r>
        <r>
          <rPr>
            <b/>
            <sz val="9"/>
            <color indexed="81"/>
            <rFont val="Tahoma"/>
            <family val="2"/>
          </rPr>
          <t xml:space="preserve"> </t>
        </r>
        <r>
          <rPr>
            <b/>
            <sz val="9"/>
            <color indexed="81"/>
            <rFont val="돋움"/>
            <family val="3"/>
            <charset val="129"/>
          </rPr>
          <t>기본공제를</t>
        </r>
        <r>
          <rPr>
            <b/>
            <sz val="9"/>
            <color indexed="81"/>
            <rFont val="Tahoma"/>
            <family val="2"/>
          </rPr>
          <t xml:space="preserve"> </t>
        </r>
        <r>
          <rPr>
            <b/>
            <sz val="9"/>
            <color indexed="81"/>
            <rFont val="돋움"/>
            <family val="3"/>
            <charset val="129"/>
          </rPr>
          <t>적용받은</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이</t>
        </r>
        <r>
          <rPr>
            <b/>
            <sz val="9"/>
            <color indexed="81"/>
            <rFont val="Tahoma"/>
            <family val="2"/>
          </rPr>
          <t xml:space="preserve"> </t>
        </r>
        <r>
          <rPr>
            <b/>
            <sz val="9"/>
            <color indexed="81"/>
            <rFont val="돋움"/>
            <family val="3"/>
            <charset val="129"/>
          </rPr>
          <t>지급한</t>
        </r>
        <r>
          <rPr>
            <b/>
            <sz val="9"/>
            <color indexed="81"/>
            <rFont val="Tahoma"/>
            <family val="2"/>
          </rPr>
          <t xml:space="preserve"> </t>
        </r>
        <r>
          <rPr>
            <b/>
            <sz val="9"/>
            <color indexed="81"/>
            <rFont val="돋움"/>
            <family val="3"/>
            <charset val="129"/>
          </rPr>
          <t>기부금을</t>
        </r>
        <r>
          <rPr>
            <b/>
            <sz val="9"/>
            <color indexed="81"/>
            <rFont val="Tahoma"/>
            <family val="2"/>
          </rPr>
          <t xml:space="preserve"> </t>
        </r>
        <r>
          <rPr>
            <b/>
            <sz val="9"/>
            <color indexed="81"/>
            <rFont val="돋움"/>
            <family val="3"/>
            <charset val="129"/>
          </rPr>
          <t>포함한다</t>
        </r>
        <r>
          <rPr>
            <b/>
            <sz val="9"/>
            <color indexed="81"/>
            <rFont val="Tahoma"/>
            <family val="2"/>
          </rPr>
          <t>]</t>
        </r>
        <r>
          <rPr>
            <b/>
            <sz val="9"/>
            <color indexed="81"/>
            <rFont val="돋움"/>
            <family val="3"/>
            <charset val="129"/>
          </rPr>
          <t>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기부금을</t>
        </r>
        <r>
          <rPr>
            <b/>
            <sz val="9"/>
            <color indexed="81"/>
            <rFont val="Tahoma"/>
            <family val="2"/>
          </rPr>
          <t xml:space="preserve"> </t>
        </r>
        <r>
          <rPr>
            <b/>
            <sz val="9"/>
            <color indexed="81"/>
            <rFont val="돋움"/>
            <family val="3"/>
            <charset val="129"/>
          </rPr>
          <t>합한</t>
        </r>
        <r>
          <rPr>
            <b/>
            <sz val="9"/>
            <color indexed="81"/>
            <rFont val="Tahoma"/>
            <family val="2"/>
          </rPr>
          <t xml:space="preserve"> </t>
        </r>
        <r>
          <rPr>
            <b/>
            <sz val="9"/>
            <color indexed="81"/>
            <rFont val="돋움"/>
            <family val="3"/>
            <charset val="129"/>
          </rPr>
          <t>금액에서</t>
        </r>
        <r>
          <rPr>
            <b/>
            <sz val="9"/>
            <color indexed="81"/>
            <rFont val="Tahoma"/>
            <family val="2"/>
          </rPr>
          <t xml:space="preserve"> </t>
        </r>
        <r>
          <rPr>
            <b/>
            <sz val="9"/>
            <color indexed="81"/>
            <rFont val="돋움"/>
            <family val="3"/>
            <charset val="129"/>
          </rPr>
          <t>사업소득금액을</t>
        </r>
        <r>
          <rPr>
            <b/>
            <sz val="9"/>
            <color indexed="81"/>
            <rFont val="Tahoma"/>
            <family val="2"/>
          </rPr>
          <t xml:space="preserve"> </t>
        </r>
        <r>
          <rPr>
            <b/>
            <sz val="9"/>
            <color indexed="81"/>
            <rFont val="돋움"/>
            <family val="3"/>
            <charset val="129"/>
          </rPr>
          <t>계산할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필요경비에</t>
        </r>
        <r>
          <rPr>
            <b/>
            <sz val="9"/>
            <color indexed="81"/>
            <rFont val="Tahoma"/>
            <family val="2"/>
          </rPr>
          <t xml:space="preserve"> </t>
        </r>
        <r>
          <rPr>
            <b/>
            <sz val="9"/>
            <color indexed="81"/>
            <rFont val="돋움"/>
            <family val="3"/>
            <charset val="129"/>
          </rPr>
          <t>산입한</t>
        </r>
        <r>
          <rPr>
            <b/>
            <sz val="9"/>
            <color indexed="81"/>
            <rFont val="Tahoma"/>
            <family val="2"/>
          </rPr>
          <t xml:space="preserve"> </t>
        </r>
        <r>
          <rPr>
            <b/>
            <sz val="9"/>
            <color indexed="81"/>
            <rFont val="돋움"/>
            <family val="3"/>
            <charset val="129"/>
          </rPr>
          <t>기부금을</t>
        </r>
        <r>
          <rPr>
            <b/>
            <sz val="9"/>
            <color indexed="81"/>
            <rFont val="Tahoma"/>
            <family val="2"/>
          </rPr>
          <t xml:space="preserve"> </t>
        </r>
        <r>
          <rPr>
            <b/>
            <sz val="9"/>
            <color indexed="81"/>
            <rFont val="돋움"/>
            <family val="3"/>
            <charset val="129"/>
          </rPr>
          <t>뺀</t>
        </r>
        <r>
          <rPr>
            <b/>
            <sz val="9"/>
            <color indexed="81"/>
            <rFont val="Tahoma"/>
            <family val="2"/>
          </rPr>
          <t xml:space="preserve"> </t>
        </r>
        <r>
          <rPr>
            <b/>
            <sz val="9"/>
            <color indexed="81"/>
            <rFont val="돋움"/>
            <family val="3"/>
            <charset val="129"/>
          </rPr>
          <t>금액의</t>
        </r>
        <r>
          <rPr>
            <b/>
            <sz val="9"/>
            <color indexed="81"/>
            <rFont val="Tahoma"/>
            <family val="2"/>
          </rPr>
          <t xml:space="preserve"> 100</t>
        </r>
        <r>
          <rPr>
            <b/>
            <sz val="9"/>
            <color indexed="81"/>
            <rFont val="돋움"/>
            <family val="3"/>
            <charset val="129"/>
          </rPr>
          <t>분의</t>
        </r>
        <r>
          <rPr>
            <b/>
            <sz val="9"/>
            <color indexed="81"/>
            <rFont val="Tahoma"/>
            <family val="2"/>
          </rPr>
          <t xml:space="preserve"> 15(</t>
        </r>
        <r>
          <rPr>
            <b/>
            <sz val="9"/>
            <color indexed="81"/>
            <rFont val="돋움"/>
            <family val="3"/>
            <charset val="129"/>
          </rPr>
          <t>해당</t>
        </r>
        <r>
          <rPr>
            <b/>
            <sz val="9"/>
            <color indexed="81"/>
            <rFont val="Tahoma"/>
            <family val="2"/>
          </rPr>
          <t xml:space="preserve"> </t>
        </r>
        <r>
          <rPr>
            <b/>
            <sz val="9"/>
            <color indexed="81"/>
            <rFont val="돋움"/>
            <family val="3"/>
            <charset val="129"/>
          </rPr>
          <t>금액이</t>
        </r>
        <r>
          <rPr>
            <b/>
            <sz val="9"/>
            <color indexed="81"/>
            <rFont val="Tahoma"/>
            <family val="2"/>
          </rPr>
          <t xml:space="preserve"> 3</t>
        </r>
        <r>
          <rPr>
            <b/>
            <sz val="9"/>
            <color indexed="81"/>
            <rFont val="돋움"/>
            <family val="3"/>
            <charset val="129"/>
          </rPr>
          <t>천만원을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초과분에</t>
        </r>
        <r>
          <rPr>
            <b/>
            <sz val="9"/>
            <color indexed="81"/>
            <rFont val="Tahoma"/>
            <family val="2"/>
          </rPr>
          <t xml:space="preserve"> </t>
        </r>
        <r>
          <rPr>
            <b/>
            <sz val="9"/>
            <color indexed="81"/>
            <rFont val="돋움"/>
            <family val="3"/>
            <charset val="129"/>
          </rPr>
          <t>대해서는</t>
        </r>
        <r>
          <rPr>
            <b/>
            <sz val="9"/>
            <color indexed="81"/>
            <rFont val="Tahoma"/>
            <family val="2"/>
          </rPr>
          <t xml:space="preserve"> 100</t>
        </r>
        <r>
          <rPr>
            <b/>
            <sz val="9"/>
            <color indexed="81"/>
            <rFont val="돋움"/>
            <family val="3"/>
            <charset val="129"/>
          </rPr>
          <t>분의</t>
        </r>
        <r>
          <rPr>
            <b/>
            <sz val="9"/>
            <color indexed="81"/>
            <rFont val="Tahoma"/>
            <family val="2"/>
          </rPr>
          <t xml:space="preserve"> 25)</t>
        </r>
        <r>
          <rPr>
            <b/>
            <sz val="9"/>
            <color indexed="81"/>
            <rFont val="돋움"/>
            <family val="3"/>
            <charset val="129"/>
          </rPr>
          <t>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기부금</t>
        </r>
        <r>
          <rPr>
            <b/>
            <sz val="9"/>
            <color indexed="81"/>
            <rFont val="Tahoma"/>
            <family val="2"/>
          </rPr>
          <t xml:space="preserve"> </t>
        </r>
        <r>
          <rPr>
            <b/>
            <sz val="9"/>
            <color indexed="81"/>
            <rFont val="돋움"/>
            <family val="3"/>
            <charset val="129"/>
          </rPr>
          <t>세액공제액</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과세기간의</t>
        </r>
        <r>
          <rPr>
            <b/>
            <sz val="9"/>
            <color indexed="81"/>
            <rFont val="Tahoma"/>
            <family val="2"/>
          </rPr>
          <t xml:space="preserve"> </t>
        </r>
        <r>
          <rPr>
            <b/>
            <sz val="9"/>
            <color indexed="81"/>
            <rFont val="돋움"/>
            <family val="3"/>
            <charset val="129"/>
          </rPr>
          <t>합산과세되는</t>
        </r>
        <r>
          <rPr>
            <b/>
            <sz val="9"/>
            <color indexed="81"/>
            <rFont val="Tahoma"/>
            <family val="2"/>
          </rPr>
          <t xml:space="preserve"> </t>
        </r>
        <r>
          <rPr>
            <b/>
            <sz val="9"/>
            <color indexed="81"/>
            <rFont val="돋움"/>
            <family val="3"/>
            <charset val="129"/>
          </rPr>
          <t>종합소득산출세액</t>
        </r>
        <r>
          <rPr>
            <b/>
            <sz val="9"/>
            <color indexed="81"/>
            <rFont val="Tahoma"/>
            <family val="2"/>
          </rPr>
          <t>(</t>
        </r>
        <r>
          <rPr>
            <b/>
            <sz val="9"/>
            <color indexed="81"/>
            <rFont val="돋움"/>
            <family val="3"/>
            <charset val="129"/>
          </rPr>
          <t>사업소득</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제</t>
        </r>
        <r>
          <rPr>
            <b/>
            <sz val="9"/>
            <color indexed="81"/>
            <rFont val="Tahoma"/>
            <family val="2"/>
          </rPr>
          <t>62</t>
        </r>
        <r>
          <rPr>
            <b/>
            <sz val="9"/>
            <color indexed="81"/>
            <rFont val="돋움"/>
            <family val="3"/>
            <charset val="129"/>
          </rPr>
          <t>조에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원천징수세율을</t>
        </r>
        <r>
          <rPr>
            <b/>
            <sz val="9"/>
            <color indexed="81"/>
            <rFont val="Tahoma"/>
            <family val="2"/>
          </rPr>
          <t xml:space="preserve"> </t>
        </r>
        <r>
          <rPr>
            <b/>
            <sz val="9"/>
            <color indexed="81"/>
            <rFont val="돋움"/>
            <family val="3"/>
            <charset val="129"/>
          </rPr>
          <t>적용받는</t>
        </r>
        <r>
          <rPr>
            <b/>
            <sz val="9"/>
            <color indexed="81"/>
            <rFont val="Tahoma"/>
            <family val="2"/>
          </rPr>
          <t xml:space="preserve"> </t>
        </r>
        <r>
          <rPr>
            <b/>
            <sz val="9"/>
            <color indexed="81"/>
            <rFont val="돋움"/>
            <family val="3"/>
            <charset val="129"/>
          </rPr>
          <t>이자소득</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배당소득에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산출세액은</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에서</t>
        </r>
        <r>
          <rPr>
            <b/>
            <sz val="9"/>
            <color indexed="81"/>
            <rFont val="Tahoma"/>
            <family val="2"/>
          </rPr>
          <t xml:space="preserve"> </t>
        </r>
        <r>
          <rPr>
            <b/>
            <sz val="9"/>
            <color indexed="81"/>
            <rFont val="돋움"/>
            <family val="3"/>
            <charset val="129"/>
          </rPr>
          <t>공제한다</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호의</t>
        </r>
        <r>
          <rPr>
            <b/>
            <sz val="9"/>
            <color indexed="81"/>
            <rFont val="Tahoma"/>
            <family val="2"/>
          </rPr>
          <t xml:space="preserve"> </t>
        </r>
        <r>
          <rPr>
            <b/>
            <sz val="9"/>
            <color indexed="81"/>
            <rFont val="돋움"/>
            <family val="3"/>
            <charset val="129"/>
          </rPr>
          <t>기부금과</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호의</t>
        </r>
        <r>
          <rPr>
            <b/>
            <sz val="9"/>
            <color indexed="81"/>
            <rFont val="Tahoma"/>
            <family val="2"/>
          </rPr>
          <t xml:space="preserve"> </t>
        </r>
        <r>
          <rPr>
            <b/>
            <sz val="9"/>
            <color indexed="81"/>
            <rFont val="돋움"/>
            <family val="3"/>
            <charset val="129"/>
          </rPr>
          <t>기부금이</t>
        </r>
        <r>
          <rPr>
            <b/>
            <sz val="9"/>
            <color indexed="81"/>
            <rFont val="Tahoma"/>
            <family val="2"/>
          </rPr>
          <t xml:space="preserve"> </t>
        </r>
        <r>
          <rPr>
            <b/>
            <sz val="9"/>
            <color indexed="81"/>
            <rFont val="돋움"/>
            <family val="3"/>
            <charset val="129"/>
          </rPr>
          <t>함께</t>
        </r>
        <r>
          <rPr>
            <b/>
            <sz val="9"/>
            <color indexed="81"/>
            <rFont val="Tahoma"/>
            <family val="2"/>
          </rPr>
          <t xml:space="preserve"> </t>
        </r>
        <r>
          <rPr>
            <b/>
            <sz val="9"/>
            <color indexed="81"/>
            <rFont val="돋움"/>
            <family val="3"/>
            <charset val="129"/>
          </rPr>
          <t>있으면</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호의</t>
        </r>
        <r>
          <rPr>
            <b/>
            <sz val="9"/>
            <color indexed="81"/>
            <rFont val="Tahoma"/>
            <family val="2"/>
          </rPr>
          <t xml:space="preserve"> </t>
        </r>
        <r>
          <rPr>
            <b/>
            <sz val="9"/>
            <color indexed="81"/>
            <rFont val="돋움"/>
            <family val="3"/>
            <charset val="129"/>
          </rPr>
          <t>기부금을</t>
        </r>
        <r>
          <rPr>
            <b/>
            <sz val="9"/>
            <color indexed="81"/>
            <rFont val="Tahoma"/>
            <family val="2"/>
          </rPr>
          <t xml:space="preserve"> </t>
        </r>
        <r>
          <rPr>
            <b/>
            <sz val="9"/>
            <color indexed="81"/>
            <rFont val="돋움"/>
            <family val="3"/>
            <charset val="129"/>
          </rPr>
          <t>먼저</t>
        </r>
        <r>
          <rPr>
            <b/>
            <sz val="9"/>
            <color indexed="81"/>
            <rFont val="Tahoma"/>
            <family val="2"/>
          </rPr>
          <t xml:space="preserve"> </t>
        </r>
        <r>
          <rPr>
            <b/>
            <sz val="9"/>
            <color indexed="81"/>
            <rFont val="돋움"/>
            <family val="3"/>
            <charset val="129"/>
          </rPr>
          <t>공제한다</t>
        </r>
        <r>
          <rPr>
            <b/>
            <sz val="9"/>
            <color indexed="81"/>
            <rFont val="Tahoma"/>
            <family val="2"/>
          </rPr>
          <t xml:space="preserve">.(2014.01.01 </t>
        </r>
        <r>
          <rPr>
            <b/>
            <sz val="9"/>
            <color indexed="81"/>
            <rFont val="돋움"/>
            <family val="3"/>
            <charset val="129"/>
          </rPr>
          <t>신설</t>
        </r>
        <r>
          <rPr>
            <b/>
            <sz val="9"/>
            <color indexed="81"/>
            <rFont val="Tahoma"/>
            <family val="2"/>
          </rPr>
          <t xml:space="preserve">) [ </t>
        </r>
        <r>
          <rPr>
            <b/>
            <sz val="9"/>
            <color indexed="81"/>
            <rFont val="돋움"/>
            <family val="3"/>
            <charset val="129"/>
          </rPr>
          <t>부칙</t>
        </r>
        <r>
          <rPr>
            <b/>
            <sz val="9"/>
            <color indexed="81"/>
            <rFont val="Tahoma"/>
            <family val="2"/>
          </rPr>
          <t xml:space="preserve"> ] 
1. </t>
        </r>
        <r>
          <rPr>
            <b/>
            <sz val="9"/>
            <color indexed="81"/>
            <rFont val="돋움"/>
            <family val="3"/>
            <charset val="129"/>
          </rPr>
          <t>법정기부금</t>
        </r>
        <r>
          <rPr>
            <b/>
            <sz val="9"/>
            <color indexed="81"/>
            <rFont val="Tahoma"/>
            <family val="2"/>
          </rPr>
          <t xml:space="preserve">(2014.01.01 </t>
        </r>
        <r>
          <rPr>
            <b/>
            <sz val="9"/>
            <color indexed="81"/>
            <rFont val="돋움"/>
            <family val="3"/>
            <charset val="129"/>
          </rPr>
          <t>신설</t>
        </r>
        <r>
          <rPr>
            <b/>
            <sz val="9"/>
            <color indexed="81"/>
            <rFont val="Tahoma"/>
            <family val="2"/>
          </rPr>
          <t xml:space="preserve">) [ </t>
        </r>
        <r>
          <rPr>
            <b/>
            <sz val="9"/>
            <color indexed="81"/>
            <rFont val="돋움"/>
            <family val="3"/>
            <charset val="129"/>
          </rPr>
          <t>부칙</t>
        </r>
        <r>
          <rPr>
            <b/>
            <sz val="9"/>
            <color indexed="81"/>
            <rFont val="Tahoma"/>
            <family val="2"/>
          </rPr>
          <t xml:space="preserve"> ] 
2. </t>
        </r>
        <r>
          <rPr>
            <b/>
            <sz val="9"/>
            <color indexed="81"/>
            <rFont val="돋움"/>
            <family val="3"/>
            <charset val="129"/>
          </rPr>
          <t>지정기부금</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지정기부금의</t>
        </r>
        <r>
          <rPr>
            <b/>
            <sz val="9"/>
            <color indexed="81"/>
            <rFont val="Tahoma"/>
            <family val="2"/>
          </rPr>
          <t xml:space="preserve"> </t>
        </r>
        <r>
          <rPr>
            <b/>
            <sz val="9"/>
            <color indexed="81"/>
            <rFont val="돋움"/>
            <family val="3"/>
            <charset val="129"/>
          </rPr>
          <t>한도액은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따른다</t>
        </r>
        <r>
          <rPr>
            <b/>
            <sz val="9"/>
            <color indexed="81"/>
            <rFont val="Tahoma"/>
            <family val="2"/>
          </rPr>
          <t xml:space="preserve">.(2014.01.01 </t>
        </r>
        <r>
          <rPr>
            <b/>
            <sz val="9"/>
            <color indexed="81"/>
            <rFont val="돋움"/>
            <family val="3"/>
            <charset val="129"/>
          </rPr>
          <t>신설</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가</t>
        </r>
        <r>
          <rPr>
            <b/>
            <sz val="9"/>
            <color indexed="81"/>
            <rFont val="Tahoma"/>
            <family val="2"/>
          </rPr>
          <t xml:space="preserve">. </t>
        </r>
        <r>
          <rPr>
            <b/>
            <sz val="9"/>
            <color indexed="81"/>
            <rFont val="돋움"/>
            <family val="3"/>
            <charset val="129"/>
          </rPr>
          <t>종교단체에</t>
        </r>
        <r>
          <rPr>
            <b/>
            <sz val="9"/>
            <color indexed="81"/>
            <rFont val="Tahoma"/>
            <family val="2"/>
          </rPr>
          <t xml:space="preserve"> </t>
        </r>
        <r>
          <rPr>
            <b/>
            <sz val="9"/>
            <color indexed="81"/>
            <rFont val="돋움"/>
            <family val="3"/>
            <charset val="129"/>
          </rPr>
          <t>기부한</t>
        </r>
        <r>
          <rPr>
            <b/>
            <sz val="9"/>
            <color indexed="81"/>
            <rFont val="Tahoma"/>
            <family val="2"/>
          </rPr>
          <t xml:space="preserve"> </t>
        </r>
        <r>
          <rPr>
            <b/>
            <sz val="9"/>
            <color indexed="81"/>
            <rFont val="돋움"/>
            <family val="3"/>
            <charset val="129"/>
          </rPr>
          <t>금액이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t>
        </r>
        <r>
          <rPr>
            <b/>
            <sz val="9"/>
            <color indexed="81"/>
            <rFont val="Tahoma"/>
            <family val="2"/>
          </rPr>
          <t xml:space="preserve">(2014.01.01 </t>
        </r>
        <r>
          <rPr>
            <b/>
            <sz val="9"/>
            <color indexed="81"/>
            <rFont val="돋움"/>
            <family val="3"/>
            <charset val="129"/>
          </rPr>
          <t>신설</t>
        </r>
        <r>
          <rPr>
            <b/>
            <sz val="9"/>
            <color indexed="81"/>
            <rFont val="Tahoma"/>
            <family val="2"/>
          </rPr>
          <t xml:space="preserve">) </t>
        </r>
        <r>
          <rPr>
            <b/>
            <sz val="9"/>
            <color indexed="81"/>
            <rFont val="돋움"/>
            <family val="3"/>
            <charset val="129"/>
          </rPr>
          <t>한도액</t>
        </r>
        <r>
          <rPr>
            <b/>
            <sz val="9"/>
            <color indexed="81"/>
            <rFont val="Tahoma"/>
            <family val="2"/>
          </rPr>
          <t xml:space="preserve"> = [</t>
        </r>
        <r>
          <rPr>
            <b/>
            <sz val="9"/>
            <color indexed="81"/>
            <rFont val="돋움"/>
            <family val="3"/>
            <charset val="129"/>
          </rPr>
          <t>종합소득금액</t>
        </r>
        <r>
          <rPr>
            <b/>
            <sz val="9"/>
            <color indexed="81"/>
            <rFont val="Tahoma"/>
            <family val="2"/>
          </rPr>
          <t>(</t>
        </r>
        <r>
          <rPr>
            <b/>
            <sz val="9"/>
            <color indexed="81"/>
            <rFont val="돋움"/>
            <family val="3"/>
            <charset val="129"/>
          </rPr>
          <t>제</t>
        </r>
        <r>
          <rPr>
            <b/>
            <sz val="9"/>
            <color indexed="81"/>
            <rFont val="Tahoma"/>
            <family val="2"/>
          </rPr>
          <t>62</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원천징수세율을</t>
        </r>
        <r>
          <rPr>
            <b/>
            <sz val="9"/>
            <color indexed="81"/>
            <rFont val="Tahoma"/>
            <family val="2"/>
          </rPr>
          <t xml:space="preserve"> </t>
        </r>
        <r>
          <rPr>
            <b/>
            <sz val="9"/>
            <color indexed="81"/>
            <rFont val="돋움"/>
            <family val="3"/>
            <charset val="129"/>
          </rPr>
          <t>적용받는</t>
        </r>
        <r>
          <rPr>
            <b/>
            <sz val="9"/>
            <color indexed="81"/>
            <rFont val="Tahoma"/>
            <family val="2"/>
          </rPr>
          <t xml:space="preserve"> </t>
        </r>
        <r>
          <rPr>
            <b/>
            <sz val="9"/>
            <color indexed="81"/>
            <rFont val="돋움"/>
            <family val="3"/>
            <charset val="129"/>
          </rPr>
          <t>이자소득</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배당소득은</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에서</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기부금을</t>
        </r>
        <r>
          <rPr>
            <b/>
            <sz val="9"/>
            <color indexed="81"/>
            <rFont val="Tahoma"/>
            <family val="2"/>
          </rPr>
          <t xml:space="preserve"> </t>
        </r>
        <r>
          <rPr>
            <b/>
            <sz val="9"/>
            <color indexed="81"/>
            <rFont val="돋움"/>
            <family val="3"/>
            <charset val="129"/>
          </rPr>
          <t>뺀</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말하며</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항에서</t>
        </r>
        <r>
          <rPr>
            <b/>
            <sz val="9"/>
            <color indexed="81"/>
            <rFont val="Tahoma"/>
            <family val="2"/>
          </rPr>
          <t xml:space="preserve"> </t>
        </r>
        <r>
          <rPr>
            <b/>
            <sz val="9"/>
            <color indexed="81"/>
            <rFont val="돋움"/>
            <family val="3"/>
            <charset val="129"/>
          </rPr>
          <t>“소득금액”이라</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t>
        </r>
        <r>
          <rPr>
            <b/>
            <sz val="9"/>
            <color indexed="81"/>
            <rFont val="Tahoma"/>
            <family val="2"/>
          </rPr>
          <t xml:space="preserve"> 100</t>
        </r>
        <r>
          <rPr>
            <b/>
            <sz val="9"/>
            <color indexed="81"/>
            <rFont val="돋움"/>
            <family val="3"/>
            <charset val="129"/>
          </rPr>
          <t>분의</t>
        </r>
        <r>
          <rPr>
            <b/>
            <sz val="9"/>
            <color indexed="81"/>
            <rFont val="Tahoma"/>
            <family val="2"/>
          </rPr>
          <t xml:space="preserve"> 10 + [</t>
        </r>
        <r>
          <rPr>
            <b/>
            <sz val="9"/>
            <color indexed="81"/>
            <rFont val="돋움"/>
            <family val="3"/>
            <charset val="129"/>
          </rPr>
          <t>소득금액의</t>
        </r>
        <r>
          <rPr>
            <b/>
            <sz val="9"/>
            <color indexed="81"/>
            <rFont val="Tahoma"/>
            <family val="2"/>
          </rPr>
          <t xml:space="preserve"> 100</t>
        </r>
        <r>
          <rPr>
            <b/>
            <sz val="9"/>
            <color indexed="81"/>
            <rFont val="돋움"/>
            <family val="3"/>
            <charset val="129"/>
          </rPr>
          <t>분의</t>
        </r>
        <r>
          <rPr>
            <b/>
            <sz val="9"/>
            <color indexed="81"/>
            <rFont val="Tahoma"/>
            <family val="2"/>
          </rPr>
          <t xml:space="preserve"> 20</t>
        </r>
        <r>
          <rPr>
            <b/>
            <sz val="9"/>
            <color indexed="81"/>
            <rFont val="돋움"/>
            <family val="3"/>
            <charset val="129"/>
          </rPr>
          <t>과</t>
        </r>
        <r>
          <rPr>
            <b/>
            <sz val="9"/>
            <color indexed="81"/>
            <rFont val="Tahoma"/>
            <family val="2"/>
          </rPr>
          <t xml:space="preserve"> </t>
        </r>
        <r>
          <rPr>
            <b/>
            <sz val="9"/>
            <color indexed="81"/>
            <rFont val="돋움"/>
            <family val="3"/>
            <charset val="129"/>
          </rPr>
          <t>종교단체</t>
        </r>
        <r>
          <rPr>
            <b/>
            <sz val="9"/>
            <color indexed="81"/>
            <rFont val="Tahoma"/>
            <family val="2"/>
          </rPr>
          <t xml:space="preserve"> </t>
        </r>
        <r>
          <rPr>
            <b/>
            <sz val="9"/>
            <color indexed="81"/>
            <rFont val="돋움"/>
            <family val="3"/>
            <charset val="129"/>
          </rPr>
          <t>외에</t>
        </r>
        <r>
          <rPr>
            <b/>
            <sz val="9"/>
            <color indexed="81"/>
            <rFont val="Tahoma"/>
            <family val="2"/>
          </rPr>
          <t xml:space="preserve"> </t>
        </r>
        <r>
          <rPr>
            <b/>
            <sz val="9"/>
            <color indexed="81"/>
            <rFont val="돋움"/>
            <family val="3"/>
            <charset val="129"/>
          </rPr>
          <t>지급한</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적은</t>
        </r>
        <r>
          <rPr>
            <b/>
            <sz val="9"/>
            <color indexed="81"/>
            <rFont val="Tahoma"/>
            <family val="2"/>
          </rPr>
          <t xml:space="preserve"> </t>
        </r>
        <r>
          <rPr>
            <b/>
            <sz val="9"/>
            <color indexed="81"/>
            <rFont val="돋움"/>
            <family val="3"/>
            <charset val="129"/>
          </rPr>
          <t>금액</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나</t>
        </r>
        <r>
          <rPr>
            <b/>
            <sz val="9"/>
            <color indexed="81"/>
            <rFont val="Tahoma"/>
            <family val="2"/>
          </rPr>
          <t xml:space="preserve">. </t>
        </r>
        <r>
          <rPr>
            <b/>
            <sz val="9"/>
            <color indexed="81"/>
            <rFont val="돋움"/>
            <family val="3"/>
            <charset val="129"/>
          </rPr>
          <t>가목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(2014.01.01 </t>
        </r>
        <r>
          <rPr>
            <b/>
            <sz val="9"/>
            <color indexed="81"/>
            <rFont val="돋움"/>
            <family val="3"/>
            <charset val="129"/>
          </rPr>
          <t>신설</t>
        </r>
        <r>
          <rPr>
            <b/>
            <sz val="9"/>
            <color indexed="81"/>
            <rFont val="Tahoma"/>
            <family val="2"/>
          </rPr>
          <t xml:space="preserve">) </t>
        </r>
        <r>
          <rPr>
            <b/>
            <sz val="9"/>
            <color indexed="81"/>
            <rFont val="돋움"/>
            <family val="3"/>
            <charset val="129"/>
          </rPr>
          <t>한도액</t>
        </r>
        <r>
          <rPr>
            <b/>
            <sz val="9"/>
            <color indexed="81"/>
            <rFont val="Tahoma"/>
            <family val="2"/>
          </rPr>
          <t xml:space="preserve"> = </t>
        </r>
        <r>
          <rPr>
            <b/>
            <sz val="9"/>
            <color indexed="81"/>
            <rFont val="돋움"/>
            <family val="3"/>
            <charset val="129"/>
          </rPr>
          <t>소득금액의</t>
        </r>
        <r>
          <rPr>
            <b/>
            <sz val="9"/>
            <color indexed="81"/>
            <rFont val="Tahoma"/>
            <family val="2"/>
          </rPr>
          <t xml:space="preserve"> 100</t>
        </r>
        <r>
          <rPr>
            <b/>
            <sz val="9"/>
            <color indexed="81"/>
            <rFont val="돋움"/>
            <family val="3"/>
            <charset val="129"/>
          </rPr>
          <t>분의</t>
        </r>
        <r>
          <rPr>
            <b/>
            <sz val="9"/>
            <color indexed="81"/>
            <rFont val="Tahoma"/>
            <family val="2"/>
          </rPr>
          <t xml:space="preserve"> 30 [ </t>
        </r>
        <r>
          <rPr>
            <b/>
            <sz val="9"/>
            <color indexed="81"/>
            <rFont val="돋움"/>
            <family val="3"/>
            <charset val="129"/>
          </rPr>
          <t>부칙</t>
        </r>
        <r>
          <rPr>
            <b/>
            <sz val="9"/>
            <color indexed="81"/>
            <rFont val="Tahoma"/>
            <family val="2"/>
          </rPr>
          <t xml:space="preserve"> ] 
  - </t>
        </r>
        <r>
          <rPr>
            <b/>
            <sz val="9"/>
            <color indexed="81"/>
            <rFont val="돋움"/>
            <family val="3"/>
            <charset val="129"/>
          </rPr>
          <t>사업자의</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기부금은</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받지</t>
        </r>
        <r>
          <rPr>
            <b/>
            <sz val="9"/>
            <color indexed="81"/>
            <rFont val="Tahoma"/>
            <family val="2"/>
          </rPr>
          <t xml:space="preserve"> </t>
        </r>
        <r>
          <rPr>
            <b/>
            <sz val="9"/>
            <color indexed="81"/>
            <rFont val="돋움"/>
            <family val="3"/>
            <charset val="129"/>
          </rPr>
          <t>않고</t>
        </r>
        <r>
          <rPr>
            <b/>
            <sz val="9"/>
            <color indexed="81"/>
            <rFont val="Tahoma"/>
            <family val="2"/>
          </rPr>
          <t xml:space="preserve"> </t>
        </r>
        <r>
          <rPr>
            <b/>
            <sz val="9"/>
            <color indexed="81"/>
            <rFont val="돋움"/>
            <family val="3"/>
            <charset val="129"/>
          </rPr>
          <t>필요경비에만</t>
        </r>
        <r>
          <rPr>
            <b/>
            <sz val="9"/>
            <color indexed="81"/>
            <rFont val="Tahoma"/>
            <family val="2"/>
          </rPr>
          <t xml:space="preserve"> </t>
        </r>
        <r>
          <rPr>
            <b/>
            <sz val="9"/>
            <color indexed="81"/>
            <rFont val="돋움"/>
            <family val="3"/>
            <charset val="129"/>
          </rPr>
          <t>산입</t>
        </r>
        <r>
          <rPr>
            <b/>
            <sz val="9"/>
            <color indexed="81"/>
            <rFont val="Tahoma"/>
            <family val="2"/>
          </rPr>
          <t xml:space="preserve">
</t>
        </r>
      </text>
    </comment>
    <comment ref="X119" authorId="1" shapeId="0" xr:uid="{D8088ABF-F56B-4671-8C12-42AD3F593CAC}">
      <text>
        <r>
          <rPr>
            <b/>
            <sz val="9"/>
            <color indexed="81"/>
            <rFont val="돋움"/>
            <family val="3"/>
            <charset val="129"/>
          </rPr>
          <t>◦</t>
        </r>
        <r>
          <rPr>
            <b/>
            <sz val="9"/>
            <color indexed="81"/>
            <rFont val="Tahoma"/>
            <family val="2"/>
          </rPr>
          <t xml:space="preserve"> </t>
        </r>
        <r>
          <rPr>
            <b/>
            <sz val="9"/>
            <color indexed="81"/>
            <rFont val="돋움"/>
            <family val="3"/>
            <charset val="129"/>
          </rPr>
          <t>정치자금기부금</t>
        </r>
        <r>
          <rPr>
            <b/>
            <sz val="9"/>
            <color indexed="81"/>
            <rFont val="Tahoma"/>
            <family val="2"/>
          </rPr>
          <t xml:space="preserve"> </t>
        </r>
        <r>
          <rPr>
            <b/>
            <sz val="9"/>
            <color indexed="81"/>
            <rFont val="돋움"/>
            <family val="3"/>
            <charset val="129"/>
          </rPr>
          <t xml:space="preserve">세액공제
</t>
        </r>
        <r>
          <rPr>
            <b/>
            <sz val="9"/>
            <color indexed="81"/>
            <rFont val="Tahoma"/>
            <family val="2"/>
          </rPr>
          <t xml:space="preserve"> - 10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 xml:space="preserve"> : </t>
        </r>
        <r>
          <rPr>
            <b/>
            <sz val="9"/>
            <color indexed="81"/>
            <rFont val="돋움"/>
            <family val="3"/>
            <charset val="129"/>
          </rPr>
          <t>기부금의</t>
        </r>
        <r>
          <rPr>
            <b/>
            <sz val="9"/>
            <color indexed="81"/>
            <rFont val="Tahoma"/>
            <family val="2"/>
          </rPr>
          <t xml:space="preserve"> 100/110 </t>
        </r>
        <r>
          <rPr>
            <b/>
            <sz val="9"/>
            <color indexed="81"/>
            <rFont val="돋움"/>
            <family val="3"/>
            <charset val="129"/>
          </rPr>
          <t xml:space="preserve">세액공제
</t>
        </r>
        <r>
          <rPr>
            <b/>
            <sz val="9"/>
            <color indexed="81"/>
            <rFont val="Tahoma"/>
            <family val="2"/>
          </rPr>
          <t xml:space="preserve"> - 10</t>
        </r>
        <r>
          <rPr>
            <b/>
            <sz val="9"/>
            <color indexed="81"/>
            <rFont val="돋움"/>
            <family val="3"/>
            <charset val="129"/>
          </rPr>
          <t>만원</t>
        </r>
        <r>
          <rPr>
            <b/>
            <sz val="9"/>
            <color indexed="81"/>
            <rFont val="Tahoma"/>
            <family val="2"/>
          </rPr>
          <t xml:space="preserve"> </t>
        </r>
        <r>
          <rPr>
            <b/>
            <sz val="9"/>
            <color indexed="81"/>
            <rFont val="돋움"/>
            <family val="3"/>
            <charset val="129"/>
          </rPr>
          <t>초과</t>
        </r>
        <r>
          <rPr>
            <b/>
            <sz val="9"/>
            <color indexed="81"/>
            <rFont val="Tahoma"/>
            <family val="2"/>
          </rPr>
          <t xml:space="preserve"> 3</t>
        </r>
        <r>
          <rPr>
            <b/>
            <sz val="9"/>
            <color indexed="81"/>
            <rFont val="돋움"/>
            <family val="3"/>
            <charset val="129"/>
          </rPr>
          <t>천만원</t>
        </r>
        <r>
          <rPr>
            <b/>
            <sz val="9"/>
            <color indexed="81"/>
            <rFont val="Tahoma"/>
            <family val="2"/>
          </rPr>
          <t xml:space="preserve"> </t>
        </r>
        <r>
          <rPr>
            <b/>
            <sz val="9"/>
            <color indexed="81"/>
            <rFont val="돋움"/>
            <family val="3"/>
            <charset val="129"/>
          </rPr>
          <t>이하</t>
        </r>
        <r>
          <rPr>
            <b/>
            <sz val="9"/>
            <color indexed="81"/>
            <rFont val="Tahoma"/>
            <family val="2"/>
          </rPr>
          <t xml:space="preserve"> : </t>
        </r>
        <r>
          <rPr>
            <b/>
            <sz val="9"/>
            <color indexed="81"/>
            <rFont val="돋움"/>
            <family val="3"/>
            <charset val="129"/>
          </rPr>
          <t>기부금의</t>
        </r>
        <r>
          <rPr>
            <b/>
            <sz val="9"/>
            <color indexed="81"/>
            <rFont val="Tahoma"/>
            <family val="2"/>
          </rPr>
          <t xml:space="preserve"> 15%(3</t>
        </r>
        <r>
          <rPr>
            <b/>
            <sz val="9"/>
            <color indexed="81"/>
            <rFont val="돋움"/>
            <family val="3"/>
            <charset val="129"/>
          </rPr>
          <t>천만원</t>
        </r>
        <r>
          <rPr>
            <b/>
            <sz val="9"/>
            <color indexed="81"/>
            <rFont val="Tahoma"/>
            <family val="2"/>
          </rPr>
          <t xml:space="preserve"> </t>
        </r>
        <r>
          <rPr>
            <b/>
            <sz val="9"/>
            <color indexed="81"/>
            <rFont val="돋움"/>
            <family val="3"/>
            <charset val="129"/>
          </rPr>
          <t>초과</t>
        </r>
        <r>
          <rPr>
            <b/>
            <sz val="9"/>
            <color indexed="81"/>
            <rFont val="Tahoma"/>
            <family val="2"/>
          </rPr>
          <t xml:space="preserve"> : 25%) </t>
        </r>
        <r>
          <rPr>
            <b/>
            <sz val="9"/>
            <color indexed="81"/>
            <rFont val="돋움"/>
            <family val="3"/>
            <charset val="129"/>
          </rPr>
          <t>세액공제
◦</t>
        </r>
        <r>
          <rPr>
            <b/>
            <sz val="9"/>
            <color indexed="81"/>
            <rFont val="Tahoma"/>
            <family val="2"/>
          </rPr>
          <t xml:space="preserve"> </t>
        </r>
        <r>
          <rPr>
            <b/>
            <sz val="9"/>
            <color indexed="81"/>
            <rFont val="돋움"/>
            <family val="3"/>
            <charset val="129"/>
          </rPr>
          <t>공제한도</t>
        </r>
        <r>
          <rPr>
            <b/>
            <sz val="9"/>
            <color indexed="81"/>
            <rFont val="Tahoma"/>
            <family val="2"/>
          </rPr>
          <t xml:space="preserve"> : </t>
        </r>
        <r>
          <rPr>
            <b/>
            <sz val="9"/>
            <color indexed="81"/>
            <rFont val="돋움"/>
            <family val="3"/>
            <charset val="129"/>
          </rPr>
          <t>종합소득금액</t>
        </r>
        <r>
          <rPr>
            <b/>
            <sz val="9"/>
            <color indexed="81"/>
            <rFont val="Tahoma"/>
            <family val="2"/>
          </rPr>
          <t xml:space="preserve"> 100%
</t>
        </r>
        <r>
          <rPr>
            <b/>
            <sz val="9"/>
            <color indexed="81"/>
            <rFont val="돋움"/>
            <family val="3"/>
            <charset val="129"/>
          </rPr>
          <t>정치자금</t>
        </r>
        <r>
          <rPr>
            <b/>
            <sz val="9"/>
            <color indexed="81"/>
            <rFont val="Tahoma"/>
            <family val="2"/>
          </rPr>
          <t xml:space="preserve"> </t>
        </r>
        <r>
          <rPr>
            <b/>
            <sz val="9"/>
            <color indexed="81"/>
            <rFont val="돋움"/>
            <family val="3"/>
            <charset val="129"/>
          </rPr>
          <t xml:space="preserve">기부금
</t>
        </r>
        <r>
          <rPr>
            <b/>
            <sz val="9"/>
            <color indexed="81"/>
            <rFont val="Tahoma"/>
            <family val="2"/>
          </rPr>
          <t>10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 xml:space="preserve"> :  </t>
        </r>
        <r>
          <rPr>
            <b/>
            <sz val="9"/>
            <color indexed="81"/>
            <rFont val="돋움"/>
            <family val="3"/>
            <charset val="129"/>
          </rPr>
          <t>기부금의</t>
        </r>
        <r>
          <rPr>
            <b/>
            <sz val="9"/>
            <color indexed="81"/>
            <rFont val="Tahoma"/>
            <family val="2"/>
          </rPr>
          <t xml:space="preserve"> 100/110
10</t>
        </r>
        <r>
          <rPr>
            <b/>
            <sz val="9"/>
            <color indexed="81"/>
            <rFont val="돋움"/>
            <family val="3"/>
            <charset val="129"/>
          </rPr>
          <t>만원</t>
        </r>
        <r>
          <rPr>
            <b/>
            <sz val="9"/>
            <color indexed="81"/>
            <rFont val="Tahoma"/>
            <family val="2"/>
          </rPr>
          <t xml:space="preserve"> </t>
        </r>
        <r>
          <rPr>
            <b/>
            <sz val="9"/>
            <color indexed="81"/>
            <rFont val="돋움"/>
            <family val="3"/>
            <charset val="129"/>
          </rPr>
          <t>초과</t>
        </r>
        <r>
          <rPr>
            <b/>
            <sz val="9"/>
            <color indexed="81"/>
            <rFont val="Tahoma"/>
            <family val="2"/>
          </rPr>
          <t xml:space="preserve"> : 
</t>
        </r>
        <r>
          <rPr>
            <b/>
            <sz val="9"/>
            <color indexed="81"/>
            <rFont val="돋움"/>
            <family val="3"/>
            <charset val="129"/>
          </rPr>
          <t>ㆍ</t>
        </r>
        <r>
          <rPr>
            <b/>
            <sz val="9"/>
            <color indexed="81"/>
            <rFont val="Tahoma"/>
            <family val="2"/>
          </rPr>
          <t>3</t>
        </r>
        <r>
          <rPr>
            <b/>
            <sz val="9"/>
            <color indexed="81"/>
            <rFont val="돋움"/>
            <family val="3"/>
            <charset val="129"/>
          </rPr>
          <t>천만원</t>
        </r>
        <r>
          <rPr>
            <b/>
            <sz val="9"/>
            <color indexed="81"/>
            <rFont val="Tahoma"/>
            <family val="2"/>
          </rPr>
          <t xml:space="preserve"> </t>
        </r>
        <r>
          <rPr>
            <b/>
            <sz val="9"/>
            <color indexed="81"/>
            <rFont val="돋움"/>
            <family val="3"/>
            <charset val="129"/>
          </rPr>
          <t>이하</t>
        </r>
        <r>
          <rPr>
            <b/>
            <sz val="9"/>
            <color indexed="81"/>
            <rFont val="Tahoma"/>
            <family val="2"/>
          </rPr>
          <t xml:space="preserve">  : </t>
        </r>
        <r>
          <rPr>
            <b/>
            <sz val="9"/>
            <color indexed="81"/>
            <rFont val="돋움"/>
            <family val="3"/>
            <charset val="129"/>
          </rPr>
          <t>기부금의</t>
        </r>
        <r>
          <rPr>
            <b/>
            <sz val="9"/>
            <color indexed="81"/>
            <rFont val="Tahoma"/>
            <family val="2"/>
          </rPr>
          <t xml:space="preserve"> 15%
</t>
        </r>
        <r>
          <rPr>
            <b/>
            <sz val="9"/>
            <color indexed="81"/>
            <rFont val="돋움"/>
            <family val="3"/>
            <charset val="129"/>
          </rPr>
          <t>ㆍ</t>
        </r>
        <r>
          <rPr>
            <b/>
            <sz val="9"/>
            <color indexed="81"/>
            <rFont val="Tahoma"/>
            <family val="2"/>
          </rPr>
          <t>3</t>
        </r>
        <r>
          <rPr>
            <b/>
            <sz val="9"/>
            <color indexed="81"/>
            <rFont val="돋움"/>
            <family val="3"/>
            <charset val="129"/>
          </rPr>
          <t>천만원</t>
        </r>
        <r>
          <rPr>
            <b/>
            <sz val="9"/>
            <color indexed="81"/>
            <rFont val="Tahoma"/>
            <family val="2"/>
          </rPr>
          <t xml:space="preserve"> </t>
        </r>
        <r>
          <rPr>
            <b/>
            <sz val="9"/>
            <color indexed="81"/>
            <rFont val="돋움"/>
            <family val="3"/>
            <charset val="129"/>
          </rPr>
          <t>초과</t>
        </r>
        <r>
          <rPr>
            <b/>
            <sz val="9"/>
            <color indexed="81"/>
            <rFont val="Tahoma"/>
            <family val="2"/>
          </rPr>
          <t xml:space="preserve">  : </t>
        </r>
        <r>
          <rPr>
            <b/>
            <sz val="9"/>
            <color indexed="81"/>
            <rFont val="돋움"/>
            <family val="3"/>
            <charset val="129"/>
          </rPr>
          <t>기부금의</t>
        </r>
        <r>
          <rPr>
            <b/>
            <sz val="9"/>
            <color indexed="81"/>
            <rFont val="Tahoma"/>
            <family val="2"/>
          </rPr>
          <t xml:space="preserve"> 25%
✱ </t>
        </r>
        <r>
          <rPr>
            <b/>
            <sz val="9"/>
            <color indexed="81"/>
            <rFont val="돋움"/>
            <family val="3"/>
            <charset val="129"/>
          </rPr>
          <t>공제한도</t>
        </r>
        <r>
          <rPr>
            <b/>
            <sz val="9"/>
            <color indexed="81"/>
            <rFont val="Tahoma"/>
            <family val="2"/>
          </rPr>
          <t xml:space="preserve"> : </t>
        </r>
        <r>
          <rPr>
            <b/>
            <sz val="9"/>
            <color indexed="81"/>
            <rFont val="돋움"/>
            <family val="3"/>
            <charset val="129"/>
          </rPr>
          <t>소득금액의</t>
        </r>
        <r>
          <rPr>
            <b/>
            <sz val="9"/>
            <color indexed="81"/>
            <rFont val="Tahoma"/>
            <family val="2"/>
          </rPr>
          <t xml:space="preserve"> 100%
</t>
        </r>
        <r>
          <rPr>
            <b/>
            <sz val="9"/>
            <color indexed="81"/>
            <rFont val="돋움"/>
            <family val="3"/>
            <charset val="129"/>
          </rPr>
          <t>정당</t>
        </r>
        <r>
          <rPr>
            <b/>
            <sz val="9"/>
            <color indexed="81"/>
            <rFont val="Tahoma"/>
            <family val="2"/>
          </rPr>
          <t xml:space="preserve">, </t>
        </r>
        <r>
          <rPr>
            <b/>
            <sz val="9"/>
            <color indexed="81"/>
            <rFont val="돋움"/>
            <family val="3"/>
            <charset val="129"/>
          </rPr>
          <t>후원회</t>
        </r>
        <r>
          <rPr>
            <b/>
            <sz val="9"/>
            <color indexed="81"/>
            <rFont val="Tahoma"/>
            <family val="2"/>
          </rPr>
          <t xml:space="preserve">, </t>
        </r>
        <r>
          <rPr>
            <b/>
            <sz val="9"/>
            <color indexed="81"/>
            <rFont val="돋움"/>
            <family val="3"/>
            <charset val="129"/>
          </rPr>
          <t>선거관리위원회에</t>
        </r>
        <r>
          <rPr>
            <b/>
            <sz val="9"/>
            <color indexed="81"/>
            <rFont val="Tahoma"/>
            <family val="2"/>
          </rPr>
          <t xml:space="preserve"> </t>
        </r>
        <r>
          <rPr>
            <b/>
            <sz val="9"/>
            <color indexed="81"/>
            <rFont val="돋움"/>
            <family val="3"/>
            <charset val="129"/>
          </rPr>
          <t>기부한</t>
        </r>
        <r>
          <rPr>
            <b/>
            <sz val="9"/>
            <color indexed="81"/>
            <rFont val="Tahoma"/>
            <family val="2"/>
          </rPr>
          <t xml:space="preserve"> </t>
        </r>
        <r>
          <rPr>
            <b/>
            <sz val="9"/>
            <color indexed="81"/>
            <rFont val="돋움"/>
            <family val="3"/>
            <charset val="129"/>
          </rPr>
          <t xml:space="preserve">금액
</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본인의</t>
        </r>
        <r>
          <rPr>
            <b/>
            <sz val="9"/>
            <color indexed="81"/>
            <rFont val="Tahoma"/>
            <family val="2"/>
          </rPr>
          <t xml:space="preserve"> </t>
        </r>
        <r>
          <rPr>
            <b/>
            <sz val="9"/>
            <color indexed="81"/>
            <rFont val="돋움"/>
            <family val="3"/>
            <charset val="129"/>
          </rPr>
          <t>정치자금기부금만</t>
        </r>
        <r>
          <rPr>
            <b/>
            <sz val="9"/>
            <color indexed="81"/>
            <rFont val="Tahoma"/>
            <family val="2"/>
          </rPr>
          <t xml:space="preserve"> </t>
        </r>
        <r>
          <rPr>
            <b/>
            <sz val="9"/>
            <color indexed="81"/>
            <rFont val="돋움"/>
            <family val="3"/>
            <charset val="129"/>
          </rPr>
          <t>공제</t>
        </r>
        <r>
          <rPr>
            <b/>
            <sz val="9"/>
            <color indexed="81"/>
            <rFont val="Tahoma"/>
            <family val="2"/>
          </rPr>
          <t xml:space="preserve"> </t>
        </r>
        <r>
          <rPr>
            <b/>
            <sz val="9"/>
            <color indexed="81"/>
            <rFont val="돋움"/>
            <family val="3"/>
            <charset val="129"/>
          </rPr>
          <t>가능</t>
        </r>
      </text>
    </comment>
    <comment ref="X127" authorId="1" shapeId="0" xr:uid="{B079377B-3351-4FC5-802A-B7AF7A84BCC0}">
      <text>
        <r>
          <rPr>
            <b/>
            <sz val="9"/>
            <color indexed="81"/>
            <rFont val="돋움"/>
            <family val="3"/>
            <charset val="129"/>
          </rPr>
          <t>◦</t>
        </r>
        <r>
          <rPr>
            <b/>
            <sz val="9"/>
            <color indexed="81"/>
            <rFont val="Tahoma"/>
            <family val="2"/>
          </rPr>
          <t xml:space="preserve"> </t>
        </r>
        <r>
          <rPr>
            <b/>
            <sz val="9"/>
            <color indexed="81"/>
            <rFont val="돋움"/>
            <family val="3"/>
            <charset val="129"/>
          </rPr>
          <t>기부금</t>
        </r>
        <r>
          <rPr>
            <b/>
            <sz val="9"/>
            <color indexed="81"/>
            <rFont val="Tahoma"/>
            <family val="2"/>
          </rPr>
          <t xml:space="preserve"> </t>
        </r>
        <r>
          <rPr>
            <b/>
            <sz val="9"/>
            <color indexed="81"/>
            <rFont val="돋움"/>
            <family val="3"/>
            <charset val="129"/>
          </rPr>
          <t>한도</t>
        </r>
        <r>
          <rPr>
            <b/>
            <sz val="9"/>
            <color indexed="81"/>
            <rFont val="Tahoma"/>
            <family val="2"/>
          </rPr>
          <t xml:space="preserve"> </t>
        </r>
        <r>
          <rPr>
            <b/>
            <sz val="9"/>
            <color indexed="81"/>
            <rFont val="돋움"/>
            <family val="3"/>
            <charset val="129"/>
          </rPr>
          <t>초과금액의</t>
        </r>
        <r>
          <rPr>
            <b/>
            <sz val="9"/>
            <color indexed="81"/>
            <rFont val="Tahoma"/>
            <family val="2"/>
          </rPr>
          <t xml:space="preserve"> </t>
        </r>
        <r>
          <rPr>
            <b/>
            <sz val="9"/>
            <color indexed="81"/>
            <rFont val="돋움"/>
            <family val="3"/>
            <charset val="129"/>
          </rPr>
          <t>이월공제기간</t>
        </r>
        <r>
          <rPr>
            <b/>
            <sz val="9"/>
            <color indexed="81"/>
            <rFont val="Tahoma"/>
            <family val="2"/>
          </rPr>
          <t xml:space="preserve"> 
 - </t>
        </r>
        <r>
          <rPr>
            <b/>
            <sz val="9"/>
            <color indexed="81"/>
            <rFont val="돋움"/>
            <family val="3"/>
            <charset val="129"/>
          </rPr>
          <t>법정기부금</t>
        </r>
        <r>
          <rPr>
            <b/>
            <sz val="9"/>
            <color indexed="81"/>
            <rFont val="Tahoma"/>
            <family val="2"/>
          </rPr>
          <t xml:space="preserve"> : 5</t>
        </r>
        <r>
          <rPr>
            <b/>
            <sz val="9"/>
            <color indexed="81"/>
            <rFont val="돋움"/>
            <family val="3"/>
            <charset val="129"/>
          </rPr>
          <t xml:space="preserve">년
</t>
        </r>
        <r>
          <rPr>
            <b/>
            <sz val="9"/>
            <color indexed="81"/>
            <rFont val="Tahoma"/>
            <family val="2"/>
          </rPr>
          <t xml:space="preserve"> - (</t>
        </r>
        <r>
          <rPr>
            <b/>
            <sz val="9"/>
            <color indexed="81"/>
            <rFont val="돋움"/>
            <family val="3"/>
            <charset val="129"/>
          </rPr>
          <t>좌동</t>
        </r>
        <r>
          <rPr>
            <b/>
            <sz val="9"/>
            <color indexed="81"/>
            <rFont val="Tahoma"/>
            <family val="2"/>
          </rPr>
          <t xml:space="preserve">)  - </t>
        </r>
        <r>
          <rPr>
            <b/>
            <sz val="9"/>
            <color indexed="81"/>
            <rFont val="돋움"/>
            <family val="3"/>
            <charset val="129"/>
          </rPr>
          <t>지정기부금</t>
        </r>
        <r>
          <rPr>
            <b/>
            <sz val="9"/>
            <color indexed="81"/>
            <rFont val="Tahoma"/>
            <family val="2"/>
          </rPr>
          <t xml:space="preserve"> : 5</t>
        </r>
        <r>
          <rPr>
            <b/>
            <sz val="9"/>
            <color indexed="81"/>
            <rFont val="돋움"/>
            <family val="3"/>
            <charset val="129"/>
          </rPr>
          <t>년
ㆍ</t>
        </r>
        <r>
          <rPr>
            <b/>
            <sz val="9"/>
            <color indexed="81"/>
            <rFont val="Tahoma"/>
            <family val="2"/>
          </rPr>
          <t>3</t>
        </r>
        <r>
          <rPr>
            <b/>
            <sz val="9"/>
            <color indexed="81"/>
            <rFont val="돋움"/>
            <family val="3"/>
            <charset val="129"/>
          </rPr>
          <t>천만원</t>
        </r>
        <r>
          <rPr>
            <b/>
            <sz val="9"/>
            <color indexed="81"/>
            <rFont val="Tahoma"/>
            <family val="2"/>
          </rPr>
          <t xml:space="preserve"> </t>
        </r>
        <r>
          <rPr>
            <b/>
            <sz val="9"/>
            <color indexed="81"/>
            <rFont val="돋움"/>
            <family val="3"/>
            <charset val="129"/>
          </rPr>
          <t>이하</t>
        </r>
        <r>
          <rPr>
            <b/>
            <sz val="9"/>
            <color indexed="81"/>
            <rFont val="Tahoma"/>
            <family val="2"/>
          </rPr>
          <t xml:space="preserve">  : </t>
        </r>
        <r>
          <rPr>
            <b/>
            <sz val="9"/>
            <color indexed="81"/>
            <rFont val="돋움"/>
            <family val="3"/>
            <charset val="129"/>
          </rPr>
          <t>기부금의</t>
        </r>
        <r>
          <rPr>
            <b/>
            <sz val="9"/>
            <color indexed="81"/>
            <rFont val="Tahoma"/>
            <family val="2"/>
          </rPr>
          <t xml:space="preserve"> 15% 
</t>
        </r>
        <r>
          <rPr>
            <b/>
            <sz val="9"/>
            <color indexed="81"/>
            <rFont val="돋움"/>
            <family val="3"/>
            <charset val="129"/>
          </rPr>
          <t>ㆍ</t>
        </r>
        <r>
          <rPr>
            <b/>
            <sz val="9"/>
            <color indexed="81"/>
            <rFont val="Tahoma"/>
            <family val="2"/>
          </rPr>
          <t>3</t>
        </r>
        <r>
          <rPr>
            <b/>
            <sz val="9"/>
            <color indexed="81"/>
            <rFont val="돋움"/>
            <family val="3"/>
            <charset val="129"/>
          </rPr>
          <t>천만원</t>
        </r>
        <r>
          <rPr>
            <b/>
            <sz val="9"/>
            <color indexed="81"/>
            <rFont val="Tahoma"/>
            <family val="2"/>
          </rPr>
          <t xml:space="preserve"> </t>
        </r>
        <r>
          <rPr>
            <b/>
            <sz val="9"/>
            <color indexed="81"/>
            <rFont val="돋움"/>
            <family val="3"/>
            <charset val="129"/>
          </rPr>
          <t>초과</t>
        </r>
        <r>
          <rPr>
            <b/>
            <sz val="9"/>
            <color indexed="81"/>
            <rFont val="Tahoma"/>
            <family val="2"/>
          </rPr>
          <t xml:space="preserve">  : </t>
        </r>
        <r>
          <rPr>
            <b/>
            <sz val="9"/>
            <color indexed="81"/>
            <rFont val="돋움"/>
            <family val="3"/>
            <charset val="129"/>
          </rPr>
          <t>기부금의</t>
        </r>
        <r>
          <rPr>
            <b/>
            <sz val="9"/>
            <color indexed="81"/>
            <rFont val="Tahoma"/>
            <family val="2"/>
          </rPr>
          <t xml:space="preserve"> 25%
✱ </t>
        </r>
        <r>
          <rPr>
            <b/>
            <sz val="9"/>
            <color indexed="81"/>
            <rFont val="돋움"/>
            <family val="3"/>
            <charset val="129"/>
          </rPr>
          <t>공제한도</t>
        </r>
        <r>
          <rPr>
            <b/>
            <sz val="9"/>
            <color indexed="81"/>
            <rFont val="Tahoma"/>
            <family val="2"/>
          </rPr>
          <t xml:space="preserve"> 
</t>
        </r>
        <r>
          <rPr>
            <b/>
            <sz val="9"/>
            <color indexed="81"/>
            <rFont val="돋움"/>
            <family val="3"/>
            <charset val="129"/>
          </rPr>
          <t>ㆍ법정기부금</t>
        </r>
        <r>
          <rPr>
            <b/>
            <sz val="9"/>
            <color indexed="81"/>
            <rFont val="Tahoma"/>
            <family val="2"/>
          </rPr>
          <t xml:space="preserve"> : </t>
        </r>
        <r>
          <rPr>
            <b/>
            <sz val="9"/>
            <color indexed="81"/>
            <rFont val="돋움"/>
            <family val="3"/>
            <charset val="129"/>
          </rPr>
          <t>근로소득금액의</t>
        </r>
        <r>
          <rPr>
            <b/>
            <sz val="9"/>
            <color indexed="81"/>
            <rFont val="Tahoma"/>
            <family val="2"/>
          </rPr>
          <t xml:space="preserve"> 100%
</t>
        </r>
        <r>
          <rPr>
            <b/>
            <sz val="9"/>
            <color indexed="81"/>
            <rFont val="돋움"/>
            <family val="3"/>
            <charset val="129"/>
          </rPr>
          <t>ㆍ지정</t>
        </r>
        <r>
          <rPr>
            <b/>
            <sz val="9"/>
            <color indexed="81"/>
            <rFont val="Tahoma"/>
            <family val="2"/>
          </rPr>
          <t>(</t>
        </r>
        <r>
          <rPr>
            <b/>
            <sz val="9"/>
            <color indexed="81"/>
            <rFont val="돋움"/>
            <family val="3"/>
            <charset val="129"/>
          </rPr>
          <t>종교단체</t>
        </r>
        <r>
          <rPr>
            <b/>
            <sz val="9"/>
            <color indexed="81"/>
            <rFont val="Tahoma"/>
            <family val="2"/>
          </rPr>
          <t xml:space="preserve"> </t>
        </r>
        <r>
          <rPr>
            <b/>
            <sz val="9"/>
            <color indexed="81"/>
            <rFont val="돋움"/>
            <family val="3"/>
            <charset val="129"/>
          </rPr>
          <t>외</t>
        </r>
        <r>
          <rPr>
            <b/>
            <sz val="9"/>
            <color indexed="81"/>
            <rFont val="Tahoma"/>
            <family val="2"/>
          </rPr>
          <t xml:space="preserve">) : </t>
        </r>
        <r>
          <rPr>
            <b/>
            <sz val="9"/>
            <color indexed="81"/>
            <rFont val="돋움"/>
            <family val="3"/>
            <charset val="129"/>
          </rPr>
          <t>근로소득금액의</t>
        </r>
        <r>
          <rPr>
            <b/>
            <sz val="9"/>
            <color indexed="81"/>
            <rFont val="Tahoma"/>
            <family val="2"/>
          </rPr>
          <t xml:space="preserve"> 30%
</t>
        </r>
        <r>
          <rPr>
            <b/>
            <sz val="9"/>
            <color indexed="81"/>
            <rFont val="돋움"/>
            <family val="3"/>
            <charset val="129"/>
          </rPr>
          <t>ㆍ지정</t>
        </r>
        <r>
          <rPr>
            <b/>
            <sz val="9"/>
            <color indexed="81"/>
            <rFont val="Tahoma"/>
            <family val="2"/>
          </rPr>
          <t>(</t>
        </r>
        <r>
          <rPr>
            <b/>
            <sz val="9"/>
            <color indexed="81"/>
            <rFont val="돋움"/>
            <family val="3"/>
            <charset val="129"/>
          </rPr>
          <t>종교단체</t>
        </r>
        <r>
          <rPr>
            <b/>
            <sz val="9"/>
            <color indexed="81"/>
            <rFont val="Tahoma"/>
            <family val="2"/>
          </rPr>
          <t xml:space="preserve">)  : </t>
        </r>
        <r>
          <rPr>
            <b/>
            <sz val="9"/>
            <color indexed="81"/>
            <rFont val="돋움"/>
            <family val="3"/>
            <charset val="129"/>
          </rPr>
          <t>근로소득금액의</t>
        </r>
        <r>
          <rPr>
            <b/>
            <sz val="9"/>
            <color indexed="81"/>
            <rFont val="Tahoma"/>
            <family val="2"/>
          </rPr>
          <t xml:space="preserve"> 10%
</t>
        </r>
        <r>
          <rPr>
            <b/>
            <sz val="9"/>
            <color indexed="81"/>
            <rFont val="돋움"/>
            <family val="3"/>
            <charset val="129"/>
          </rPr>
          <t>법정기부금</t>
        </r>
        <r>
          <rPr>
            <b/>
            <sz val="9"/>
            <color indexed="81"/>
            <rFont val="Tahoma"/>
            <family val="2"/>
          </rPr>
          <t xml:space="preserve"> : </t>
        </r>
        <r>
          <rPr>
            <b/>
            <sz val="9"/>
            <color indexed="81"/>
            <rFont val="돋움"/>
            <family val="3"/>
            <charset val="129"/>
          </rPr>
          <t>국가</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지출한</t>
        </r>
        <r>
          <rPr>
            <b/>
            <sz val="9"/>
            <color indexed="81"/>
            <rFont val="Tahoma"/>
            <family val="2"/>
          </rPr>
          <t xml:space="preserve"> </t>
        </r>
        <r>
          <rPr>
            <b/>
            <sz val="9"/>
            <color indexed="81"/>
            <rFont val="돋움"/>
            <family val="3"/>
            <charset val="129"/>
          </rPr>
          <t>기부금</t>
        </r>
      </text>
    </comment>
    <comment ref="D128" authorId="1" shapeId="0" xr:uid="{22413BC7-BF7E-43BF-8E0C-FCBC1FA6513E}">
      <text>
        <r>
          <rPr>
            <b/>
            <sz val="9"/>
            <color indexed="81"/>
            <rFont val="돋움"/>
            <family val="3"/>
            <charset val="129"/>
          </rPr>
          <t>▶ 기부금 이월분
  · 이월된 법정기부금, 특례기부금, 지정기부금 중 공제한도 내 금액</t>
        </r>
      </text>
    </comment>
    <comment ref="AG128" authorId="1" shapeId="0" xr:uid="{396C19FC-E1D2-4E89-BBFF-FCF0131782E4}">
      <text>
        <r>
          <rPr>
            <b/>
            <sz val="9"/>
            <color indexed="81"/>
            <rFont val="Tahoma"/>
            <family val="2"/>
          </rPr>
          <t xml:space="preserve">  - 15% </t>
        </r>
        <r>
          <rPr>
            <b/>
            <sz val="9"/>
            <color indexed="81"/>
            <rFont val="돋움"/>
            <family val="3"/>
            <charset val="129"/>
          </rPr>
          <t>적용대상</t>
        </r>
        <r>
          <rPr>
            <b/>
            <sz val="9"/>
            <color indexed="81"/>
            <rFont val="Tahoma"/>
            <family val="2"/>
          </rPr>
          <t xml:space="preserve"> </t>
        </r>
        <r>
          <rPr>
            <b/>
            <sz val="9"/>
            <color indexed="81"/>
            <rFont val="돋움"/>
            <family val="3"/>
            <charset val="129"/>
          </rPr>
          <t>세액공제</t>
        </r>
        <r>
          <rPr>
            <b/>
            <sz val="9"/>
            <color indexed="81"/>
            <rFont val="Tahoma"/>
            <family val="2"/>
          </rPr>
          <t xml:space="preserve">   : </t>
        </r>
        <r>
          <rPr>
            <b/>
            <sz val="9"/>
            <color indexed="81"/>
            <rFont val="돋움"/>
            <family val="3"/>
            <charset val="129"/>
          </rPr>
          <t>의료비</t>
        </r>
        <r>
          <rPr>
            <b/>
            <sz val="9"/>
            <color indexed="81"/>
            <rFont val="Tahoma"/>
            <family val="2"/>
          </rPr>
          <t xml:space="preserve">, </t>
        </r>
        <r>
          <rPr>
            <b/>
            <sz val="9"/>
            <color indexed="81"/>
            <rFont val="돋움"/>
            <family val="3"/>
            <charset val="129"/>
          </rPr>
          <t>교육비</t>
        </r>
        <r>
          <rPr>
            <b/>
            <sz val="9"/>
            <color indexed="81"/>
            <rFont val="Tahoma"/>
            <family val="2"/>
          </rPr>
          <t xml:space="preserve">, </t>
        </r>
        <r>
          <rPr>
            <b/>
            <sz val="9"/>
            <color indexed="81"/>
            <rFont val="돋움"/>
            <family val="3"/>
            <charset val="129"/>
          </rPr>
          <t>기부금</t>
        </r>
        <r>
          <rPr>
            <b/>
            <sz val="9"/>
            <color indexed="81"/>
            <rFont val="Tahoma"/>
            <family val="2"/>
          </rPr>
          <t>(3</t>
        </r>
        <r>
          <rPr>
            <b/>
            <sz val="9"/>
            <color indexed="81"/>
            <rFont val="돋움"/>
            <family val="3"/>
            <charset val="129"/>
          </rPr>
          <t>천만원</t>
        </r>
        <r>
          <rPr>
            <b/>
            <sz val="9"/>
            <color indexed="81"/>
            <rFont val="Tahoma"/>
            <family val="2"/>
          </rPr>
          <t xml:space="preserve"> </t>
        </r>
        <r>
          <rPr>
            <b/>
            <sz val="9"/>
            <color indexed="81"/>
            <rFont val="돋움"/>
            <family val="3"/>
            <charset val="129"/>
          </rPr>
          <t>초과</t>
        </r>
        <r>
          <rPr>
            <b/>
            <sz val="9"/>
            <color indexed="81"/>
            <rFont val="Tahoma"/>
            <family val="2"/>
          </rPr>
          <t xml:space="preserve"> : 25% </t>
        </r>
        <r>
          <rPr>
            <b/>
            <sz val="9"/>
            <color indexed="81"/>
            <rFont val="돋움"/>
            <family val="3"/>
            <charset val="129"/>
          </rPr>
          <t>적용</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정치자금기부금</t>
        </r>
        <r>
          <rPr>
            <b/>
            <sz val="9"/>
            <color indexed="81"/>
            <rFont val="Tahoma"/>
            <family val="2"/>
          </rPr>
          <t xml:space="preserve"> </t>
        </r>
        <r>
          <rPr>
            <b/>
            <sz val="9"/>
            <color indexed="81"/>
            <rFont val="돋움"/>
            <family val="3"/>
            <charset val="129"/>
          </rPr>
          <t>공제의</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동일</t>
        </r>
        <r>
          <rPr>
            <b/>
            <sz val="9"/>
            <color indexed="81"/>
            <rFont val="Tahoma"/>
            <family val="2"/>
          </rPr>
          <t>(</t>
        </r>
        <r>
          <rPr>
            <b/>
            <sz val="9"/>
            <color indexed="81"/>
            <rFont val="돋움"/>
            <family val="3"/>
            <charset val="129"/>
          </rPr>
          <t>조특법</t>
        </r>
        <r>
          <rPr>
            <b/>
            <sz val="9"/>
            <color indexed="81"/>
            <rFont val="Tahoma"/>
            <family val="2"/>
          </rPr>
          <t xml:space="preserve"> </t>
        </r>
        <r>
          <rPr>
            <b/>
            <sz val="9"/>
            <color indexed="81"/>
            <rFont val="돋움"/>
            <family val="3"/>
            <charset val="129"/>
          </rPr>
          <t>§</t>
        </r>
        <r>
          <rPr>
            <b/>
            <sz val="9"/>
            <color indexed="81"/>
            <rFont val="Tahoma"/>
            <family val="2"/>
          </rPr>
          <t>76</t>
        </r>
        <r>
          <rPr>
            <b/>
            <sz val="9"/>
            <color indexed="81"/>
            <rFont val="돋움"/>
            <family val="3"/>
            <charset val="129"/>
          </rPr>
          <t>①</t>
        </r>
        <r>
          <rPr>
            <b/>
            <sz val="9"/>
            <color indexed="81"/>
            <rFont val="Tahoma"/>
            <family val="2"/>
          </rPr>
          <t>)</t>
        </r>
      </text>
    </comment>
    <comment ref="X129" authorId="1" shapeId="0" xr:uid="{AED2D31F-EBEA-468A-AECC-69EE5E91FE96}">
      <text>
        <r>
          <rPr>
            <sz val="9"/>
            <color indexed="81"/>
            <rFont val="Tahoma"/>
            <family val="2"/>
          </rPr>
          <t xml:space="preserve">
</t>
        </r>
        <r>
          <rPr>
            <sz val="9"/>
            <color indexed="81"/>
            <rFont val="돋움"/>
            <family val="3"/>
            <charset val="129"/>
          </rPr>
          <t>ㆍ</t>
        </r>
        <r>
          <rPr>
            <sz val="9"/>
            <color indexed="81"/>
            <rFont val="Tahoma"/>
            <family val="2"/>
          </rPr>
          <t>3</t>
        </r>
        <r>
          <rPr>
            <sz val="9"/>
            <color indexed="81"/>
            <rFont val="돋움"/>
            <family val="3"/>
            <charset val="129"/>
          </rPr>
          <t>천만원</t>
        </r>
        <r>
          <rPr>
            <sz val="9"/>
            <color indexed="81"/>
            <rFont val="Tahoma"/>
            <family val="2"/>
          </rPr>
          <t xml:space="preserve"> </t>
        </r>
        <r>
          <rPr>
            <sz val="9"/>
            <color indexed="81"/>
            <rFont val="돋움"/>
            <family val="3"/>
            <charset val="129"/>
          </rPr>
          <t>이하</t>
        </r>
        <r>
          <rPr>
            <sz val="9"/>
            <color indexed="81"/>
            <rFont val="Tahoma"/>
            <family val="2"/>
          </rPr>
          <t xml:space="preserve">  : </t>
        </r>
        <r>
          <rPr>
            <sz val="9"/>
            <color indexed="81"/>
            <rFont val="돋움"/>
            <family val="3"/>
            <charset val="129"/>
          </rPr>
          <t>기부금의</t>
        </r>
        <r>
          <rPr>
            <sz val="9"/>
            <color indexed="81"/>
            <rFont val="Tahoma"/>
            <family val="2"/>
          </rPr>
          <t xml:space="preserve"> 15% 
</t>
        </r>
        <r>
          <rPr>
            <sz val="9"/>
            <color indexed="81"/>
            <rFont val="돋움"/>
            <family val="3"/>
            <charset val="129"/>
          </rPr>
          <t>ㆍ</t>
        </r>
        <r>
          <rPr>
            <sz val="9"/>
            <color indexed="81"/>
            <rFont val="Tahoma"/>
            <family val="2"/>
          </rPr>
          <t>3</t>
        </r>
        <r>
          <rPr>
            <sz val="9"/>
            <color indexed="81"/>
            <rFont val="돋움"/>
            <family val="3"/>
            <charset val="129"/>
          </rPr>
          <t>천만원</t>
        </r>
        <r>
          <rPr>
            <sz val="9"/>
            <color indexed="81"/>
            <rFont val="Tahoma"/>
            <family val="2"/>
          </rPr>
          <t xml:space="preserve"> </t>
        </r>
        <r>
          <rPr>
            <sz val="9"/>
            <color indexed="81"/>
            <rFont val="돋움"/>
            <family val="3"/>
            <charset val="129"/>
          </rPr>
          <t>초과</t>
        </r>
        <r>
          <rPr>
            <sz val="9"/>
            <color indexed="81"/>
            <rFont val="Tahoma"/>
            <family val="2"/>
          </rPr>
          <t xml:space="preserve">  : </t>
        </r>
        <r>
          <rPr>
            <sz val="9"/>
            <color indexed="81"/>
            <rFont val="돋움"/>
            <family val="3"/>
            <charset val="129"/>
          </rPr>
          <t>기부금의</t>
        </r>
        <r>
          <rPr>
            <sz val="9"/>
            <color indexed="81"/>
            <rFont val="Tahoma"/>
            <family val="2"/>
          </rPr>
          <t xml:space="preserve"> 25%
✱ </t>
        </r>
        <r>
          <rPr>
            <sz val="9"/>
            <color indexed="81"/>
            <rFont val="돋움"/>
            <family val="3"/>
            <charset val="129"/>
          </rPr>
          <t>공제한도</t>
        </r>
        <r>
          <rPr>
            <sz val="9"/>
            <color indexed="81"/>
            <rFont val="Tahoma"/>
            <family val="2"/>
          </rPr>
          <t xml:space="preserve"> 
</t>
        </r>
        <r>
          <rPr>
            <sz val="9"/>
            <color indexed="81"/>
            <rFont val="돋움"/>
            <family val="3"/>
            <charset val="129"/>
          </rPr>
          <t>ㆍ법정기부금</t>
        </r>
        <r>
          <rPr>
            <sz val="9"/>
            <color indexed="81"/>
            <rFont val="Tahoma"/>
            <family val="2"/>
          </rPr>
          <t xml:space="preserve"> : </t>
        </r>
        <r>
          <rPr>
            <sz val="9"/>
            <color indexed="81"/>
            <rFont val="돋움"/>
            <family val="3"/>
            <charset val="129"/>
          </rPr>
          <t>근로소득금액의</t>
        </r>
        <r>
          <rPr>
            <sz val="9"/>
            <color indexed="81"/>
            <rFont val="Tahoma"/>
            <family val="2"/>
          </rPr>
          <t xml:space="preserve"> 100%
</t>
        </r>
        <r>
          <rPr>
            <sz val="9"/>
            <color indexed="81"/>
            <rFont val="돋움"/>
            <family val="3"/>
            <charset val="129"/>
          </rPr>
          <t>ㆍ지정</t>
        </r>
        <r>
          <rPr>
            <sz val="9"/>
            <color indexed="81"/>
            <rFont val="Tahoma"/>
            <family val="2"/>
          </rPr>
          <t>(</t>
        </r>
        <r>
          <rPr>
            <sz val="9"/>
            <color indexed="81"/>
            <rFont val="돋움"/>
            <family val="3"/>
            <charset val="129"/>
          </rPr>
          <t>종교단체</t>
        </r>
        <r>
          <rPr>
            <sz val="9"/>
            <color indexed="81"/>
            <rFont val="Tahoma"/>
            <family val="2"/>
          </rPr>
          <t xml:space="preserve"> </t>
        </r>
        <r>
          <rPr>
            <sz val="9"/>
            <color indexed="81"/>
            <rFont val="돋움"/>
            <family val="3"/>
            <charset val="129"/>
          </rPr>
          <t>외</t>
        </r>
        <r>
          <rPr>
            <sz val="9"/>
            <color indexed="81"/>
            <rFont val="Tahoma"/>
            <family val="2"/>
          </rPr>
          <t xml:space="preserve">) : </t>
        </r>
        <r>
          <rPr>
            <sz val="9"/>
            <color indexed="81"/>
            <rFont val="돋움"/>
            <family val="3"/>
            <charset val="129"/>
          </rPr>
          <t>근로소득금액의</t>
        </r>
        <r>
          <rPr>
            <sz val="9"/>
            <color indexed="81"/>
            <rFont val="Tahoma"/>
            <family val="2"/>
          </rPr>
          <t xml:space="preserve"> 30%
</t>
        </r>
        <r>
          <rPr>
            <sz val="9"/>
            <color indexed="81"/>
            <rFont val="돋움"/>
            <family val="3"/>
            <charset val="129"/>
          </rPr>
          <t>ㆍ지정</t>
        </r>
        <r>
          <rPr>
            <sz val="9"/>
            <color indexed="81"/>
            <rFont val="Tahoma"/>
            <family val="2"/>
          </rPr>
          <t>(</t>
        </r>
        <r>
          <rPr>
            <sz val="9"/>
            <color indexed="81"/>
            <rFont val="돋움"/>
            <family val="3"/>
            <charset val="129"/>
          </rPr>
          <t>종교단체</t>
        </r>
        <r>
          <rPr>
            <sz val="9"/>
            <color indexed="81"/>
            <rFont val="Tahoma"/>
            <family val="2"/>
          </rPr>
          <t xml:space="preserve">)  : </t>
        </r>
        <r>
          <rPr>
            <sz val="9"/>
            <color indexed="81"/>
            <rFont val="돋움"/>
            <family val="3"/>
            <charset val="129"/>
          </rPr>
          <t>근로소득금액의</t>
        </r>
        <r>
          <rPr>
            <sz val="9"/>
            <color indexed="81"/>
            <rFont val="Tahoma"/>
            <family val="2"/>
          </rPr>
          <t xml:space="preserve"> 10%
</t>
        </r>
        <r>
          <rPr>
            <sz val="9"/>
            <color indexed="81"/>
            <rFont val="돋움"/>
            <family val="3"/>
            <charset val="129"/>
          </rPr>
          <t>지정기부금</t>
        </r>
        <r>
          <rPr>
            <sz val="9"/>
            <color indexed="81"/>
            <rFont val="Tahoma"/>
            <family val="2"/>
          </rPr>
          <t>(</t>
        </r>
        <r>
          <rPr>
            <sz val="9"/>
            <color indexed="81"/>
            <rFont val="돋움"/>
            <family val="3"/>
            <charset val="129"/>
          </rPr>
          <t>종교단체제외</t>
        </r>
        <r>
          <rPr>
            <sz val="9"/>
            <color indexed="81"/>
            <rFont val="Tahoma"/>
            <family val="2"/>
          </rPr>
          <t xml:space="preserve">) :
</t>
        </r>
        <r>
          <rPr>
            <sz val="9"/>
            <color indexed="81"/>
            <rFont val="돋움"/>
            <family val="3"/>
            <charset val="129"/>
          </rPr>
          <t>사회복지ㆍ문화</t>
        </r>
        <r>
          <rPr>
            <sz val="9"/>
            <color indexed="81"/>
            <rFont val="Tahoma"/>
            <family val="2"/>
          </rPr>
          <t xml:space="preserve"> </t>
        </r>
        <r>
          <rPr>
            <sz val="9"/>
            <color indexed="81"/>
            <rFont val="돋움"/>
            <family val="3"/>
            <charset val="129"/>
          </rPr>
          <t>등</t>
        </r>
        <r>
          <rPr>
            <sz val="9"/>
            <color indexed="81"/>
            <rFont val="Tahoma"/>
            <family val="2"/>
          </rPr>
          <t xml:space="preserve"> </t>
        </r>
        <r>
          <rPr>
            <sz val="9"/>
            <color indexed="81"/>
            <rFont val="돋움"/>
            <family val="3"/>
            <charset val="129"/>
          </rPr>
          <t>공익성을</t>
        </r>
        <r>
          <rPr>
            <sz val="9"/>
            <color indexed="81"/>
            <rFont val="Tahoma"/>
            <family val="2"/>
          </rPr>
          <t xml:space="preserve"> </t>
        </r>
        <r>
          <rPr>
            <sz val="9"/>
            <color indexed="81"/>
            <rFont val="돋움"/>
            <family val="3"/>
            <charset val="129"/>
          </rPr>
          <t>고려한</t>
        </r>
        <r>
          <rPr>
            <sz val="9"/>
            <color indexed="81"/>
            <rFont val="Tahoma"/>
            <family val="2"/>
          </rPr>
          <t xml:space="preserve"> </t>
        </r>
        <r>
          <rPr>
            <sz val="9"/>
            <color indexed="81"/>
            <rFont val="돋움"/>
            <family val="3"/>
            <charset val="129"/>
          </rPr>
          <t>지정기부금</t>
        </r>
        <r>
          <rPr>
            <sz val="9"/>
            <color indexed="81"/>
            <rFont val="Tahoma"/>
            <family val="2"/>
          </rPr>
          <t xml:space="preserve"> </t>
        </r>
        <r>
          <rPr>
            <sz val="9"/>
            <color indexed="81"/>
            <rFont val="돋움"/>
            <family val="3"/>
            <charset val="129"/>
          </rPr>
          <t>단체</t>
        </r>
        <r>
          <rPr>
            <sz val="9"/>
            <color indexed="81"/>
            <rFont val="Tahoma"/>
            <family val="2"/>
          </rPr>
          <t xml:space="preserve"> </t>
        </r>
        <r>
          <rPr>
            <sz val="9"/>
            <color indexed="81"/>
            <rFont val="돋움"/>
            <family val="3"/>
            <charset val="129"/>
          </rPr>
          <t>중</t>
        </r>
        <r>
          <rPr>
            <sz val="9"/>
            <color indexed="81"/>
            <rFont val="Tahoma"/>
            <family val="2"/>
          </rPr>
          <t xml:space="preserve"> </t>
        </r>
        <r>
          <rPr>
            <sz val="9"/>
            <color indexed="81"/>
            <rFont val="돋움"/>
            <family val="3"/>
            <charset val="129"/>
          </rPr>
          <t>비종교단체에</t>
        </r>
        <r>
          <rPr>
            <sz val="9"/>
            <color indexed="81"/>
            <rFont val="Tahoma"/>
            <family val="2"/>
          </rPr>
          <t xml:space="preserve"> </t>
        </r>
        <r>
          <rPr>
            <sz val="9"/>
            <color indexed="81"/>
            <rFont val="돋움"/>
            <family val="3"/>
            <charset val="129"/>
          </rPr>
          <t>지출한</t>
        </r>
        <r>
          <rPr>
            <sz val="9"/>
            <color indexed="81"/>
            <rFont val="Tahoma"/>
            <family val="2"/>
          </rPr>
          <t xml:space="preserve"> </t>
        </r>
        <r>
          <rPr>
            <sz val="9"/>
            <color indexed="81"/>
            <rFont val="돋움"/>
            <family val="3"/>
            <charset val="129"/>
          </rPr>
          <t>기부금
지정기부금</t>
        </r>
        <r>
          <rPr>
            <sz val="9"/>
            <color indexed="81"/>
            <rFont val="Tahoma"/>
            <family val="2"/>
          </rPr>
          <t>(</t>
        </r>
        <r>
          <rPr>
            <sz val="9"/>
            <color indexed="81"/>
            <rFont val="돋움"/>
            <family val="3"/>
            <charset val="129"/>
          </rPr>
          <t>종교단체</t>
        </r>
        <r>
          <rPr>
            <sz val="9"/>
            <color indexed="81"/>
            <rFont val="Tahoma"/>
            <family val="2"/>
          </rPr>
          <t xml:space="preserve">) :
</t>
        </r>
        <r>
          <rPr>
            <sz val="9"/>
            <color indexed="81"/>
            <rFont val="돋움"/>
            <family val="3"/>
            <charset val="129"/>
          </rPr>
          <t>종교의</t>
        </r>
        <r>
          <rPr>
            <sz val="9"/>
            <color indexed="81"/>
            <rFont val="Tahoma"/>
            <family val="2"/>
          </rPr>
          <t xml:space="preserve"> </t>
        </r>
        <r>
          <rPr>
            <sz val="9"/>
            <color indexed="81"/>
            <rFont val="돋움"/>
            <family val="3"/>
            <charset val="129"/>
          </rPr>
          <t>보급</t>
        </r>
        <r>
          <rPr>
            <sz val="9"/>
            <color indexed="81"/>
            <rFont val="Tahoma"/>
            <family val="2"/>
          </rPr>
          <t xml:space="preserve">, </t>
        </r>
        <r>
          <rPr>
            <sz val="9"/>
            <color indexed="81"/>
            <rFont val="돋움"/>
            <family val="3"/>
            <charset val="129"/>
          </rPr>
          <t>그</t>
        </r>
        <r>
          <rPr>
            <sz val="9"/>
            <color indexed="81"/>
            <rFont val="Tahoma"/>
            <family val="2"/>
          </rPr>
          <t xml:space="preserve"> </t>
        </r>
        <r>
          <rPr>
            <sz val="9"/>
            <color indexed="81"/>
            <rFont val="돋움"/>
            <family val="3"/>
            <charset val="129"/>
          </rPr>
          <t>밖의</t>
        </r>
        <r>
          <rPr>
            <sz val="9"/>
            <color indexed="81"/>
            <rFont val="Tahoma"/>
            <family val="2"/>
          </rPr>
          <t xml:space="preserve"> </t>
        </r>
        <r>
          <rPr>
            <sz val="9"/>
            <color indexed="81"/>
            <rFont val="돋움"/>
            <family val="3"/>
            <charset val="129"/>
          </rPr>
          <t>교화를</t>
        </r>
        <r>
          <rPr>
            <sz val="9"/>
            <color indexed="81"/>
            <rFont val="Tahoma"/>
            <family val="2"/>
          </rPr>
          <t xml:space="preserve"> </t>
        </r>
        <r>
          <rPr>
            <sz val="9"/>
            <color indexed="81"/>
            <rFont val="돋움"/>
            <family val="3"/>
            <charset val="129"/>
          </rPr>
          <t>목적으로</t>
        </r>
        <r>
          <rPr>
            <sz val="9"/>
            <color indexed="81"/>
            <rFont val="Tahoma"/>
            <family val="2"/>
          </rPr>
          <t xml:space="preserve"> </t>
        </r>
        <r>
          <rPr>
            <sz val="9"/>
            <color indexed="81"/>
            <rFont val="돋움"/>
            <family val="3"/>
            <charset val="129"/>
          </rPr>
          <t>민법</t>
        </r>
        <r>
          <rPr>
            <sz val="9"/>
            <color indexed="81"/>
            <rFont val="Tahoma"/>
            <family val="2"/>
          </rPr>
          <t xml:space="preserve"> </t>
        </r>
        <r>
          <rPr>
            <sz val="9"/>
            <color indexed="81"/>
            <rFont val="돋움"/>
            <family val="3"/>
            <charset val="129"/>
          </rPr>
          <t>제</t>
        </r>
        <r>
          <rPr>
            <sz val="9"/>
            <color indexed="81"/>
            <rFont val="Tahoma"/>
            <family val="2"/>
          </rPr>
          <t>32</t>
        </r>
        <r>
          <rPr>
            <sz val="9"/>
            <color indexed="81"/>
            <rFont val="돋움"/>
            <family val="3"/>
            <charset val="129"/>
          </rPr>
          <t>조에</t>
        </r>
        <r>
          <rPr>
            <sz val="9"/>
            <color indexed="81"/>
            <rFont val="Tahoma"/>
            <family val="2"/>
          </rPr>
          <t xml:space="preserve"> </t>
        </r>
        <r>
          <rPr>
            <sz val="9"/>
            <color indexed="81"/>
            <rFont val="돋움"/>
            <family val="3"/>
            <charset val="129"/>
          </rPr>
          <t>따라</t>
        </r>
        <r>
          <rPr>
            <sz val="9"/>
            <color indexed="81"/>
            <rFont val="Tahoma"/>
            <family val="2"/>
          </rPr>
          <t xml:space="preserve"> </t>
        </r>
        <r>
          <rPr>
            <sz val="9"/>
            <color indexed="81"/>
            <rFont val="돋움"/>
            <family val="3"/>
            <charset val="129"/>
          </rPr>
          <t>문화체육부장관</t>
        </r>
        <r>
          <rPr>
            <sz val="9"/>
            <color indexed="81"/>
            <rFont val="Tahoma"/>
            <family val="2"/>
          </rPr>
          <t xml:space="preserve"> </t>
        </r>
        <r>
          <rPr>
            <sz val="9"/>
            <color indexed="81"/>
            <rFont val="돋움"/>
            <family val="3"/>
            <charset val="129"/>
          </rPr>
          <t>또는</t>
        </r>
        <r>
          <rPr>
            <sz val="9"/>
            <color indexed="81"/>
            <rFont val="Tahoma"/>
            <family val="2"/>
          </rPr>
          <t xml:space="preserve"> </t>
        </r>
        <r>
          <rPr>
            <sz val="9"/>
            <color indexed="81"/>
            <rFont val="돋움"/>
            <family val="3"/>
            <charset val="129"/>
          </rPr>
          <t>지방자치단체의</t>
        </r>
        <r>
          <rPr>
            <sz val="9"/>
            <color indexed="81"/>
            <rFont val="Tahoma"/>
            <family val="2"/>
          </rPr>
          <t xml:space="preserve"> </t>
        </r>
        <r>
          <rPr>
            <sz val="9"/>
            <color indexed="81"/>
            <rFont val="돋움"/>
            <family val="3"/>
            <charset val="129"/>
          </rPr>
          <t>장의</t>
        </r>
        <r>
          <rPr>
            <sz val="9"/>
            <color indexed="81"/>
            <rFont val="Tahoma"/>
            <family val="2"/>
          </rPr>
          <t xml:space="preserve"> </t>
        </r>
        <r>
          <rPr>
            <sz val="9"/>
            <color indexed="81"/>
            <rFont val="돋움"/>
            <family val="3"/>
            <charset val="129"/>
          </rPr>
          <t>허가를</t>
        </r>
        <r>
          <rPr>
            <sz val="9"/>
            <color indexed="81"/>
            <rFont val="Tahoma"/>
            <family val="2"/>
          </rPr>
          <t xml:space="preserve"> </t>
        </r>
        <r>
          <rPr>
            <sz val="9"/>
            <color indexed="81"/>
            <rFont val="돋움"/>
            <family val="3"/>
            <charset val="129"/>
          </rPr>
          <t>받아</t>
        </r>
        <r>
          <rPr>
            <sz val="9"/>
            <color indexed="81"/>
            <rFont val="Tahoma"/>
            <family val="2"/>
          </rPr>
          <t xml:space="preserve"> </t>
        </r>
        <r>
          <rPr>
            <sz val="9"/>
            <color indexed="81"/>
            <rFont val="돋움"/>
            <family val="3"/>
            <charset val="129"/>
          </rPr>
          <t>설립한</t>
        </r>
        <r>
          <rPr>
            <sz val="9"/>
            <color indexed="81"/>
            <rFont val="Tahoma"/>
            <family val="2"/>
          </rPr>
          <t xml:space="preserve">  </t>
        </r>
        <r>
          <rPr>
            <sz val="9"/>
            <color indexed="81"/>
            <rFont val="돋움"/>
            <family val="3"/>
            <charset val="129"/>
          </rPr>
          <t>비영리법인</t>
        </r>
        <r>
          <rPr>
            <sz val="9"/>
            <color indexed="81"/>
            <rFont val="Tahoma"/>
            <family val="2"/>
          </rPr>
          <t>(</t>
        </r>
        <r>
          <rPr>
            <sz val="9"/>
            <color indexed="81"/>
            <rFont val="돋움"/>
            <family val="3"/>
            <charset val="129"/>
          </rPr>
          <t>그</t>
        </r>
        <r>
          <rPr>
            <sz val="9"/>
            <color indexed="81"/>
            <rFont val="Tahoma"/>
            <family val="2"/>
          </rPr>
          <t xml:space="preserve"> </t>
        </r>
        <r>
          <rPr>
            <sz val="9"/>
            <color indexed="81"/>
            <rFont val="돋움"/>
            <family val="3"/>
            <charset val="129"/>
          </rPr>
          <t>소속</t>
        </r>
        <r>
          <rPr>
            <sz val="9"/>
            <color indexed="81"/>
            <rFont val="Tahoma"/>
            <family val="2"/>
          </rPr>
          <t xml:space="preserve"> </t>
        </r>
        <r>
          <rPr>
            <sz val="9"/>
            <color indexed="81"/>
            <rFont val="돋움"/>
            <family val="3"/>
            <charset val="129"/>
          </rPr>
          <t>단체를</t>
        </r>
        <r>
          <rPr>
            <sz val="9"/>
            <color indexed="81"/>
            <rFont val="Tahoma"/>
            <family val="2"/>
          </rPr>
          <t xml:space="preserve"> </t>
        </r>
        <r>
          <rPr>
            <sz val="9"/>
            <color indexed="81"/>
            <rFont val="돋움"/>
            <family val="3"/>
            <charset val="129"/>
          </rPr>
          <t>포함</t>
        </r>
        <r>
          <rPr>
            <sz val="9"/>
            <color indexed="81"/>
            <rFont val="Tahoma"/>
            <family val="2"/>
          </rPr>
          <t>)</t>
        </r>
        <r>
          <rPr>
            <sz val="9"/>
            <color indexed="81"/>
            <rFont val="돋움"/>
            <family val="3"/>
            <charset val="129"/>
          </rPr>
          <t>에</t>
        </r>
        <r>
          <rPr>
            <sz val="9"/>
            <color indexed="81"/>
            <rFont val="Tahoma"/>
            <family val="2"/>
          </rPr>
          <t xml:space="preserve"> </t>
        </r>
        <r>
          <rPr>
            <sz val="9"/>
            <color indexed="81"/>
            <rFont val="돋움"/>
            <family val="3"/>
            <charset val="129"/>
          </rPr>
          <t>기부한</t>
        </r>
        <r>
          <rPr>
            <sz val="9"/>
            <color indexed="81"/>
            <rFont val="Tahoma"/>
            <family val="2"/>
          </rPr>
          <t xml:space="preserve"> </t>
        </r>
        <r>
          <rPr>
            <sz val="9"/>
            <color indexed="81"/>
            <rFont val="돋움"/>
            <family val="3"/>
            <charset val="129"/>
          </rPr>
          <t>기부금</t>
        </r>
      </text>
    </comment>
    <comment ref="AG130" authorId="1" shapeId="0" xr:uid="{06CEDB6D-F063-4D60-ACF0-6A0243FB47DF}">
      <text>
        <r>
          <rPr>
            <b/>
            <sz val="9"/>
            <color indexed="81"/>
            <rFont val="Tahoma"/>
            <family val="2"/>
          </rPr>
          <t xml:space="preserve">  - 15% </t>
        </r>
        <r>
          <rPr>
            <b/>
            <sz val="9"/>
            <color indexed="81"/>
            <rFont val="돋움"/>
            <family val="3"/>
            <charset val="129"/>
          </rPr>
          <t>적용대상</t>
        </r>
        <r>
          <rPr>
            <b/>
            <sz val="9"/>
            <color indexed="81"/>
            <rFont val="Tahoma"/>
            <family val="2"/>
          </rPr>
          <t xml:space="preserve"> </t>
        </r>
        <r>
          <rPr>
            <b/>
            <sz val="9"/>
            <color indexed="81"/>
            <rFont val="돋움"/>
            <family val="3"/>
            <charset val="129"/>
          </rPr>
          <t>세액공제</t>
        </r>
        <r>
          <rPr>
            <b/>
            <sz val="9"/>
            <color indexed="81"/>
            <rFont val="Tahoma"/>
            <family val="2"/>
          </rPr>
          <t xml:space="preserve">   : </t>
        </r>
        <r>
          <rPr>
            <b/>
            <sz val="9"/>
            <color indexed="81"/>
            <rFont val="돋움"/>
            <family val="3"/>
            <charset val="129"/>
          </rPr>
          <t>의료비</t>
        </r>
        <r>
          <rPr>
            <b/>
            <sz val="9"/>
            <color indexed="81"/>
            <rFont val="Tahoma"/>
            <family val="2"/>
          </rPr>
          <t xml:space="preserve">, </t>
        </r>
        <r>
          <rPr>
            <b/>
            <sz val="9"/>
            <color indexed="81"/>
            <rFont val="돋움"/>
            <family val="3"/>
            <charset val="129"/>
          </rPr>
          <t>교육비</t>
        </r>
        <r>
          <rPr>
            <b/>
            <sz val="9"/>
            <color indexed="81"/>
            <rFont val="Tahoma"/>
            <family val="2"/>
          </rPr>
          <t xml:space="preserve">, </t>
        </r>
        <r>
          <rPr>
            <b/>
            <sz val="9"/>
            <color indexed="81"/>
            <rFont val="돋움"/>
            <family val="3"/>
            <charset val="129"/>
          </rPr>
          <t>기부금</t>
        </r>
        <r>
          <rPr>
            <b/>
            <sz val="9"/>
            <color indexed="81"/>
            <rFont val="Tahoma"/>
            <family val="2"/>
          </rPr>
          <t>(3</t>
        </r>
        <r>
          <rPr>
            <b/>
            <sz val="9"/>
            <color indexed="81"/>
            <rFont val="돋움"/>
            <family val="3"/>
            <charset val="129"/>
          </rPr>
          <t>천만원</t>
        </r>
        <r>
          <rPr>
            <b/>
            <sz val="9"/>
            <color indexed="81"/>
            <rFont val="Tahoma"/>
            <family val="2"/>
          </rPr>
          <t xml:space="preserve"> </t>
        </r>
        <r>
          <rPr>
            <b/>
            <sz val="9"/>
            <color indexed="81"/>
            <rFont val="돋움"/>
            <family val="3"/>
            <charset val="129"/>
          </rPr>
          <t>초과</t>
        </r>
        <r>
          <rPr>
            <b/>
            <sz val="9"/>
            <color indexed="81"/>
            <rFont val="Tahoma"/>
            <family val="2"/>
          </rPr>
          <t xml:space="preserve"> : 25% </t>
        </r>
        <r>
          <rPr>
            <b/>
            <sz val="9"/>
            <color indexed="81"/>
            <rFont val="돋움"/>
            <family val="3"/>
            <charset val="129"/>
          </rPr>
          <t>적용</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정치자금기부금</t>
        </r>
        <r>
          <rPr>
            <b/>
            <sz val="9"/>
            <color indexed="81"/>
            <rFont val="Tahoma"/>
            <family val="2"/>
          </rPr>
          <t xml:space="preserve"> </t>
        </r>
        <r>
          <rPr>
            <b/>
            <sz val="9"/>
            <color indexed="81"/>
            <rFont val="돋움"/>
            <family val="3"/>
            <charset val="129"/>
          </rPr>
          <t>공제의</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동일</t>
        </r>
        <r>
          <rPr>
            <b/>
            <sz val="9"/>
            <color indexed="81"/>
            <rFont val="Tahoma"/>
            <family val="2"/>
          </rPr>
          <t>(</t>
        </r>
        <r>
          <rPr>
            <b/>
            <sz val="9"/>
            <color indexed="81"/>
            <rFont val="돋움"/>
            <family val="3"/>
            <charset val="129"/>
          </rPr>
          <t>조특법</t>
        </r>
        <r>
          <rPr>
            <b/>
            <sz val="9"/>
            <color indexed="81"/>
            <rFont val="Tahoma"/>
            <family val="2"/>
          </rPr>
          <t xml:space="preserve"> </t>
        </r>
        <r>
          <rPr>
            <b/>
            <sz val="9"/>
            <color indexed="81"/>
            <rFont val="돋움"/>
            <family val="3"/>
            <charset val="129"/>
          </rPr>
          <t>§</t>
        </r>
        <r>
          <rPr>
            <b/>
            <sz val="9"/>
            <color indexed="81"/>
            <rFont val="Tahoma"/>
            <family val="2"/>
          </rPr>
          <t>76</t>
        </r>
        <r>
          <rPr>
            <b/>
            <sz val="9"/>
            <color indexed="81"/>
            <rFont val="돋움"/>
            <family val="3"/>
            <charset val="129"/>
          </rPr>
          <t>①</t>
        </r>
        <r>
          <rPr>
            <b/>
            <sz val="9"/>
            <color indexed="81"/>
            <rFont val="Tahoma"/>
            <family val="2"/>
          </rPr>
          <t>)</t>
        </r>
      </text>
    </comment>
    <comment ref="X131" authorId="1" shapeId="0" xr:uid="{D96A2821-1FA3-450B-AF76-86606BBD2768}">
      <text>
        <r>
          <rPr>
            <b/>
            <sz val="9"/>
            <color indexed="81"/>
            <rFont val="돋움"/>
            <family val="3"/>
            <charset val="129"/>
          </rPr>
          <t>⑤</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과세기간</t>
        </r>
        <r>
          <rPr>
            <b/>
            <sz val="9"/>
            <color indexed="81"/>
            <rFont val="Tahoma"/>
            <family val="2"/>
          </rPr>
          <t xml:space="preserve"> </t>
        </r>
        <r>
          <rPr>
            <b/>
            <sz val="9"/>
            <color indexed="81"/>
            <rFont val="돋움"/>
            <family val="3"/>
            <charset val="129"/>
          </rPr>
          <t>종료일</t>
        </r>
        <r>
          <rPr>
            <b/>
            <sz val="9"/>
            <color indexed="81"/>
            <rFont val="Tahoma"/>
            <family val="2"/>
          </rPr>
          <t xml:space="preserve"> </t>
        </r>
        <r>
          <rPr>
            <b/>
            <sz val="9"/>
            <color indexed="81"/>
            <rFont val="돋움"/>
            <family val="3"/>
            <charset val="129"/>
          </rPr>
          <t>이전에</t>
        </r>
        <r>
          <rPr>
            <b/>
            <sz val="9"/>
            <color indexed="81"/>
            <rFont val="Tahoma"/>
            <family val="2"/>
          </rPr>
          <t xml:space="preserve"> </t>
        </r>
        <r>
          <rPr>
            <b/>
            <sz val="9"/>
            <color indexed="81"/>
            <rFont val="돋움"/>
            <family val="3"/>
            <charset val="129"/>
          </rPr>
          <t>혼인ㆍ이혼ㆍ별거ㆍ취업</t>
        </r>
        <r>
          <rPr>
            <b/>
            <sz val="9"/>
            <color indexed="81"/>
            <rFont val="Tahoma"/>
            <family val="2"/>
          </rPr>
          <t xml:space="preserve"> </t>
        </r>
        <r>
          <rPr>
            <b/>
            <sz val="9"/>
            <color indexed="81"/>
            <rFont val="돋움"/>
            <family val="3"/>
            <charset val="129"/>
          </rPr>
          <t>등의</t>
        </r>
        <r>
          <rPr>
            <b/>
            <sz val="9"/>
            <color indexed="81"/>
            <rFont val="Tahoma"/>
            <family val="2"/>
          </rPr>
          <t xml:space="preserve"> </t>
        </r>
        <r>
          <rPr>
            <b/>
            <sz val="9"/>
            <color indexed="81"/>
            <rFont val="돋움"/>
            <family val="3"/>
            <charset val="129"/>
          </rPr>
          <t>사유로</t>
        </r>
        <r>
          <rPr>
            <b/>
            <sz val="9"/>
            <color indexed="81"/>
            <rFont val="Tahoma"/>
            <family val="2"/>
          </rPr>
          <t xml:space="preserve"> </t>
        </r>
        <r>
          <rPr>
            <b/>
            <sz val="9"/>
            <color indexed="81"/>
            <rFont val="돋움"/>
            <family val="3"/>
            <charset val="129"/>
          </rPr>
          <t>기본공제대상자에</t>
        </r>
        <r>
          <rPr>
            <b/>
            <sz val="9"/>
            <color indexed="81"/>
            <rFont val="Tahoma"/>
            <family val="2"/>
          </rPr>
          <t xml:space="preserve"> </t>
        </r>
        <r>
          <rPr>
            <b/>
            <sz val="9"/>
            <color indexed="81"/>
            <rFont val="돋움"/>
            <family val="3"/>
            <charset val="129"/>
          </rPr>
          <t>해당되지</t>
        </r>
        <r>
          <rPr>
            <b/>
            <sz val="9"/>
            <color indexed="81"/>
            <rFont val="Tahoma"/>
            <family val="2"/>
          </rPr>
          <t xml:space="preserve"> </t>
        </r>
        <r>
          <rPr>
            <b/>
            <sz val="9"/>
            <color indexed="81"/>
            <rFont val="돋움"/>
            <family val="3"/>
            <charset val="129"/>
          </rPr>
          <t>아니하게</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종전의</t>
        </r>
        <r>
          <rPr>
            <b/>
            <sz val="9"/>
            <color indexed="81"/>
            <rFont val="Tahoma"/>
            <family val="2"/>
          </rPr>
          <t xml:space="preserve"> </t>
        </r>
        <r>
          <rPr>
            <b/>
            <sz val="9"/>
            <color indexed="81"/>
            <rFont val="돋움"/>
            <family val="3"/>
            <charset val="129"/>
          </rPr>
          <t>배우자ㆍ부양가족ㆍ장애인</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과세기간</t>
        </r>
        <r>
          <rPr>
            <b/>
            <sz val="9"/>
            <color indexed="81"/>
            <rFont val="Tahoma"/>
            <family val="2"/>
          </rPr>
          <t xml:space="preserve"> </t>
        </r>
        <r>
          <rPr>
            <b/>
            <sz val="9"/>
            <color indexed="81"/>
            <rFont val="돋움"/>
            <family val="3"/>
            <charset val="129"/>
          </rPr>
          <t>종료일</t>
        </r>
        <r>
          <rPr>
            <b/>
            <sz val="9"/>
            <color indexed="81"/>
            <rFont val="Tahoma"/>
            <family val="2"/>
          </rPr>
          <t xml:space="preserve"> </t>
        </r>
        <r>
          <rPr>
            <b/>
            <sz val="9"/>
            <color indexed="81"/>
            <rFont val="돋움"/>
            <family val="3"/>
            <charset val="129"/>
          </rPr>
          <t>현재</t>
        </r>
        <r>
          <rPr>
            <b/>
            <sz val="9"/>
            <color indexed="81"/>
            <rFont val="Tahoma"/>
            <family val="2"/>
          </rPr>
          <t xml:space="preserve"> 65</t>
        </r>
        <r>
          <rPr>
            <b/>
            <sz val="9"/>
            <color indexed="81"/>
            <rFont val="돋움"/>
            <family val="3"/>
            <charset val="129"/>
          </rPr>
          <t>세</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이미</t>
        </r>
        <r>
          <rPr>
            <b/>
            <sz val="9"/>
            <color indexed="81"/>
            <rFont val="Tahoma"/>
            <family val="2"/>
          </rPr>
          <t xml:space="preserve"> </t>
        </r>
        <r>
          <rPr>
            <b/>
            <sz val="9"/>
            <color indexed="81"/>
            <rFont val="돋움"/>
            <family val="3"/>
            <charset val="129"/>
          </rPr>
          <t>지급한</t>
        </r>
        <r>
          <rPr>
            <b/>
            <sz val="9"/>
            <color indexed="81"/>
            <rFont val="Tahoma"/>
            <family val="2"/>
          </rPr>
          <t xml:space="preserve"> </t>
        </r>
        <r>
          <rPr>
            <b/>
            <sz val="9"/>
            <color indexed="81"/>
            <rFont val="돋움"/>
            <family val="3"/>
            <charset val="129"/>
          </rPr>
          <t>금액이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사유가</t>
        </r>
        <r>
          <rPr>
            <b/>
            <sz val="9"/>
            <color indexed="81"/>
            <rFont val="Tahoma"/>
            <family val="2"/>
          </rPr>
          <t xml:space="preserve"> </t>
        </r>
        <r>
          <rPr>
            <b/>
            <sz val="9"/>
            <color indexed="81"/>
            <rFont val="돋움"/>
            <family val="3"/>
            <charset val="129"/>
          </rPr>
          <t>발생한</t>
        </r>
        <r>
          <rPr>
            <b/>
            <sz val="9"/>
            <color indexed="81"/>
            <rFont val="Tahoma"/>
            <family val="2"/>
          </rPr>
          <t xml:space="preserve"> </t>
        </r>
        <r>
          <rPr>
            <b/>
            <sz val="9"/>
            <color indexed="81"/>
            <rFont val="돋움"/>
            <family val="3"/>
            <charset val="129"/>
          </rPr>
          <t>날까지</t>
        </r>
        <r>
          <rPr>
            <b/>
            <sz val="9"/>
            <color indexed="81"/>
            <rFont val="Tahoma"/>
            <family val="2"/>
          </rPr>
          <t xml:space="preserve"> </t>
        </r>
        <r>
          <rPr>
            <b/>
            <sz val="9"/>
            <color indexed="81"/>
            <rFont val="돋움"/>
            <family val="3"/>
            <charset val="129"/>
          </rPr>
          <t>지급한</t>
        </r>
        <r>
          <rPr>
            <b/>
            <sz val="9"/>
            <color indexed="81"/>
            <rFont val="Tahoma"/>
            <family val="2"/>
          </rPr>
          <t xml:space="preserve"> </t>
        </r>
        <r>
          <rPr>
            <b/>
            <sz val="9"/>
            <color indexed="81"/>
            <rFont val="돋움"/>
            <family val="3"/>
            <charset val="129"/>
          </rPr>
          <t>금액에</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항까지의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율을</t>
        </r>
        <r>
          <rPr>
            <b/>
            <sz val="9"/>
            <color indexed="81"/>
            <rFont val="Tahoma"/>
            <family val="2"/>
          </rPr>
          <t xml:space="preserve"> </t>
        </r>
        <r>
          <rPr>
            <b/>
            <sz val="9"/>
            <color indexed="81"/>
            <rFont val="돋움"/>
            <family val="3"/>
            <charset val="129"/>
          </rPr>
          <t>적용한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과세기간의</t>
        </r>
        <r>
          <rPr>
            <b/>
            <sz val="9"/>
            <color indexed="81"/>
            <rFont val="Tahoma"/>
            <family val="2"/>
          </rPr>
          <t xml:space="preserve"> </t>
        </r>
        <r>
          <rPr>
            <b/>
            <sz val="9"/>
            <color indexed="81"/>
            <rFont val="돋움"/>
            <family val="3"/>
            <charset val="129"/>
          </rPr>
          <t>종합소득산출세액에서</t>
        </r>
        <r>
          <rPr>
            <b/>
            <sz val="9"/>
            <color indexed="81"/>
            <rFont val="Tahoma"/>
            <family val="2"/>
          </rPr>
          <t xml:space="preserve"> </t>
        </r>
        <r>
          <rPr>
            <b/>
            <sz val="9"/>
            <color indexed="81"/>
            <rFont val="돋움"/>
            <family val="3"/>
            <charset val="129"/>
          </rPr>
          <t>공제한다</t>
        </r>
        <r>
          <rPr>
            <b/>
            <sz val="9"/>
            <color indexed="81"/>
            <rFont val="Tahoma"/>
            <family val="2"/>
          </rPr>
          <t xml:space="preserve">.(2014.01.01 </t>
        </r>
        <r>
          <rPr>
            <b/>
            <sz val="9"/>
            <color indexed="81"/>
            <rFont val="돋움"/>
            <family val="3"/>
            <charset val="129"/>
          </rPr>
          <t>신설</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⑦</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항까지의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공제세액의</t>
        </r>
        <r>
          <rPr>
            <b/>
            <sz val="9"/>
            <color indexed="81"/>
            <rFont val="Tahoma"/>
            <family val="2"/>
          </rPr>
          <t xml:space="preserve"> </t>
        </r>
        <r>
          <rPr>
            <b/>
            <sz val="9"/>
            <color indexed="81"/>
            <rFont val="돋움"/>
            <family val="3"/>
            <charset val="129"/>
          </rPr>
          <t>합계액</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보험료등</t>
        </r>
        <r>
          <rPr>
            <b/>
            <sz val="9"/>
            <color indexed="81"/>
            <rFont val="Tahoma"/>
            <family val="2"/>
          </rPr>
          <t xml:space="preserve"> </t>
        </r>
        <r>
          <rPr>
            <b/>
            <sz val="9"/>
            <color indexed="81"/>
            <rFont val="돋움"/>
            <family val="3"/>
            <charset val="129"/>
          </rPr>
          <t>세액공제액</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이</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거주자의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과세기간의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근로소득에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종합소득산출세액을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.(2014.01.01 </t>
        </r>
        <r>
          <rPr>
            <b/>
            <sz val="9"/>
            <color indexed="81"/>
            <rFont val="돋움"/>
            <family val="3"/>
            <charset val="129"/>
          </rPr>
          <t>신설</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⑧</t>
        </r>
        <r>
          <rPr>
            <b/>
            <sz val="9"/>
            <color indexed="81"/>
            <rFont val="Tahoma"/>
            <family val="2"/>
          </rPr>
          <t xml:space="preserve"> </t>
        </r>
        <r>
          <rPr>
            <b/>
            <sz val="9"/>
            <color indexed="81"/>
            <rFont val="돋움"/>
            <family val="3"/>
            <charset val="129"/>
          </rPr>
          <t>보험료등</t>
        </r>
        <r>
          <rPr>
            <b/>
            <sz val="9"/>
            <color indexed="81"/>
            <rFont val="Tahoma"/>
            <family val="2"/>
          </rPr>
          <t xml:space="preserve"> </t>
        </r>
        <r>
          <rPr>
            <b/>
            <sz val="9"/>
            <color indexed="81"/>
            <rFont val="돋움"/>
            <family val="3"/>
            <charset val="129"/>
          </rPr>
          <t>세액공제액과</t>
        </r>
        <r>
          <rPr>
            <b/>
            <sz val="9"/>
            <color indexed="81"/>
            <rFont val="Tahoma"/>
            <family val="2"/>
          </rPr>
          <t xml:space="preserve"> </t>
        </r>
        <r>
          <rPr>
            <b/>
            <sz val="9"/>
            <color indexed="81"/>
            <rFont val="돋움"/>
            <family val="3"/>
            <charset val="129"/>
          </rPr>
          <t>기부금</t>
        </r>
        <r>
          <rPr>
            <b/>
            <sz val="9"/>
            <color indexed="81"/>
            <rFont val="Tahoma"/>
            <family val="2"/>
          </rPr>
          <t xml:space="preserve"> </t>
        </r>
        <r>
          <rPr>
            <b/>
            <sz val="9"/>
            <color indexed="81"/>
            <rFont val="돋움"/>
            <family val="3"/>
            <charset val="129"/>
          </rPr>
          <t>세액공제액의</t>
        </r>
        <r>
          <rPr>
            <b/>
            <sz val="9"/>
            <color indexed="81"/>
            <rFont val="Tahoma"/>
            <family val="2"/>
          </rPr>
          <t xml:space="preserve"> </t>
        </r>
        <r>
          <rPr>
            <b/>
            <sz val="9"/>
            <color indexed="81"/>
            <rFont val="돋움"/>
            <family val="3"/>
            <charset val="129"/>
          </rPr>
          <t>합계액이</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거주자의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과세기간의</t>
        </r>
        <r>
          <rPr>
            <b/>
            <sz val="9"/>
            <color indexed="81"/>
            <rFont val="Tahoma"/>
            <family val="2"/>
          </rPr>
          <t xml:space="preserve"> </t>
        </r>
        <r>
          <rPr>
            <b/>
            <sz val="9"/>
            <color indexed="81"/>
            <rFont val="돋움"/>
            <family val="3"/>
            <charset val="129"/>
          </rPr>
          <t>합산과세되는</t>
        </r>
        <r>
          <rPr>
            <b/>
            <sz val="9"/>
            <color indexed="81"/>
            <rFont val="Tahoma"/>
            <family val="2"/>
          </rPr>
          <t xml:space="preserve"> </t>
        </r>
        <r>
          <rPr>
            <b/>
            <sz val="9"/>
            <color indexed="81"/>
            <rFont val="돋움"/>
            <family val="3"/>
            <charset val="129"/>
          </rPr>
          <t>종합소득산출세액을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초과한</t>
        </r>
        <r>
          <rPr>
            <b/>
            <sz val="9"/>
            <color indexed="81"/>
            <rFont val="Tahoma"/>
            <family val="2"/>
          </rPr>
          <t xml:space="preserve"> </t>
        </r>
        <r>
          <rPr>
            <b/>
            <sz val="9"/>
            <color indexed="81"/>
            <rFont val="돋움"/>
            <family val="3"/>
            <charset val="129"/>
          </rPr>
          <t>금액에</t>
        </r>
        <r>
          <rPr>
            <b/>
            <sz val="9"/>
            <color indexed="81"/>
            <rFont val="Tahoma"/>
            <family val="2"/>
          </rPr>
          <t xml:space="preserve"> </t>
        </r>
        <r>
          <rPr>
            <b/>
            <sz val="9"/>
            <color indexed="81"/>
            <rFont val="돋움"/>
            <family val="3"/>
            <charset val="129"/>
          </rPr>
          <t>기부금</t>
        </r>
        <r>
          <rPr>
            <b/>
            <sz val="9"/>
            <color indexed="81"/>
            <rFont val="Tahoma"/>
            <family val="2"/>
          </rPr>
          <t xml:space="preserve"> </t>
        </r>
        <r>
          <rPr>
            <b/>
            <sz val="9"/>
            <color indexed="81"/>
            <rFont val="돋움"/>
            <family val="3"/>
            <charset val="129"/>
          </rPr>
          <t>세액공제액이</t>
        </r>
        <r>
          <rPr>
            <b/>
            <sz val="9"/>
            <color indexed="81"/>
            <rFont val="Tahoma"/>
            <family val="2"/>
          </rPr>
          <t xml:space="preserve"> </t>
        </r>
        <r>
          <rPr>
            <b/>
            <sz val="9"/>
            <color indexed="81"/>
            <rFont val="돋움"/>
            <family val="3"/>
            <charset val="129"/>
          </rPr>
          <t>포함되어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기부금과</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호에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한도액을</t>
        </r>
        <r>
          <rPr>
            <b/>
            <sz val="9"/>
            <color indexed="81"/>
            <rFont val="Tahoma"/>
            <family val="2"/>
          </rPr>
          <t xml:space="preserve"> </t>
        </r>
        <r>
          <rPr>
            <b/>
            <sz val="9"/>
            <color indexed="81"/>
            <rFont val="돋움"/>
            <family val="3"/>
            <charset val="129"/>
          </rPr>
          <t>초과하여</t>
        </r>
        <r>
          <rPr>
            <b/>
            <sz val="9"/>
            <color indexed="81"/>
            <rFont val="Tahoma"/>
            <family val="2"/>
          </rPr>
          <t xml:space="preserve"> </t>
        </r>
        <r>
          <rPr>
            <b/>
            <sz val="9"/>
            <color indexed="81"/>
            <rFont val="돋움"/>
            <family val="3"/>
            <charset val="129"/>
          </rPr>
          <t>공제받지</t>
        </r>
        <r>
          <rPr>
            <b/>
            <sz val="9"/>
            <color indexed="81"/>
            <rFont val="Tahoma"/>
            <family val="2"/>
          </rPr>
          <t xml:space="preserve"> </t>
        </r>
        <r>
          <rPr>
            <b/>
            <sz val="9"/>
            <color indexed="81"/>
            <rFont val="돋움"/>
            <family val="3"/>
            <charset val="129"/>
          </rPr>
          <t>못한</t>
        </r>
        <r>
          <rPr>
            <b/>
            <sz val="9"/>
            <color indexed="81"/>
            <rFont val="Tahoma"/>
            <family val="2"/>
          </rPr>
          <t xml:space="preserve"> </t>
        </r>
        <r>
          <rPr>
            <b/>
            <sz val="9"/>
            <color indexed="81"/>
            <rFont val="돋움"/>
            <family val="3"/>
            <charset val="129"/>
          </rPr>
          <t>지정기부금은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과세기간의</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과세기간의</t>
        </r>
        <r>
          <rPr>
            <b/>
            <sz val="9"/>
            <color indexed="81"/>
            <rFont val="Tahoma"/>
            <family val="2"/>
          </rPr>
          <t xml:space="preserve"> </t>
        </r>
        <r>
          <rPr>
            <b/>
            <sz val="9"/>
            <color indexed="81"/>
            <rFont val="돋움"/>
            <family val="3"/>
            <charset val="129"/>
          </rPr>
          <t>개시일부터</t>
        </r>
        <r>
          <rPr>
            <b/>
            <sz val="9"/>
            <color indexed="81"/>
            <rFont val="Tahoma"/>
            <family val="2"/>
          </rPr>
          <t xml:space="preserve"> 5</t>
        </r>
        <r>
          <rPr>
            <b/>
            <sz val="9"/>
            <color indexed="81"/>
            <rFont val="돋움"/>
            <family val="3"/>
            <charset val="129"/>
          </rPr>
          <t>년</t>
        </r>
        <r>
          <rPr>
            <b/>
            <sz val="9"/>
            <color indexed="81"/>
            <rFont val="Tahoma"/>
            <family val="2"/>
          </rPr>
          <t xml:space="preserve"> </t>
        </r>
        <r>
          <rPr>
            <b/>
            <sz val="9"/>
            <color indexed="81"/>
            <rFont val="돋움"/>
            <family val="3"/>
            <charset val="129"/>
          </rPr>
          <t>이내에</t>
        </r>
        <r>
          <rPr>
            <b/>
            <sz val="9"/>
            <color indexed="81"/>
            <rFont val="Tahoma"/>
            <family val="2"/>
          </rPr>
          <t xml:space="preserve"> </t>
        </r>
        <r>
          <rPr>
            <b/>
            <sz val="9"/>
            <color indexed="81"/>
            <rFont val="돋움"/>
            <family val="3"/>
            <charset val="129"/>
          </rPr>
          <t>끝나는</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과세기간에</t>
        </r>
        <r>
          <rPr>
            <b/>
            <sz val="9"/>
            <color indexed="81"/>
            <rFont val="Tahoma"/>
            <family val="2"/>
          </rPr>
          <t xml:space="preserve"> </t>
        </r>
        <r>
          <rPr>
            <b/>
            <sz val="9"/>
            <color indexed="81"/>
            <rFont val="돋움"/>
            <family val="3"/>
            <charset val="129"/>
          </rPr>
          <t>이월하여</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율을</t>
        </r>
        <r>
          <rPr>
            <b/>
            <sz val="9"/>
            <color indexed="81"/>
            <rFont val="Tahoma"/>
            <family val="2"/>
          </rPr>
          <t xml:space="preserve"> </t>
        </r>
        <r>
          <rPr>
            <b/>
            <sz val="9"/>
            <color indexed="81"/>
            <rFont val="돋움"/>
            <family val="3"/>
            <charset val="129"/>
          </rPr>
          <t>적용한</t>
        </r>
        <r>
          <rPr>
            <b/>
            <sz val="9"/>
            <color indexed="81"/>
            <rFont val="Tahoma"/>
            <family val="2"/>
          </rPr>
          <t xml:space="preserve"> </t>
        </r>
        <r>
          <rPr>
            <b/>
            <sz val="9"/>
            <color indexed="81"/>
            <rFont val="돋움"/>
            <family val="3"/>
            <charset val="129"/>
          </rPr>
          <t>기부금</t>
        </r>
        <r>
          <rPr>
            <b/>
            <sz val="9"/>
            <color indexed="81"/>
            <rFont val="Tahoma"/>
            <family val="2"/>
          </rPr>
          <t xml:space="preserve"> </t>
        </r>
        <r>
          <rPr>
            <b/>
            <sz val="9"/>
            <color indexed="81"/>
            <rFont val="돋움"/>
            <family val="3"/>
            <charset val="129"/>
          </rPr>
          <t>세액공제액을</t>
        </r>
        <r>
          <rPr>
            <b/>
            <sz val="9"/>
            <color indexed="81"/>
            <rFont val="Tahoma"/>
            <family val="2"/>
          </rPr>
          <t xml:space="preserve"> </t>
        </r>
        <r>
          <rPr>
            <b/>
            <sz val="9"/>
            <color indexed="81"/>
            <rFont val="돋움"/>
            <family val="3"/>
            <charset val="129"/>
          </rPr>
          <t>계산하여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종합소득산출세액에서</t>
        </r>
        <r>
          <rPr>
            <b/>
            <sz val="9"/>
            <color indexed="81"/>
            <rFont val="Tahoma"/>
            <family val="2"/>
          </rPr>
          <t xml:space="preserve"> </t>
        </r>
        <r>
          <rPr>
            <b/>
            <sz val="9"/>
            <color indexed="81"/>
            <rFont val="돋움"/>
            <family val="3"/>
            <charset val="129"/>
          </rPr>
          <t>공제한다</t>
        </r>
        <r>
          <rPr>
            <b/>
            <sz val="9"/>
            <color indexed="81"/>
            <rFont val="Tahoma"/>
            <family val="2"/>
          </rPr>
          <t xml:space="preserve">.(2014.01.01 </t>
        </r>
        <r>
          <rPr>
            <b/>
            <sz val="9"/>
            <color indexed="81"/>
            <rFont val="돋움"/>
            <family val="3"/>
            <charset val="129"/>
          </rPr>
          <t>신설</t>
        </r>
        <r>
          <rPr>
            <b/>
            <sz val="9"/>
            <color indexed="81"/>
            <rFont val="Tahoma"/>
            <family val="2"/>
          </rPr>
          <t xml:space="preserve">) [ </t>
        </r>
        <r>
          <rPr>
            <b/>
            <sz val="9"/>
            <color indexed="81"/>
            <rFont val="돋움"/>
            <family val="3"/>
            <charset val="129"/>
          </rPr>
          <t>부칙</t>
        </r>
        <r>
          <rPr>
            <b/>
            <sz val="9"/>
            <color indexed="81"/>
            <rFont val="Tahoma"/>
            <family val="2"/>
          </rPr>
          <t xml:space="preserve"> ] </t>
        </r>
      </text>
    </comment>
    <comment ref="C132" authorId="1" shapeId="0" xr:uid="{E0940503-D9E2-41B4-AB21-D33AA6AE8AE7}">
      <text>
        <r>
          <rPr>
            <b/>
            <sz val="9"/>
            <color indexed="81"/>
            <rFont val="돋움"/>
            <family val="3"/>
            <charset val="129"/>
          </rPr>
          <t>※</t>
        </r>
        <r>
          <rPr>
            <b/>
            <sz val="9"/>
            <color indexed="81"/>
            <rFont val="Tahoma"/>
            <family val="2"/>
          </rPr>
          <t xml:space="preserve"> </t>
        </r>
        <r>
          <rPr>
            <b/>
            <sz val="9"/>
            <color indexed="81"/>
            <rFont val="돋움"/>
            <family val="3"/>
            <charset val="129"/>
          </rPr>
          <t>공제한도
개인연금저축</t>
        </r>
        <r>
          <rPr>
            <b/>
            <sz val="9"/>
            <color indexed="81"/>
            <rFont val="Tahoma"/>
            <family val="2"/>
          </rPr>
          <t>(2000.12.31.</t>
        </r>
        <r>
          <rPr>
            <b/>
            <sz val="9"/>
            <color indexed="81"/>
            <rFont val="돋움"/>
            <family val="3"/>
            <charset val="129"/>
          </rPr>
          <t>이전</t>
        </r>
        <r>
          <rPr>
            <b/>
            <sz val="9"/>
            <color indexed="81"/>
            <rFont val="Tahoma"/>
            <family val="2"/>
          </rPr>
          <t xml:space="preserve"> </t>
        </r>
        <r>
          <rPr>
            <b/>
            <sz val="9"/>
            <color indexed="81"/>
            <rFont val="돋움"/>
            <family val="3"/>
            <charset val="129"/>
          </rPr>
          <t>가입분</t>
        </r>
        <r>
          <rPr>
            <b/>
            <sz val="9"/>
            <color indexed="81"/>
            <rFont val="Tahoma"/>
            <family val="2"/>
          </rPr>
          <t>) Min(</t>
        </r>
        <r>
          <rPr>
            <b/>
            <sz val="9"/>
            <color indexed="81"/>
            <rFont val="돋움"/>
            <family val="3"/>
            <charset val="129"/>
          </rPr>
          <t>불입액</t>
        </r>
        <r>
          <rPr>
            <b/>
            <sz val="9"/>
            <color indexed="81"/>
            <rFont val="Tahoma"/>
            <family val="2"/>
          </rPr>
          <t>x40%,72</t>
        </r>
        <r>
          <rPr>
            <b/>
            <sz val="9"/>
            <color indexed="81"/>
            <rFont val="돋움"/>
            <family val="3"/>
            <charset val="129"/>
          </rPr>
          <t>만원</t>
        </r>
        <r>
          <rPr>
            <b/>
            <sz val="9"/>
            <color indexed="81"/>
            <rFont val="Tahoma"/>
            <family val="2"/>
          </rPr>
          <t xml:space="preserve">)
</t>
        </r>
        <r>
          <rPr>
            <b/>
            <sz val="9"/>
            <color indexed="81"/>
            <rFont val="돋움"/>
            <family val="3"/>
            <charset val="129"/>
          </rPr>
          <t>개인연금저축</t>
        </r>
        <r>
          <rPr>
            <b/>
            <sz val="9"/>
            <color indexed="81"/>
            <rFont val="Tahoma"/>
            <family val="2"/>
          </rPr>
          <t xml:space="preserve"> </t>
        </r>
        <r>
          <rPr>
            <b/>
            <sz val="9"/>
            <color indexed="81"/>
            <rFont val="돋움"/>
            <family val="3"/>
            <charset val="129"/>
          </rPr>
          <t>소득공제
공제금액ㆍ한도</t>
        </r>
        <r>
          <rPr>
            <b/>
            <sz val="9"/>
            <color indexed="81"/>
            <rFont val="Tahoma"/>
            <family val="2"/>
          </rPr>
          <t xml:space="preserve"> :  </t>
        </r>
        <r>
          <rPr>
            <b/>
            <sz val="9"/>
            <color indexed="81"/>
            <rFont val="돋움"/>
            <family val="3"/>
            <charset val="129"/>
          </rPr>
          <t>연</t>
        </r>
        <r>
          <rPr>
            <b/>
            <sz val="9"/>
            <color indexed="81"/>
            <rFont val="Tahoma"/>
            <family val="2"/>
          </rPr>
          <t xml:space="preserve"> 72</t>
        </r>
        <r>
          <rPr>
            <b/>
            <sz val="9"/>
            <color indexed="81"/>
            <rFont val="돋움"/>
            <family val="3"/>
            <charset val="129"/>
          </rPr>
          <t>만원</t>
        </r>
        <r>
          <rPr>
            <b/>
            <sz val="9"/>
            <color indexed="81"/>
            <rFont val="Tahoma"/>
            <family val="2"/>
          </rPr>
          <t xml:space="preserve"> </t>
        </r>
        <r>
          <rPr>
            <b/>
            <sz val="9"/>
            <color indexed="81"/>
            <rFont val="돋움"/>
            <family val="3"/>
            <charset val="129"/>
          </rPr>
          <t>한도
공</t>
        </r>
        <r>
          <rPr>
            <b/>
            <sz val="9"/>
            <color indexed="81"/>
            <rFont val="Tahoma"/>
            <family val="2"/>
          </rPr>
          <t xml:space="preserve"> </t>
        </r>
        <r>
          <rPr>
            <b/>
            <sz val="9"/>
            <color indexed="81"/>
            <rFont val="돋움"/>
            <family val="3"/>
            <charset val="129"/>
          </rPr>
          <t>제</t>
        </r>
        <r>
          <rPr>
            <b/>
            <sz val="9"/>
            <color indexed="81"/>
            <rFont val="Tahoma"/>
            <family val="2"/>
          </rPr>
          <t xml:space="preserve"> </t>
        </r>
        <r>
          <rPr>
            <b/>
            <sz val="9"/>
            <color indexed="81"/>
            <rFont val="돋움"/>
            <family val="3"/>
            <charset val="129"/>
          </rPr>
          <t>요</t>
        </r>
        <r>
          <rPr>
            <b/>
            <sz val="9"/>
            <color indexed="81"/>
            <rFont val="Tahoma"/>
            <family val="2"/>
          </rPr>
          <t xml:space="preserve"> </t>
        </r>
        <r>
          <rPr>
            <b/>
            <sz val="9"/>
            <color indexed="81"/>
            <rFont val="돋움"/>
            <family val="3"/>
            <charset val="129"/>
          </rPr>
          <t>건</t>
        </r>
        <r>
          <rPr>
            <b/>
            <sz val="9"/>
            <color indexed="81"/>
            <rFont val="Tahoma"/>
            <family val="2"/>
          </rPr>
          <t xml:space="preserve"> : </t>
        </r>
        <r>
          <rPr>
            <b/>
            <sz val="9"/>
            <color indexed="81"/>
            <rFont val="돋움"/>
            <family val="3"/>
            <charset val="129"/>
          </rPr>
          <t>개인연금저축</t>
        </r>
        <r>
          <rPr>
            <b/>
            <sz val="9"/>
            <color indexed="81"/>
            <rFont val="Tahoma"/>
            <family val="2"/>
          </rPr>
          <t xml:space="preserve"> </t>
        </r>
        <r>
          <rPr>
            <b/>
            <sz val="9"/>
            <color indexed="81"/>
            <rFont val="돋움"/>
            <family val="3"/>
            <charset val="129"/>
          </rPr>
          <t>납입액의</t>
        </r>
        <r>
          <rPr>
            <b/>
            <sz val="9"/>
            <color indexed="81"/>
            <rFont val="Tahoma"/>
            <family val="2"/>
          </rPr>
          <t xml:space="preserve"> 40% </t>
        </r>
        <r>
          <rPr>
            <b/>
            <sz val="9"/>
            <color indexed="81"/>
            <rFont val="돋움"/>
            <family val="3"/>
            <charset val="129"/>
          </rPr>
          <t>공제
※</t>
        </r>
        <r>
          <rPr>
            <b/>
            <sz val="9"/>
            <color indexed="81"/>
            <rFont val="Tahoma"/>
            <family val="2"/>
          </rPr>
          <t xml:space="preserve"> 180</t>
        </r>
        <r>
          <rPr>
            <b/>
            <sz val="9"/>
            <color indexed="81"/>
            <rFont val="돋움"/>
            <family val="3"/>
            <charset val="129"/>
          </rPr>
          <t>만원</t>
        </r>
        <r>
          <rPr>
            <b/>
            <sz val="9"/>
            <color indexed="81"/>
            <rFont val="Tahoma"/>
            <family val="2"/>
          </rPr>
          <t xml:space="preserve"> </t>
        </r>
        <r>
          <rPr>
            <b/>
            <sz val="9"/>
            <color indexed="81"/>
            <rFont val="돋움"/>
            <family val="3"/>
            <charset val="129"/>
          </rPr>
          <t>납입시</t>
        </r>
        <r>
          <rPr>
            <b/>
            <sz val="9"/>
            <color indexed="81"/>
            <rFont val="Tahoma"/>
            <family val="2"/>
          </rPr>
          <t xml:space="preserve"> </t>
        </r>
        <r>
          <rPr>
            <b/>
            <sz val="9"/>
            <color indexed="81"/>
            <rFont val="돋움"/>
            <family val="3"/>
            <charset val="129"/>
          </rPr>
          <t>연</t>
        </r>
        <r>
          <rPr>
            <b/>
            <sz val="9"/>
            <color indexed="81"/>
            <rFont val="Tahoma"/>
            <family val="2"/>
          </rPr>
          <t xml:space="preserve"> 72</t>
        </r>
        <r>
          <rPr>
            <b/>
            <sz val="9"/>
            <color indexed="81"/>
            <rFont val="돋움"/>
            <family val="3"/>
            <charset val="129"/>
          </rPr>
          <t>만원</t>
        </r>
        <r>
          <rPr>
            <b/>
            <sz val="9"/>
            <color indexed="81"/>
            <rFont val="Tahoma"/>
            <family val="2"/>
          </rPr>
          <t xml:space="preserve"> </t>
        </r>
        <r>
          <rPr>
            <b/>
            <sz val="9"/>
            <color indexed="81"/>
            <rFont val="돋움"/>
            <family val="3"/>
            <charset val="129"/>
          </rPr>
          <t>공제</t>
        </r>
      </text>
    </comment>
    <comment ref="W132" authorId="1" shapeId="0" xr:uid="{9EB614A3-E080-4C50-ACCE-2DD07F40B925}">
      <text>
        <r>
          <rPr>
            <b/>
            <sz val="9"/>
            <color indexed="81"/>
            <rFont val="돋움"/>
            <family val="3"/>
            <charset val="129"/>
          </rPr>
          <t>표준세액공제
공제한도금액 : 연 12만원
근로자가 특별소득공제 및 특별세액공제를 신청하지 아니한 경우 적용</t>
        </r>
      </text>
    </comment>
    <comment ref="X132" authorId="1" shapeId="0" xr:uid="{36291AA8-C8C6-4AAE-9BF5-913DE7550962}">
      <text>
        <r>
          <rPr>
            <b/>
            <sz val="9"/>
            <color indexed="81"/>
            <rFont val="돋움"/>
            <family val="3"/>
            <charset val="129"/>
          </rPr>
          <t>근로자가</t>
        </r>
        <r>
          <rPr>
            <b/>
            <sz val="9"/>
            <color indexed="81"/>
            <rFont val="Tahoma"/>
            <family val="2"/>
          </rPr>
          <t xml:space="preserve"> </t>
        </r>
        <r>
          <rPr>
            <b/>
            <sz val="9"/>
            <color indexed="81"/>
            <rFont val="돋움"/>
            <family val="3"/>
            <charset val="129"/>
          </rPr>
          <t>특별공제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특별세액공제를</t>
        </r>
        <r>
          <rPr>
            <b/>
            <sz val="9"/>
            <color indexed="81"/>
            <rFont val="Tahoma"/>
            <family val="2"/>
          </rPr>
          <t xml:space="preserve"> </t>
        </r>
        <r>
          <rPr>
            <b/>
            <sz val="9"/>
            <color indexed="81"/>
            <rFont val="돋움"/>
            <family val="3"/>
            <charset val="129"/>
          </rPr>
          <t>신청하지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적용
※</t>
        </r>
        <r>
          <rPr>
            <b/>
            <sz val="9"/>
            <color indexed="81"/>
            <rFont val="Tahoma"/>
            <family val="2"/>
          </rPr>
          <t xml:space="preserve"> </t>
        </r>
        <r>
          <rPr>
            <b/>
            <sz val="9"/>
            <color indexed="81"/>
            <rFont val="돋움"/>
            <family val="3"/>
            <charset val="129"/>
          </rPr>
          <t>정치자금기부금</t>
        </r>
        <r>
          <rPr>
            <b/>
            <sz val="9"/>
            <color indexed="81"/>
            <rFont val="Tahoma"/>
            <family val="2"/>
          </rPr>
          <t xml:space="preserve"> </t>
        </r>
        <r>
          <rPr>
            <b/>
            <sz val="9"/>
            <color indexed="81"/>
            <rFont val="돋움"/>
            <family val="3"/>
            <charset val="129"/>
          </rPr>
          <t>세액공제와</t>
        </r>
        <r>
          <rPr>
            <b/>
            <sz val="9"/>
            <color indexed="81"/>
            <rFont val="Tahoma"/>
            <family val="2"/>
          </rPr>
          <t xml:space="preserve"> </t>
        </r>
        <r>
          <rPr>
            <b/>
            <sz val="9"/>
            <color indexed="81"/>
            <rFont val="돋움"/>
            <family val="3"/>
            <charset val="129"/>
          </rPr>
          <t>중복적용</t>
        </r>
        <r>
          <rPr>
            <b/>
            <sz val="9"/>
            <color indexed="81"/>
            <rFont val="Tahoma"/>
            <family val="2"/>
          </rPr>
          <t xml:space="preserve"> </t>
        </r>
        <r>
          <rPr>
            <b/>
            <sz val="9"/>
            <color indexed="81"/>
            <rFont val="돋움"/>
            <family val="3"/>
            <charset val="129"/>
          </rPr>
          <t>가능</t>
        </r>
        <r>
          <rPr>
            <b/>
            <sz val="9"/>
            <color indexed="81"/>
            <rFont val="Tahoma"/>
            <family val="2"/>
          </rPr>
          <t xml:space="preserve"> (</t>
        </r>
        <r>
          <rPr>
            <b/>
            <sz val="9"/>
            <color indexed="81"/>
            <rFont val="돋움"/>
            <family val="3"/>
            <charset val="129"/>
          </rPr>
          <t>공제한도</t>
        </r>
        <r>
          <rPr>
            <b/>
            <sz val="9"/>
            <color indexed="81"/>
            <rFont val="Tahoma"/>
            <family val="2"/>
          </rPr>
          <t xml:space="preserve"> : 12</t>
        </r>
        <r>
          <rPr>
            <b/>
            <sz val="9"/>
            <color indexed="81"/>
            <rFont val="돋움"/>
            <family val="3"/>
            <charset val="129"/>
          </rPr>
          <t>만원</t>
        </r>
        <r>
          <rPr>
            <b/>
            <sz val="9"/>
            <color indexed="81"/>
            <rFont val="Tahoma"/>
            <family val="2"/>
          </rPr>
          <t>)</t>
        </r>
        <r>
          <rPr>
            <b/>
            <sz val="9"/>
            <color indexed="81"/>
            <rFont val="돋움"/>
            <family val="3"/>
            <charset val="129"/>
          </rPr>
          <t xml:space="preserve">
표준세액공제는</t>
        </r>
        <r>
          <rPr>
            <b/>
            <sz val="9"/>
            <color indexed="81"/>
            <rFont val="Tahoma"/>
            <family val="2"/>
          </rPr>
          <t xml:space="preserve"> </t>
        </r>
        <r>
          <rPr>
            <b/>
            <sz val="9"/>
            <color indexed="81"/>
            <rFont val="돋움"/>
            <family val="3"/>
            <charset val="129"/>
          </rPr>
          <t>세액공제합계가</t>
        </r>
        <r>
          <rPr>
            <b/>
            <sz val="9"/>
            <color indexed="81"/>
            <rFont val="Tahoma"/>
            <family val="2"/>
          </rPr>
          <t xml:space="preserve"> 12</t>
        </r>
        <r>
          <rPr>
            <b/>
            <sz val="9"/>
            <color indexed="81"/>
            <rFont val="돋움"/>
            <family val="3"/>
            <charset val="129"/>
          </rPr>
          <t>만원에</t>
        </r>
        <r>
          <rPr>
            <b/>
            <sz val="9"/>
            <color indexed="81"/>
            <rFont val="Tahoma"/>
            <family val="2"/>
          </rPr>
          <t xml:space="preserve"> </t>
        </r>
        <r>
          <rPr>
            <b/>
            <sz val="9"/>
            <color indexed="81"/>
            <rFont val="돋움"/>
            <family val="3"/>
            <charset val="129"/>
          </rPr>
          <t>미달할</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표준세액공제</t>
        </r>
        <r>
          <rPr>
            <b/>
            <sz val="9"/>
            <color indexed="81"/>
            <rFont val="Tahoma"/>
            <family val="2"/>
          </rPr>
          <t xml:space="preserve"> 12</t>
        </r>
        <r>
          <rPr>
            <b/>
            <sz val="9"/>
            <color indexed="81"/>
            <rFont val="돋움"/>
            <family val="3"/>
            <charset val="129"/>
          </rPr>
          <t>만원</t>
        </r>
        <r>
          <rPr>
            <b/>
            <sz val="9"/>
            <color indexed="81"/>
            <rFont val="Tahoma"/>
            <family val="2"/>
          </rPr>
          <t>(
12</t>
        </r>
        <r>
          <rPr>
            <b/>
            <sz val="9"/>
            <color indexed="81"/>
            <rFont val="돋움"/>
            <family val="3"/>
            <charset val="129"/>
          </rPr>
          <t>만원보다</t>
        </r>
        <r>
          <rPr>
            <b/>
            <sz val="9"/>
            <color indexed="81"/>
            <rFont val="Tahoma"/>
            <family val="2"/>
          </rPr>
          <t xml:space="preserve"> </t>
        </r>
        <r>
          <rPr>
            <b/>
            <sz val="9"/>
            <color indexed="81"/>
            <rFont val="돋움"/>
            <family val="3"/>
            <charset val="129"/>
          </rPr>
          <t>결정세액이</t>
        </r>
        <r>
          <rPr>
            <b/>
            <sz val="9"/>
            <color indexed="81"/>
            <rFont val="Tahoma"/>
            <family val="2"/>
          </rPr>
          <t xml:space="preserve"> </t>
        </r>
        <r>
          <rPr>
            <b/>
            <sz val="9"/>
            <color indexed="81"/>
            <rFont val="돋움"/>
            <family val="3"/>
            <charset val="129"/>
          </rPr>
          <t>적을</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결정세액만큼</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공제</t>
        </r>
        <r>
          <rPr>
            <b/>
            <sz val="9"/>
            <color indexed="81"/>
            <rFont val="Tahoma"/>
            <family val="2"/>
          </rPr>
          <t xml:space="preserve"> </t>
        </r>
        <r>
          <rPr>
            <b/>
            <sz val="9"/>
            <color indexed="81"/>
            <rFont val="돋움"/>
            <family val="3"/>
            <charset val="129"/>
          </rPr>
          <t>받는다</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59</t>
        </r>
        <r>
          <rPr>
            <b/>
            <sz val="9"/>
            <color indexed="81"/>
            <rFont val="돋움"/>
            <family val="3"/>
            <charset val="129"/>
          </rPr>
          <t>조의</t>
        </r>
        <r>
          <rPr>
            <b/>
            <sz val="9"/>
            <color indexed="81"/>
            <rFont val="Tahoma"/>
            <family val="2"/>
          </rPr>
          <t xml:space="preserve"> 4</t>
        </r>
        <r>
          <rPr>
            <b/>
            <sz val="9"/>
            <color indexed="81"/>
            <rFont val="돋움"/>
            <family val="3"/>
            <charset val="129"/>
          </rPr>
          <t xml:space="preserve">【특별세액공제】
</t>
        </r>
        <r>
          <rPr>
            <b/>
            <sz val="9"/>
            <color indexed="81"/>
            <rFont val="Tahoma"/>
            <family val="2"/>
          </rPr>
          <t xml:space="preserve"> 
</t>
        </r>
        <r>
          <rPr>
            <b/>
            <sz val="9"/>
            <color indexed="81"/>
            <rFont val="돋움"/>
            <family val="3"/>
            <charset val="129"/>
          </rPr>
          <t>⑨</t>
        </r>
        <r>
          <rPr>
            <b/>
            <sz val="9"/>
            <color indexed="81"/>
            <rFont val="Tahoma"/>
            <family val="2"/>
          </rPr>
          <t xml:space="preserve"> </t>
        </r>
        <r>
          <rPr>
            <b/>
            <sz val="9"/>
            <color indexed="81"/>
            <rFont val="돋움"/>
            <family val="3"/>
            <charset val="129"/>
          </rPr>
          <t>근로소득이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거주자로서</t>
        </r>
        <r>
          <rPr>
            <b/>
            <sz val="9"/>
            <color indexed="81"/>
            <rFont val="Tahoma"/>
            <family val="2"/>
          </rPr>
          <t xml:space="preserve"> </t>
        </r>
        <r>
          <rPr>
            <b/>
            <sz val="9"/>
            <color indexed="81"/>
            <rFont val="돋움"/>
            <family val="3"/>
            <charset val="129"/>
          </rPr>
          <t>제</t>
        </r>
        <r>
          <rPr>
            <b/>
            <sz val="9"/>
            <color indexed="81"/>
            <rFont val="Tahoma"/>
            <family val="2"/>
          </rPr>
          <t>6</t>
        </r>
        <r>
          <rPr>
            <b/>
            <sz val="9"/>
            <color indexed="81"/>
            <rFont val="돋움"/>
            <family val="3"/>
            <charset val="129"/>
          </rPr>
          <t>항</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신청을</t>
        </r>
        <r>
          <rPr>
            <b/>
            <sz val="9"/>
            <color indexed="81"/>
            <rFont val="Tahoma"/>
            <family val="2"/>
          </rPr>
          <t xml:space="preserve"> </t>
        </r>
        <r>
          <rPr>
            <b/>
            <sz val="9"/>
            <color indexed="81"/>
            <rFont val="돋움"/>
            <family val="3"/>
            <charset val="129"/>
          </rPr>
          <t>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제</t>
        </r>
        <r>
          <rPr>
            <b/>
            <sz val="9"/>
            <color indexed="81"/>
            <rFont val="Tahoma"/>
            <family val="2"/>
          </rPr>
          <t>160</t>
        </r>
        <r>
          <rPr>
            <b/>
            <sz val="9"/>
            <color indexed="81"/>
            <rFont val="돋움"/>
            <family val="3"/>
            <charset val="129"/>
          </rPr>
          <t>조의</t>
        </r>
        <r>
          <rPr>
            <b/>
            <sz val="9"/>
            <color indexed="81"/>
            <rFont val="Tahoma"/>
            <family val="2"/>
          </rPr>
          <t xml:space="preserve"> 5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사업용계좌의</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요건에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사업자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성실사업자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대해서는</t>
        </r>
        <r>
          <rPr>
            <b/>
            <sz val="9"/>
            <color indexed="81"/>
            <rFont val="Tahoma"/>
            <family val="2"/>
          </rPr>
          <t xml:space="preserve"> </t>
        </r>
        <r>
          <rPr>
            <b/>
            <sz val="9"/>
            <color indexed="81"/>
            <rFont val="돋움"/>
            <family val="3"/>
            <charset val="129"/>
          </rPr>
          <t>연</t>
        </r>
        <r>
          <rPr>
            <b/>
            <sz val="9"/>
            <color indexed="81"/>
            <rFont val="Tahoma"/>
            <family val="2"/>
          </rPr>
          <t xml:space="preserve"> 12</t>
        </r>
        <r>
          <rPr>
            <b/>
            <sz val="9"/>
            <color indexed="81"/>
            <rFont val="돋움"/>
            <family val="3"/>
            <charset val="129"/>
          </rPr>
          <t>만원을</t>
        </r>
        <r>
          <rPr>
            <b/>
            <sz val="9"/>
            <color indexed="81"/>
            <rFont val="Tahoma"/>
            <family val="2"/>
          </rPr>
          <t xml:space="preserve"> </t>
        </r>
        <r>
          <rPr>
            <b/>
            <sz val="9"/>
            <color indexed="81"/>
            <rFont val="돋움"/>
            <family val="3"/>
            <charset val="129"/>
          </rPr>
          <t>종합소득산출세액에서</t>
        </r>
        <r>
          <rPr>
            <b/>
            <sz val="9"/>
            <color indexed="81"/>
            <rFont val="Tahoma"/>
            <family val="2"/>
          </rPr>
          <t xml:space="preserve"> </t>
        </r>
        <r>
          <rPr>
            <b/>
            <sz val="9"/>
            <color indexed="81"/>
            <rFont val="돋움"/>
            <family val="3"/>
            <charset val="129"/>
          </rPr>
          <t>공제하고</t>
        </r>
        <r>
          <rPr>
            <b/>
            <sz val="9"/>
            <color indexed="81"/>
            <rFont val="Tahoma"/>
            <family val="2"/>
          </rPr>
          <t xml:space="preserve"> , </t>
        </r>
        <r>
          <rPr>
            <b/>
            <sz val="9"/>
            <color indexed="81"/>
            <rFont val="돋움"/>
            <family val="3"/>
            <charset val="129"/>
          </rPr>
          <t>근로소득이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거주자로서</t>
        </r>
        <r>
          <rPr>
            <b/>
            <sz val="9"/>
            <color indexed="81"/>
            <rFont val="Tahoma"/>
            <family val="2"/>
          </rPr>
          <t xml:space="preserve"> </t>
        </r>
        <r>
          <rPr>
            <b/>
            <sz val="9"/>
            <color indexed="81"/>
            <rFont val="돋움"/>
            <family val="3"/>
            <charset val="129"/>
          </rPr>
          <t>종합소득이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사람</t>
        </r>
        <r>
          <rPr>
            <b/>
            <sz val="9"/>
            <color indexed="81"/>
            <rFont val="Tahoma"/>
            <family val="2"/>
          </rPr>
          <t>(</t>
        </r>
        <r>
          <rPr>
            <b/>
            <sz val="9"/>
            <color indexed="81"/>
            <rFont val="돋움"/>
            <family val="3"/>
            <charset val="129"/>
          </rPr>
          <t>성실사업자는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대해서는</t>
        </r>
        <r>
          <rPr>
            <b/>
            <sz val="9"/>
            <color indexed="81"/>
            <rFont val="Tahoma"/>
            <family val="2"/>
          </rPr>
          <t xml:space="preserve"> </t>
        </r>
        <r>
          <rPr>
            <b/>
            <sz val="9"/>
            <color indexed="81"/>
            <rFont val="돋움"/>
            <family val="3"/>
            <charset val="129"/>
          </rPr>
          <t>연</t>
        </r>
        <r>
          <rPr>
            <b/>
            <sz val="9"/>
            <color indexed="81"/>
            <rFont val="Tahoma"/>
            <family val="2"/>
          </rPr>
          <t xml:space="preserve"> 7</t>
        </r>
        <r>
          <rPr>
            <b/>
            <sz val="9"/>
            <color indexed="81"/>
            <rFont val="돋움"/>
            <family val="3"/>
            <charset val="129"/>
          </rPr>
          <t>만원을</t>
        </r>
        <r>
          <rPr>
            <b/>
            <sz val="9"/>
            <color indexed="81"/>
            <rFont val="Tahoma"/>
            <family val="2"/>
          </rPr>
          <t xml:space="preserve"> </t>
        </r>
        <r>
          <rPr>
            <b/>
            <sz val="9"/>
            <color indexed="81"/>
            <rFont val="돋움"/>
            <family val="3"/>
            <charset val="129"/>
          </rPr>
          <t>종합소득산출세액에서</t>
        </r>
        <r>
          <rPr>
            <b/>
            <sz val="9"/>
            <color indexed="81"/>
            <rFont val="Tahoma"/>
            <family val="2"/>
          </rPr>
          <t xml:space="preserve"> </t>
        </r>
        <r>
          <rPr>
            <b/>
            <sz val="9"/>
            <color indexed="81"/>
            <rFont val="돋움"/>
            <family val="3"/>
            <charset val="129"/>
          </rPr>
          <t>공제</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표준세액공제</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과세기간의</t>
        </r>
        <r>
          <rPr>
            <b/>
            <sz val="9"/>
            <color indexed="81"/>
            <rFont val="Tahoma"/>
            <family val="2"/>
          </rPr>
          <t xml:space="preserve"> </t>
        </r>
        <r>
          <rPr>
            <b/>
            <sz val="9"/>
            <color indexed="81"/>
            <rFont val="돋움"/>
            <family val="3"/>
            <charset val="129"/>
          </rPr>
          <t>합산과세되는</t>
        </r>
        <r>
          <rPr>
            <b/>
            <sz val="9"/>
            <color indexed="81"/>
            <rFont val="Tahoma"/>
            <family val="2"/>
          </rPr>
          <t xml:space="preserve"> </t>
        </r>
        <r>
          <rPr>
            <b/>
            <sz val="9"/>
            <color indexed="81"/>
            <rFont val="돋움"/>
            <family val="3"/>
            <charset val="129"/>
          </rPr>
          <t>종합소득산출세액이</t>
        </r>
        <r>
          <rPr>
            <b/>
            <sz val="9"/>
            <color indexed="81"/>
            <rFont val="Tahoma"/>
            <family val="2"/>
          </rPr>
          <t xml:space="preserve"> </t>
        </r>
        <r>
          <rPr>
            <b/>
            <sz val="9"/>
            <color indexed="81"/>
            <rFont val="돋움"/>
            <family val="3"/>
            <charset val="129"/>
          </rPr>
          <t>공제액에</t>
        </r>
        <r>
          <rPr>
            <b/>
            <sz val="9"/>
            <color indexed="81"/>
            <rFont val="Tahoma"/>
            <family val="2"/>
          </rPr>
          <t xml:space="preserve"> </t>
        </r>
        <r>
          <rPr>
            <b/>
            <sz val="9"/>
            <color indexed="81"/>
            <rFont val="돋움"/>
            <family val="3"/>
            <charset val="129"/>
          </rPr>
          <t>미달하는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종합소득산출세액을</t>
        </r>
        <r>
          <rPr>
            <b/>
            <sz val="9"/>
            <color indexed="81"/>
            <rFont val="Tahoma"/>
            <family val="2"/>
          </rPr>
          <t xml:space="preserve"> </t>
        </r>
        <r>
          <rPr>
            <b/>
            <sz val="9"/>
            <color indexed="81"/>
            <rFont val="돋움"/>
            <family val="3"/>
            <charset val="129"/>
          </rPr>
          <t>공제액으로</t>
        </r>
        <r>
          <rPr>
            <b/>
            <sz val="9"/>
            <color indexed="81"/>
            <rFont val="Tahoma"/>
            <family val="2"/>
          </rPr>
          <t xml:space="preserve"> </t>
        </r>
        <r>
          <rPr>
            <b/>
            <sz val="9"/>
            <color indexed="81"/>
            <rFont val="돋움"/>
            <family val="3"/>
            <charset val="129"/>
          </rPr>
          <t>한다</t>
        </r>
        <r>
          <rPr>
            <b/>
            <sz val="9"/>
            <color indexed="81"/>
            <rFont val="Tahoma"/>
            <family val="2"/>
          </rPr>
          <t xml:space="preserve">. (2014. 1. 1. </t>
        </r>
        <r>
          <rPr>
            <b/>
            <sz val="9"/>
            <color indexed="81"/>
            <rFont val="돋움"/>
            <family val="3"/>
            <charset val="129"/>
          </rPr>
          <t>신설</t>
        </r>
        <r>
          <rPr>
            <b/>
            <sz val="9"/>
            <color indexed="81"/>
            <rFont val="Tahoma"/>
            <family val="2"/>
          </rPr>
          <t xml:space="preserve">)
</t>
        </r>
      </text>
    </comment>
    <comment ref="C133" authorId="1" shapeId="0" xr:uid="{67689161-5AB3-489E-A9A5-6F1AF6F160CD}">
      <text>
        <r>
          <rPr>
            <b/>
            <sz val="9"/>
            <color indexed="81"/>
            <rFont val="돋움"/>
            <family val="3"/>
            <charset val="129"/>
          </rPr>
          <t>소기업공제부금소득공제</t>
        </r>
        <r>
          <rPr>
            <b/>
            <sz val="9"/>
            <color indexed="81"/>
            <rFont val="Tahoma"/>
            <family val="2"/>
          </rPr>
          <t xml:space="preserve"> = </t>
        </r>
        <r>
          <rPr>
            <b/>
            <sz val="9"/>
            <color indexed="81"/>
            <rFont val="돋움"/>
            <family val="3"/>
            <charset val="129"/>
          </rPr>
          <t>지출액</t>
        </r>
        <r>
          <rPr>
            <b/>
            <sz val="9"/>
            <color indexed="81"/>
            <rFont val="Tahoma"/>
            <family val="2"/>
          </rPr>
          <t>(</t>
        </r>
        <r>
          <rPr>
            <b/>
            <sz val="9"/>
            <color indexed="81"/>
            <rFont val="돋움"/>
            <family val="3"/>
            <charset val="129"/>
          </rPr>
          <t>단</t>
        </r>
        <r>
          <rPr>
            <b/>
            <sz val="9"/>
            <color indexed="81"/>
            <rFont val="Tahoma"/>
            <family val="2"/>
          </rPr>
          <t>,</t>
        </r>
        <r>
          <rPr>
            <b/>
            <sz val="9"/>
            <color indexed="81"/>
            <rFont val="돋움"/>
            <family val="3"/>
            <charset val="129"/>
          </rPr>
          <t>연</t>
        </r>
        <r>
          <rPr>
            <b/>
            <sz val="9"/>
            <color indexed="81"/>
            <rFont val="Tahoma"/>
            <family val="2"/>
          </rPr>
          <t>300</t>
        </r>
        <r>
          <rPr>
            <b/>
            <sz val="9"/>
            <color indexed="81"/>
            <rFont val="돋움"/>
            <family val="3"/>
            <charset val="129"/>
          </rPr>
          <t>만원한도</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소기업</t>
        </r>
        <r>
          <rPr>
            <b/>
            <sz val="9"/>
            <color indexed="81"/>
            <rFont val="Tahoma"/>
            <family val="2"/>
          </rPr>
          <t>․</t>
        </r>
        <r>
          <rPr>
            <b/>
            <sz val="9"/>
            <color indexed="81"/>
            <rFont val="돋움"/>
            <family val="3"/>
            <charset val="129"/>
          </rPr>
          <t>소상공인</t>
        </r>
        <r>
          <rPr>
            <b/>
            <sz val="9"/>
            <color indexed="81"/>
            <rFont val="Tahoma"/>
            <family val="2"/>
          </rPr>
          <t xml:space="preserve"> </t>
        </r>
        <r>
          <rPr>
            <b/>
            <sz val="9"/>
            <color indexed="81"/>
            <rFont val="돋움"/>
            <family val="3"/>
            <charset val="129"/>
          </rPr>
          <t>공제부금</t>
        </r>
        <r>
          <rPr>
            <b/>
            <sz val="9"/>
            <color indexed="81"/>
            <rFont val="Tahoma"/>
            <family val="2"/>
          </rPr>
          <t xml:space="preserve"> </t>
        </r>
        <r>
          <rPr>
            <b/>
            <sz val="9"/>
            <color indexed="81"/>
            <rFont val="돋움"/>
            <family val="3"/>
            <charset val="129"/>
          </rPr>
          <t xml:space="preserve">불입한도
</t>
        </r>
        <r>
          <rPr>
            <b/>
            <sz val="9"/>
            <color indexed="81"/>
            <rFont val="Tahoma"/>
            <family val="2"/>
          </rPr>
          <t xml:space="preserve"> - </t>
        </r>
        <r>
          <rPr>
            <b/>
            <sz val="9"/>
            <color indexed="81"/>
            <rFont val="돋움"/>
            <family val="3"/>
            <charset val="129"/>
          </rPr>
          <t>분기별</t>
        </r>
        <r>
          <rPr>
            <b/>
            <sz val="9"/>
            <color indexed="81"/>
            <rFont val="Tahoma"/>
            <family val="2"/>
          </rPr>
          <t xml:space="preserve"> 300</t>
        </r>
        <r>
          <rPr>
            <b/>
            <sz val="9"/>
            <color indexed="81"/>
            <rFont val="돋움"/>
            <family val="3"/>
            <charset val="129"/>
          </rPr>
          <t>만원
소기업ㆍ소상공인</t>
        </r>
        <r>
          <rPr>
            <b/>
            <sz val="9"/>
            <color indexed="81"/>
            <rFont val="Tahoma"/>
            <family val="2"/>
          </rPr>
          <t xml:space="preserve"> </t>
        </r>
        <r>
          <rPr>
            <b/>
            <sz val="9"/>
            <color indexed="81"/>
            <rFont val="돋움"/>
            <family val="3"/>
            <charset val="129"/>
          </rPr>
          <t>공제부금</t>
        </r>
        <r>
          <rPr>
            <b/>
            <sz val="9"/>
            <color indexed="81"/>
            <rFont val="Tahoma"/>
            <family val="2"/>
          </rPr>
          <t xml:space="preserve"> </t>
        </r>
        <r>
          <rPr>
            <b/>
            <sz val="9"/>
            <color indexed="81"/>
            <rFont val="돋움"/>
            <family val="3"/>
            <charset val="129"/>
          </rPr>
          <t>소득공제
공제금액ㆍ한도</t>
        </r>
        <r>
          <rPr>
            <b/>
            <sz val="9"/>
            <color indexed="81"/>
            <rFont val="Tahoma"/>
            <family val="2"/>
          </rPr>
          <t xml:space="preserve"> : </t>
        </r>
        <r>
          <rPr>
            <b/>
            <sz val="9"/>
            <color indexed="81"/>
            <rFont val="돋움"/>
            <family val="3"/>
            <charset val="129"/>
          </rPr>
          <t>연</t>
        </r>
        <r>
          <rPr>
            <b/>
            <sz val="9"/>
            <color indexed="81"/>
            <rFont val="Tahoma"/>
            <family val="2"/>
          </rPr>
          <t xml:space="preserve"> 300</t>
        </r>
        <r>
          <rPr>
            <b/>
            <sz val="9"/>
            <color indexed="81"/>
            <rFont val="돋움"/>
            <family val="3"/>
            <charset val="129"/>
          </rPr>
          <t>만원</t>
        </r>
        <r>
          <rPr>
            <b/>
            <sz val="9"/>
            <color indexed="81"/>
            <rFont val="Tahoma"/>
            <family val="2"/>
          </rPr>
          <t xml:space="preserve"> </t>
        </r>
        <r>
          <rPr>
            <b/>
            <sz val="9"/>
            <color indexed="81"/>
            <rFont val="돋움"/>
            <family val="3"/>
            <charset val="129"/>
          </rPr>
          <t>한도
공</t>
        </r>
        <r>
          <rPr>
            <b/>
            <sz val="9"/>
            <color indexed="81"/>
            <rFont val="Tahoma"/>
            <family val="2"/>
          </rPr>
          <t xml:space="preserve"> </t>
        </r>
        <r>
          <rPr>
            <b/>
            <sz val="9"/>
            <color indexed="81"/>
            <rFont val="돋움"/>
            <family val="3"/>
            <charset val="129"/>
          </rPr>
          <t>제</t>
        </r>
        <r>
          <rPr>
            <b/>
            <sz val="9"/>
            <color indexed="81"/>
            <rFont val="Tahoma"/>
            <family val="2"/>
          </rPr>
          <t xml:space="preserve"> </t>
        </r>
        <r>
          <rPr>
            <b/>
            <sz val="9"/>
            <color indexed="81"/>
            <rFont val="돋움"/>
            <family val="3"/>
            <charset val="129"/>
          </rPr>
          <t>요</t>
        </r>
        <r>
          <rPr>
            <b/>
            <sz val="9"/>
            <color indexed="81"/>
            <rFont val="Tahoma"/>
            <family val="2"/>
          </rPr>
          <t xml:space="preserve"> </t>
        </r>
        <r>
          <rPr>
            <b/>
            <sz val="9"/>
            <color indexed="81"/>
            <rFont val="돋움"/>
            <family val="3"/>
            <charset val="129"/>
          </rPr>
          <t>건</t>
        </r>
        <r>
          <rPr>
            <b/>
            <sz val="9"/>
            <color indexed="81"/>
            <rFont val="Tahoma"/>
            <family val="2"/>
          </rPr>
          <t xml:space="preserve"> : </t>
        </r>
        <r>
          <rPr>
            <b/>
            <sz val="9"/>
            <color indexed="81"/>
            <rFont val="돋움"/>
            <family val="3"/>
            <charset val="129"/>
          </rPr>
          <t>소기업ㆍ소상공인에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대표자의</t>
        </r>
        <r>
          <rPr>
            <b/>
            <sz val="9"/>
            <color indexed="81"/>
            <rFont val="Tahoma"/>
            <family val="2"/>
          </rPr>
          <t xml:space="preserve"> </t>
        </r>
        <r>
          <rPr>
            <b/>
            <sz val="9"/>
            <color indexed="81"/>
            <rFont val="돋움"/>
            <family val="3"/>
            <charset val="129"/>
          </rPr>
          <t>노란우산공제</t>
        </r>
        <r>
          <rPr>
            <b/>
            <sz val="9"/>
            <color indexed="81"/>
            <rFont val="Tahoma"/>
            <family val="2"/>
          </rPr>
          <t xml:space="preserve"> </t>
        </r>
        <r>
          <rPr>
            <b/>
            <sz val="9"/>
            <color indexed="81"/>
            <rFont val="돋움"/>
            <family val="3"/>
            <charset val="129"/>
          </rPr>
          <t>납입액</t>
        </r>
        <r>
          <rPr>
            <b/>
            <sz val="9"/>
            <color indexed="81"/>
            <rFont val="Tahoma"/>
            <family val="2"/>
          </rPr>
          <t xml:space="preserve"> </t>
        </r>
        <r>
          <rPr>
            <b/>
            <sz val="9"/>
            <color indexed="81"/>
            <rFont val="돋움"/>
            <family val="3"/>
            <charset val="129"/>
          </rPr>
          <t>공제</t>
        </r>
      </text>
    </comment>
    <comment ref="V133" authorId="1" shapeId="0" xr:uid="{8A57490B-1ED8-48BE-B70E-F93449A33259}">
      <text>
        <r>
          <rPr>
            <b/>
            <sz val="9"/>
            <color indexed="81"/>
            <rFont val="돋움"/>
            <family val="3"/>
            <charset val="129"/>
          </rPr>
          <t>납세조합 세액공제
공제한도 금액 : 납세조합원천징수세액의 10%
원천징수 제외대상 근로소득자가 납세조합에 가입하여 매월분의 급여를 원천징수하는 경우 원천징수세액의 10% 세액공제</t>
        </r>
      </text>
    </comment>
    <comment ref="W133" authorId="1" shapeId="0" xr:uid="{C5512DA5-4F02-40A8-82B1-9CB93807B4ED}">
      <text>
        <r>
          <rPr>
            <b/>
            <sz val="9"/>
            <color indexed="81"/>
            <rFont val="돋움"/>
            <family val="3"/>
            <charset val="129"/>
          </rPr>
          <t>납세조합원천징수
공제금액한도</t>
        </r>
        <r>
          <rPr>
            <b/>
            <sz val="9"/>
            <color indexed="81"/>
            <rFont val="Tahoma"/>
            <family val="2"/>
          </rPr>
          <t xml:space="preserve">: </t>
        </r>
        <r>
          <rPr>
            <b/>
            <sz val="9"/>
            <color indexed="81"/>
            <rFont val="돋움"/>
            <family val="3"/>
            <charset val="129"/>
          </rPr>
          <t>종합소득산출세액의</t>
        </r>
        <r>
          <rPr>
            <b/>
            <sz val="9"/>
            <color indexed="81"/>
            <rFont val="Tahoma"/>
            <family val="2"/>
          </rPr>
          <t xml:space="preserve"> 10%
</t>
        </r>
        <r>
          <rPr>
            <b/>
            <sz val="9"/>
            <color indexed="81"/>
            <rFont val="돋움"/>
            <family val="3"/>
            <charset val="129"/>
          </rPr>
          <t>원천징수</t>
        </r>
        <r>
          <rPr>
            <b/>
            <sz val="9"/>
            <color indexed="81"/>
            <rFont val="Tahoma"/>
            <family val="2"/>
          </rPr>
          <t xml:space="preserve"> </t>
        </r>
        <r>
          <rPr>
            <b/>
            <sz val="9"/>
            <color indexed="81"/>
            <rFont val="돋움"/>
            <family val="3"/>
            <charset val="129"/>
          </rPr>
          <t>제외대상</t>
        </r>
        <r>
          <rPr>
            <b/>
            <sz val="9"/>
            <color indexed="81"/>
            <rFont val="Tahoma"/>
            <family val="2"/>
          </rPr>
          <t xml:space="preserve"> </t>
        </r>
        <r>
          <rPr>
            <b/>
            <sz val="9"/>
            <color indexed="81"/>
            <rFont val="돋움"/>
            <family val="3"/>
            <charset val="129"/>
          </rPr>
          <t>근로소득자가</t>
        </r>
        <r>
          <rPr>
            <b/>
            <sz val="9"/>
            <color indexed="81"/>
            <rFont val="Tahoma"/>
            <family val="2"/>
          </rPr>
          <t xml:space="preserve"> </t>
        </r>
        <r>
          <rPr>
            <b/>
            <sz val="9"/>
            <color indexed="81"/>
            <rFont val="돋움"/>
            <family val="3"/>
            <charset val="129"/>
          </rPr>
          <t>납세조합에</t>
        </r>
        <r>
          <rPr>
            <b/>
            <sz val="9"/>
            <color indexed="81"/>
            <rFont val="Tahoma"/>
            <family val="2"/>
          </rPr>
          <t xml:space="preserve"> </t>
        </r>
        <r>
          <rPr>
            <b/>
            <sz val="9"/>
            <color indexed="81"/>
            <rFont val="돋움"/>
            <family val="3"/>
            <charset val="129"/>
          </rPr>
          <t>가입하여</t>
        </r>
        <r>
          <rPr>
            <b/>
            <sz val="9"/>
            <color indexed="81"/>
            <rFont val="Tahoma"/>
            <family val="2"/>
          </rPr>
          <t xml:space="preserve"> </t>
        </r>
        <r>
          <rPr>
            <b/>
            <sz val="9"/>
            <color indexed="81"/>
            <rFont val="돋움"/>
            <family val="3"/>
            <charset val="129"/>
          </rPr>
          <t>매월분의</t>
        </r>
        <r>
          <rPr>
            <b/>
            <sz val="9"/>
            <color indexed="81"/>
            <rFont val="Tahoma"/>
            <family val="2"/>
          </rPr>
          <t xml:space="preserve"> </t>
        </r>
        <r>
          <rPr>
            <b/>
            <sz val="9"/>
            <color indexed="81"/>
            <rFont val="돋움"/>
            <family val="3"/>
            <charset val="129"/>
          </rPr>
          <t>급여를</t>
        </r>
        <r>
          <rPr>
            <b/>
            <sz val="9"/>
            <color indexed="81"/>
            <rFont val="Tahoma"/>
            <family val="2"/>
          </rPr>
          <t xml:space="preserve"> </t>
        </r>
        <r>
          <rPr>
            <b/>
            <sz val="9"/>
            <color indexed="81"/>
            <rFont val="돋움"/>
            <family val="3"/>
            <charset val="129"/>
          </rPr>
          <t>원천징수하는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원천징수세액의</t>
        </r>
        <r>
          <rPr>
            <b/>
            <sz val="9"/>
            <color indexed="81"/>
            <rFont val="Tahoma"/>
            <family val="2"/>
          </rPr>
          <t xml:space="preserve"> 10% </t>
        </r>
        <r>
          <rPr>
            <b/>
            <sz val="9"/>
            <color indexed="81"/>
            <rFont val="돋움"/>
            <family val="3"/>
            <charset val="129"/>
          </rPr>
          <t>세액공제</t>
        </r>
      </text>
    </comment>
    <comment ref="C134" authorId="1" shapeId="0" xr:uid="{8BB0EDF1-58E4-499C-8B28-7CB14EED8FE1}">
      <text>
        <r>
          <rPr>
            <b/>
            <sz val="9"/>
            <color indexed="81"/>
            <rFont val="돋움"/>
            <family val="3"/>
            <charset val="129"/>
          </rPr>
          <t>주택마련저축</t>
        </r>
        <r>
          <rPr>
            <b/>
            <sz val="9"/>
            <color indexed="81"/>
            <rFont val="Tahoma"/>
            <family val="2"/>
          </rPr>
          <t xml:space="preserve"> </t>
        </r>
        <r>
          <rPr>
            <b/>
            <sz val="9"/>
            <color indexed="81"/>
            <rFont val="돋움"/>
            <family val="3"/>
            <charset val="129"/>
          </rPr>
          <t>공제의</t>
        </r>
        <r>
          <rPr>
            <b/>
            <sz val="9"/>
            <color indexed="81"/>
            <rFont val="Tahoma"/>
            <family val="2"/>
          </rPr>
          <t xml:space="preserve"> </t>
        </r>
        <r>
          <rPr>
            <b/>
            <sz val="9"/>
            <color indexed="81"/>
            <rFont val="돋움"/>
            <family val="3"/>
            <charset val="129"/>
          </rPr>
          <t>저축구분란은</t>
        </r>
        <r>
          <rPr>
            <b/>
            <sz val="9"/>
            <color indexed="81"/>
            <rFont val="Tahoma"/>
            <family val="2"/>
          </rPr>
          <t xml:space="preserve"> </t>
        </r>
        <r>
          <rPr>
            <b/>
            <sz val="9"/>
            <color indexed="81"/>
            <rFont val="돋움"/>
            <family val="3"/>
            <charset val="129"/>
          </rPr>
          <t>청약저축</t>
        </r>
        <r>
          <rPr>
            <b/>
            <sz val="9"/>
            <color indexed="81"/>
            <rFont val="Tahoma"/>
            <family val="2"/>
          </rPr>
          <t xml:space="preserve">, </t>
        </r>
        <r>
          <rPr>
            <b/>
            <sz val="9"/>
            <color indexed="81"/>
            <rFont val="돋움"/>
            <family val="3"/>
            <charset val="129"/>
          </rPr>
          <t>주택청약종합저축</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근로자주택마련저축으로</t>
        </r>
        <r>
          <rPr>
            <b/>
            <sz val="9"/>
            <color indexed="81"/>
            <rFont val="Tahoma"/>
            <family val="2"/>
          </rPr>
          <t xml:space="preserve"> </t>
        </r>
        <r>
          <rPr>
            <b/>
            <sz val="9"/>
            <color indexed="81"/>
            <rFont val="돋움"/>
            <family val="3"/>
            <charset val="129"/>
          </rPr>
          <t>구분하여</t>
        </r>
        <r>
          <rPr>
            <b/>
            <sz val="9"/>
            <color indexed="81"/>
            <rFont val="Tahoma"/>
            <family val="2"/>
          </rPr>
          <t xml:space="preserve"> </t>
        </r>
        <r>
          <rPr>
            <b/>
            <sz val="9"/>
            <color indexed="81"/>
            <rFont val="돋움"/>
            <family val="3"/>
            <charset val="129"/>
          </rPr>
          <t>적습니다</t>
        </r>
        <r>
          <rPr>
            <b/>
            <sz val="9"/>
            <color indexed="81"/>
            <rFont val="Tahoma"/>
            <family val="2"/>
          </rPr>
          <t xml:space="preserve">.
</t>
        </r>
        <r>
          <rPr>
            <b/>
            <sz val="9"/>
            <color indexed="81"/>
            <rFont val="돋움"/>
            <family val="3"/>
            <charset val="129"/>
          </rPr>
          <t>주택마련</t>
        </r>
        <r>
          <rPr>
            <b/>
            <sz val="9"/>
            <color indexed="81"/>
            <rFont val="Tahoma"/>
            <family val="2"/>
          </rPr>
          <t xml:space="preserve"> </t>
        </r>
        <r>
          <rPr>
            <b/>
            <sz val="9"/>
            <color indexed="81"/>
            <rFont val="돋움"/>
            <family val="3"/>
            <charset val="129"/>
          </rPr>
          <t>저축공제
공제금액ㆍ한도</t>
        </r>
        <r>
          <rPr>
            <b/>
            <sz val="9"/>
            <color indexed="81"/>
            <rFont val="Tahoma"/>
            <family val="2"/>
          </rPr>
          <t xml:space="preserve"> : </t>
        </r>
        <r>
          <rPr>
            <b/>
            <sz val="9"/>
            <color indexed="81"/>
            <rFont val="돋움"/>
            <family val="3"/>
            <charset val="129"/>
          </rPr>
          <t>연</t>
        </r>
        <r>
          <rPr>
            <b/>
            <sz val="9"/>
            <color indexed="81"/>
            <rFont val="Tahoma"/>
            <family val="2"/>
          </rPr>
          <t xml:space="preserve"> 300</t>
        </r>
        <r>
          <rPr>
            <b/>
            <sz val="9"/>
            <color indexed="81"/>
            <rFont val="돋움"/>
            <family val="3"/>
            <charset val="129"/>
          </rPr>
          <t>만원</t>
        </r>
        <r>
          <rPr>
            <b/>
            <sz val="9"/>
            <color indexed="81"/>
            <rFont val="Tahoma"/>
            <family val="2"/>
          </rPr>
          <t xml:space="preserve"> </t>
        </r>
        <r>
          <rPr>
            <b/>
            <sz val="9"/>
            <color indexed="81"/>
            <rFont val="돋움"/>
            <family val="3"/>
            <charset val="129"/>
          </rPr>
          <t>한도
공</t>
        </r>
        <r>
          <rPr>
            <b/>
            <sz val="9"/>
            <color indexed="81"/>
            <rFont val="Tahoma"/>
            <family val="2"/>
          </rPr>
          <t xml:space="preserve"> </t>
        </r>
        <r>
          <rPr>
            <b/>
            <sz val="9"/>
            <color indexed="81"/>
            <rFont val="돋움"/>
            <family val="3"/>
            <charset val="129"/>
          </rPr>
          <t>제</t>
        </r>
        <r>
          <rPr>
            <b/>
            <sz val="9"/>
            <color indexed="81"/>
            <rFont val="Tahoma"/>
            <family val="2"/>
          </rPr>
          <t xml:space="preserve"> </t>
        </r>
        <r>
          <rPr>
            <b/>
            <sz val="9"/>
            <color indexed="81"/>
            <rFont val="돋움"/>
            <family val="3"/>
            <charset val="129"/>
          </rPr>
          <t>요</t>
        </r>
        <r>
          <rPr>
            <b/>
            <sz val="9"/>
            <color indexed="81"/>
            <rFont val="Tahoma"/>
            <family val="2"/>
          </rPr>
          <t xml:space="preserve"> </t>
        </r>
        <r>
          <rPr>
            <b/>
            <sz val="9"/>
            <color indexed="81"/>
            <rFont val="돋움"/>
            <family val="3"/>
            <charset val="129"/>
          </rPr>
          <t>건</t>
        </r>
        <r>
          <rPr>
            <b/>
            <sz val="9"/>
            <color indexed="81"/>
            <rFont val="Tahoma"/>
            <family val="2"/>
          </rPr>
          <t xml:space="preserve"> : </t>
        </r>
        <r>
          <rPr>
            <b/>
            <sz val="9"/>
            <color indexed="81"/>
            <rFont val="돋움"/>
            <family val="3"/>
            <charset val="129"/>
          </rPr>
          <t>주택마련저축</t>
        </r>
        <r>
          <rPr>
            <b/>
            <sz val="9"/>
            <color indexed="81"/>
            <rFont val="Tahoma"/>
            <family val="2"/>
          </rPr>
          <t xml:space="preserve">* </t>
        </r>
        <r>
          <rPr>
            <b/>
            <sz val="9"/>
            <color indexed="81"/>
            <rFont val="돋움"/>
            <family val="3"/>
            <charset val="129"/>
          </rPr>
          <t>납입액의</t>
        </r>
        <r>
          <rPr>
            <b/>
            <sz val="9"/>
            <color indexed="81"/>
            <rFont val="Tahoma"/>
            <family val="2"/>
          </rPr>
          <t xml:space="preserve"> 40% </t>
        </r>
        <r>
          <rPr>
            <b/>
            <sz val="9"/>
            <color indexed="81"/>
            <rFont val="돋움"/>
            <family val="3"/>
            <charset val="129"/>
          </rPr>
          <t xml:space="preserve">공제
</t>
        </r>
        <r>
          <rPr>
            <b/>
            <sz val="9"/>
            <color indexed="81"/>
            <rFont val="Tahoma"/>
            <family val="2"/>
          </rPr>
          <t xml:space="preserve">- </t>
        </r>
        <r>
          <rPr>
            <b/>
            <sz val="9"/>
            <color indexed="81"/>
            <rFont val="돋움"/>
            <family val="3"/>
            <charset val="129"/>
          </rPr>
          <t>무주택</t>
        </r>
        <r>
          <rPr>
            <b/>
            <sz val="9"/>
            <color indexed="81"/>
            <rFont val="Tahoma"/>
            <family val="2"/>
          </rPr>
          <t xml:space="preserve"> </t>
        </r>
        <r>
          <rPr>
            <b/>
            <sz val="9"/>
            <color indexed="81"/>
            <rFont val="돋움"/>
            <family val="3"/>
            <charset val="129"/>
          </rPr>
          <t>세대의</t>
        </r>
        <r>
          <rPr>
            <b/>
            <sz val="9"/>
            <color indexed="81"/>
            <rFont val="Tahoma"/>
            <family val="2"/>
          </rPr>
          <t xml:space="preserve"> </t>
        </r>
        <r>
          <rPr>
            <b/>
            <sz val="9"/>
            <color indexed="81"/>
            <rFont val="돋움"/>
            <family val="3"/>
            <charset val="129"/>
          </rPr>
          <t xml:space="preserve">세대주
</t>
        </r>
        <r>
          <rPr>
            <b/>
            <sz val="9"/>
            <color indexed="81"/>
            <rFont val="Tahoma"/>
            <family val="2"/>
          </rPr>
          <t>-</t>
        </r>
        <r>
          <rPr>
            <b/>
            <sz val="9"/>
            <color indexed="81"/>
            <rFont val="돋움"/>
            <family val="3"/>
            <charset val="129"/>
          </rPr>
          <t>국민주택규모의</t>
        </r>
        <r>
          <rPr>
            <b/>
            <sz val="9"/>
            <color indexed="81"/>
            <rFont val="Tahoma"/>
            <family val="2"/>
          </rPr>
          <t xml:space="preserve"> </t>
        </r>
        <r>
          <rPr>
            <b/>
            <sz val="9"/>
            <color indexed="81"/>
            <rFont val="돋움"/>
            <family val="3"/>
            <charset val="129"/>
          </rPr>
          <t>주택</t>
        </r>
        <r>
          <rPr>
            <b/>
            <sz val="9"/>
            <color indexed="81"/>
            <rFont val="Tahoma"/>
            <family val="2"/>
          </rPr>
          <t>(</t>
        </r>
        <r>
          <rPr>
            <b/>
            <sz val="9"/>
            <color indexed="81"/>
            <rFont val="돋움"/>
            <family val="3"/>
            <charset val="129"/>
          </rPr>
          <t>가입당시</t>
        </r>
        <r>
          <rPr>
            <b/>
            <sz val="9"/>
            <color indexed="81"/>
            <rFont val="Tahoma"/>
            <family val="2"/>
          </rPr>
          <t xml:space="preserve"> </t>
        </r>
        <r>
          <rPr>
            <b/>
            <sz val="9"/>
            <color indexed="81"/>
            <rFont val="돋움"/>
            <family val="3"/>
            <charset val="129"/>
          </rPr>
          <t>기준시가</t>
        </r>
        <r>
          <rPr>
            <b/>
            <sz val="9"/>
            <color indexed="81"/>
            <rFont val="Tahoma"/>
            <family val="2"/>
          </rPr>
          <t xml:space="preserve"> 3</t>
        </r>
        <r>
          <rPr>
            <b/>
            <sz val="9"/>
            <color indexed="81"/>
            <rFont val="돋움"/>
            <family val="3"/>
            <charset val="129"/>
          </rPr>
          <t>억원</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한</t>
        </r>
        <r>
          <rPr>
            <b/>
            <sz val="9"/>
            <color indexed="81"/>
            <rFont val="Tahoma"/>
            <family val="2"/>
          </rPr>
          <t xml:space="preserve"> </t>
        </r>
        <r>
          <rPr>
            <b/>
            <sz val="9"/>
            <color indexed="81"/>
            <rFont val="돋움"/>
            <family val="3"/>
            <charset val="129"/>
          </rPr>
          <t>채만</t>
        </r>
        <r>
          <rPr>
            <b/>
            <sz val="9"/>
            <color indexed="81"/>
            <rFont val="Tahoma"/>
            <family val="2"/>
          </rPr>
          <t xml:space="preserve"> </t>
        </r>
        <r>
          <rPr>
            <b/>
            <sz val="9"/>
            <color indexed="81"/>
            <rFont val="돋움"/>
            <family val="3"/>
            <charset val="129"/>
          </rPr>
          <t>소유한</t>
        </r>
        <r>
          <rPr>
            <b/>
            <sz val="9"/>
            <color indexed="81"/>
            <rFont val="Tahoma"/>
            <family val="2"/>
          </rPr>
          <t xml:space="preserve"> </t>
        </r>
        <r>
          <rPr>
            <b/>
            <sz val="9"/>
            <color indexed="81"/>
            <rFont val="돋움"/>
            <family val="3"/>
            <charset val="129"/>
          </rPr>
          <t>세대의</t>
        </r>
        <r>
          <rPr>
            <b/>
            <sz val="9"/>
            <color indexed="81"/>
            <rFont val="Tahoma"/>
            <family val="2"/>
          </rPr>
          <t xml:space="preserve"> </t>
        </r>
        <r>
          <rPr>
            <b/>
            <sz val="9"/>
            <color indexed="81"/>
            <rFont val="돋움"/>
            <family val="3"/>
            <charset val="129"/>
          </rPr>
          <t>세대주</t>
        </r>
        <r>
          <rPr>
            <b/>
            <sz val="9"/>
            <color indexed="81"/>
            <rFont val="Tahoma"/>
            <family val="2"/>
          </rPr>
          <t xml:space="preserve">(2009.12.31. </t>
        </r>
        <r>
          <rPr>
            <b/>
            <sz val="9"/>
            <color indexed="81"/>
            <rFont val="돋움"/>
            <family val="3"/>
            <charset val="129"/>
          </rPr>
          <t>이전</t>
        </r>
        <r>
          <rPr>
            <b/>
            <sz val="9"/>
            <color indexed="81"/>
            <rFont val="Tahoma"/>
            <family val="2"/>
          </rPr>
          <t xml:space="preserve"> </t>
        </r>
        <r>
          <rPr>
            <b/>
            <sz val="9"/>
            <color indexed="81"/>
            <rFont val="돋움"/>
            <family val="3"/>
            <charset val="129"/>
          </rPr>
          <t>가입자만</t>
        </r>
        <r>
          <rPr>
            <b/>
            <sz val="9"/>
            <color indexed="81"/>
            <rFont val="Tahoma"/>
            <family val="2"/>
          </rPr>
          <t xml:space="preserve"> </t>
        </r>
        <r>
          <rPr>
            <b/>
            <sz val="9"/>
            <color indexed="81"/>
            <rFont val="돋움"/>
            <family val="3"/>
            <charset val="129"/>
          </rPr>
          <t>해당</t>
        </r>
        <r>
          <rPr>
            <b/>
            <sz val="9"/>
            <color indexed="81"/>
            <rFont val="Tahoma"/>
            <family val="2"/>
          </rPr>
          <t xml:space="preserve">)
 * </t>
        </r>
        <r>
          <rPr>
            <b/>
            <sz val="9"/>
            <color indexed="81"/>
            <rFont val="돋움"/>
            <family val="3"/>
            <charset val="129"/>
          </rPr>
          <t xml:space="preserve">주택마련저축
</t>
        </r>
        <r>
          <rPr>
            <b/>
            <sz val="9"/>
            <color indexed="81"/>
            <rFont val="Tahoma"/>
            <family val="2"/>
          </rPr>
          <t xml:space="preserve">  </t>
        </r>
        <r>
          <rPr>
            <b/>
            <sz val="9"/>
            <color indexed="81"/>
            <rFont val="돋움"/>
            <family val="3"/>
            <charset val="129"/>
          </rPr>
          <t>ㆍ주택법에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청약저축</t>
        </r>
        <r>
          <rPr>
            <b/>
            <sz val="9"/>
            <color indexed="81"/>
            <rFont val="Tahoma"/>
            <family val="2"/>
          </rPr>
          <t>(</t>
        </r>
        <r>
          <rPr>
            <b/>
            <sz val="9"/>
            <color indexed="81"/>
            <rFont val="돋움"/>
            <family val="3"/>
            <charset val="129"/>
          </rPr>
          <t>연</t>
        </r>
        <r>
          <rPr>
            <b/>
            <sz val="9"/>
            <color indexed="81"/>
            <rFont val="Tahoma"/>
            <family val="2"/>
          </rPr>
          <t xml:space="preserve"> </t>
        </r>
        <r>
          <rPr>
            <b/>
            <sz val="9"/>
            <color indexed="81"/>
            <rFont val="돋움"/>
            <family val="3"/>
            <charset val="129"/>
          </rPr>
          <t>납입액</t>
        </r>
        <r>
          <rPr>
            <b/>
            <sz val="9"/>
            <color indexed="81"/>
            <rFont val="Tahoma"/>
            <family val="2"/>
          </rPr>
          <t xml:space="preserve"> 120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ㆍ주택청약종합저축</t>
        </r>
        <r>
          <rPr>
            <b/>
            <sz val="9"/>
            <color indexed="81"/>
            <rFont val="Tahoma"/>
            <family val="2"/>
          </rPr>
          <t>(</t>
        </r>
        <r>
          <rPr>
            <b/>
            <sz val="9"/>
            <color indexed="81"/>
            <rFont val="돋움"/>
            <family val="3"/>
            <charset val="129"/>
          </rPr>
          <t>연</t>
        </r>
        <r>
          <rPr>
            <b/>
            <sz val="9"/>
            <color indexed="81"/>
            <rFont val="Tahoma"/>
            <family val="2"/>
          </rPr>
          <t xml:space="preserve"> </t>
        </r>
        <r>
          <rPr>
            <b/>
            <sz val="9"/>
            <color indexed="81"/>
            <rFont val="돋움"/>
            <family val="3"/>
            <charset val="129"/>
          </rPr>
          <t>납입액</t>
        </r>
        <r>
          <rPr>
            <b/>
            <sz val="9"/>
            <color indexed="81"/>
            <rFont val="Tahoma"/>
            <family val="2"/>
          </rPr>
          <t xml:space="preserve"> 120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ㆍ근로자주택마련저축</t>
        </r>
        <r>
          <rPr>
            <b/>
            <sz val="9"/>
            <color indexed="81"/>
            <rFont val="Tahoma"/>
            <family val="2"/>
          </rPr>
          <t>(</t>
        </r>
        <r>
          <rPr>
            <b/>
            <sz val="9"/>
            <color indexed="81"/>
            <rFont val="돋움"/>
            <family val="3"/>
            <charset val="129"/>
          </rPr>
          <t>월</t>
        </r>
        <r>
          <rPr>
            <b/>
            <sz val="9"/>
            <color indexed="81"/>
            <rFont val="Tahoma"/>
            <family val="2"/>
          </rPr>
          <t xml:space="preserve"> </t>
        </r>
        <r>
          <rPr>
            <b/>
            <sz val="9"/>
            <color indexed="81"/>
            <rFont val="돋움"/>
            <family val="3"/>
            <charset val="129"/>
          </rPr>
          <t>납입액</t>
        </r>
        <r>
          <rPr>
            <b/>
            <sz val="9"/>
            <color indexed="81"/>
            <rFont val="Tahoma"/>
            <family val="2"/>
          </rPr>
          <t xml:space="preserve"> 15</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t>
        </r>
      </text>
    </comment>
    <comment ref="W134" authorId="1" shapeId="0" xr:uid="{D62DBB64-4A62-4144-BCCA-89B92E73B8D8}">
      <text>
        <r>
          <rPr>
            <b/>
            <sz val="9"/>
            <color indexed="81"/>
            <rFont val="돋움"/>
            <family val="3"/>
            <charset val="129"/>
          </rPr>
          <t>※</t>
        </r>
        <r>
          <rPr>
            <b/>
            <sz val="9"/>
            <color indexed="81"/>
            <rFont val="Tahoma"/>
            <family val="2"/>
          </rPr>
          <t xml:space="preserve"> </t>
        </r>
        <r>
          <rPr>
            <b/>
            <sz val="9"/>
            <color indexed="81"/>
            <rFont val="돋움"/>
            <family val="3"/>
            <charset val="129"/>
          </rPr>
          <t>작성방법</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한도
주택차입금</t>
        </r>
        <r>
          <rPr>
            <b/>
            <sz val="9"/>
            <color indexed="81"/>
            <rFont val="Tahoma"/>
            <family val="2"/>
          </rPr>
          <t xml:space="preserve"> </t>
        </r>
        <r>
          <rPr>
            <b/>
            <sz val="9"/>
            <color indexed="81"/>
            <rFont val="돋움"/>
            <family val="3"/>
            <charset val="129"/>
          </rPr>
          <t>이자세액공제</t>
        </r>
        <r>
          <rPr>
            <b/>
            <sz val="9"/>
            <color indexed="81"/>
            <rFont val="Tahoma"/>
            <family val="2"/>
          </rPr>
          <t xml:space="preserve"> = </t>
        </r>
        <r>
          <rPr>
            <b/>
            <sz val="9"/>
            <color indexed="81"/>
            <rFont val="돋움"/>
            <family val="3"/>
            <charset val="129"/>
          </rPr>
          <t>이자상환액</t>
        </r>
        <r>
          <rPr>
            <b/>
            <sz val="9"/>
            <color indexed="81"/>
            <rFont val="Tahoma"/>
            <family val="2"/>
          </rPr>
          <t xml:space="preserve"> x 30%
</t>
        </r>
        <r>
          <rPr>
            <b/>
            <sz val="9"/>
            <color indexed="81"/>
            <rFont val="돋움"/>
            <family val="3"/>
            <charset val="129"/>
          </rPr>
          <t>주택차입금</t>
        </r>
        <r>
          <rPr>
            <b/>
            <sz val="9"/>
            <color indexed="81"/>
            <rFont val="Tahoma"/>
            <family val="2"/>
          </rPr>
          <t xml:space="preserve"> </t>
        </r>
        <r>
          <rPr>
            <b/>
            <sz val="9"/>
            <color indexed="81"/>
            <rFont val="돋움"/>
            <family val="3"/>
            <charset val="129"/>
          </rPr>
          <t>이자상환액</t>
        </r>
        <r>
          <rPr>
            <b/>
            <sz val="9"/>
            <color indexed="81"/>
            <rFont val="Tahoma"/>
            <family val="2"/>
          </rPr>
          <t xml:space="preserve"> </t>
        </r>
        <r>
          <rPr>
            <b/>
            <sz val="9"/>
            <color indexed="81"/>
            <rFont val="돋움"/>
            <family val="3"/>
            <charset val="129"/>
          </rPr>
          <t>세액공제
공제금액한도</t>
        </r>
        <r>
          <rPr>
            <b/>
            <sz val="9"/>
            <color indexed="81"/>
            <rFont val="Tahoma"/>
            <family val="2"/>
          </rPr>
          <t xml:space="preserve"> : </t>
        </r>
        <r>
          <rPr>
            <b/>
            <sz val="9"/>
            <color indexed="81"/>
            <rFont val="돋움"/>
            <family val="3"/>
            <charset val="129"/>
          </rPr>
          <t>이자상환액의</t>
        </r>
        <r>
          <rPr>
            <b/>
            <sz val="9"/>
            <color indexed="81"/>
            <rFont val="Tahoma"/>
            <family val="2"/>
          </rPr>
          <t xml:space="preserve">30%
’95.11.1~’97.12.31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미분양주택의</t>
        </r>
        <r>
          <rPr>
            <b/>
            <sz val="9"/>
            <color indexed="81"/>
            <rFont val="Tahoma"/>
            <family val="2"/>
          </rPr>
          <t xml:space="preserve"> </t>
        </r>
        <r>
          <rPr>
            <b/>
            <sz val="9"/>
            <color indexed="81"/>
            <rFont val="돋움"/>
            <family val="3"/>
            <charset val="129"/>
          </rPr>
          <t>취득과</t>
        </r>
        <r>
          <rPr>
            <b/>
            <sz val="9"/>
            <color indexed="81"/>
            <rFont val="Tahoma"/>
            <family val="2"/>
          </rPr>
          <t xml:space="preserve"> </t>
        </r>
        <r>
          <rPr>
            <b/>
            <sz val="9"/>
            <color indexed="81"/>
            <rFont val="돋움"/>
            <family val="3"/>
            <charset val="129"/>
          </rPr>
          <t>관련하여</t>
        </r>
        <r>
          <rPr>
            <b/>
            <sz val="9"/>
            <color indexed="81"/>
            <rFont val="Tahoma"/>
            <family val="2"/>
          </rPr>
          <t xml:space="preserve"> ’95.11.1</t>
        </r>
        <r>
          <rPr>
            <b/>
            <sz val="9"/>
            <color indexed="81"/>
            <rFont val="돋움"/>
            <family val="3"/>
            <charset val="129"/>
          </rPr>
          <t>이후</t>
        </r>
        <r>
          <rPr>
            <b/>
            <sz val="9"/>
            <color indexed="81"/>
            <rFont val="Tahoma"/>
            <family val="2"/>
          </rPr>
          <t xml:space="preserve"> </t>
        </r>
        <r>
          <rPr>
            <b/>
            <sz val="9"/>
            <color indexed="81"/>
            <rFont val="돋움"/>
            <family val="3"/>
            <charset val="129"/>
          </rPr>
          <t>국민주택기금</t>
        </r>
        <r>
          <rPr>
            <b/>
            <sz val="9"/>
            <color indexed="81"/>
            <rFont val="Tahoma"/>
            <family val="2"/>
          </rPr>
          <t xml:space="preserve"> </t>
        </r>
        <r>
          <rPr>
            <b/>
            <sz val="9"/>
            <color indexed="81"/>
            <rFont val="돋움"/>
            <family val="3"/>
            <charset val="129"/>
          </rPr>
          <t>등으로부터</t>
        </r>
        <r>
          <rPr>
            <b/>
            <sz val="9"/>
            <color indexed="81"/>
            <rFont val="Tahoma"/>
            <family val="2"/>
          </rPr>
          <t xml:space="preserve"> </t>
        </r>
        <r>
          <rPr>
            <b/>
            <sz val="9"/>
            <color indexed="81"/>
            <rFont val="돋움"/>
            <family val="3"/>
            <charset val="129"/>
          </rPr>
          <t>차입한</t>
        </r>
        <r>
          <rPr>
            <b/>
            <sz val="9"/>
            <color indexed="81"/>
            <rFont val="Tahoma"/>
            <family val="2"/>
          </rPr>
          <t xml:space="preserve"> </t>
        </r>
        <r>
          <rPr>
            <b/>
            <sz val="9"/>
            <color indexed="81"/>
            <rFont val="돋움"/>
            <family val="3"/>
            <charset val="129"/>
          </rPr>
          <t>대출금</t>
        </r>
        <r>
          <rPr>
            <b/>
            <sz val="9"/>
            <color indexed="81"/>
            <rFont val="Tahoma"/>
            <family val="2"/>
          </rPr>
          <t xml:space="preserve"> </t>
        </r>
        <r>
          <rPr>
            <b/>
            <sz val="9"/>
            <color indexed="81"/>
            <rFont val="돋움"/>
            <family val="3"/>
            <charset val="129"/>
          </rPr>
          <t>이자상환액을</t>
        </r>
        <r>
          <rPr>
            <b/>
            <sz val="9"/>
            <color indexed="81"/>
            <rFont val="Tahoma"/>
            <family val="2"/>
          </rPr>
          <t xml:space="preserve"> </t>
        </r>
        <r>
          <rPr>
            <b/>
            <sz val="9"/>
            <color indexed="81"/>
            <rFont val="돋움"/>
            <family val="3"/>
            <charset val="129"/>
          </rPr>
          <t>세액공제</t>
        </r>
      </text>
    </comment>
    <comment ref="W135" authorId="1" shapeId="0" xr:uid="{D801720D-754B-4905-AEE9-E3DA890E1A1A}">
      <text>
        <r>
          <rPr>
            <b/>
            <sz val="9"/>
            <color indexed="81"/>
            <rFont val="돋움"/>
            <family val="3"/>
            <charset val="129"/>
          </rPr>
          <t>외국납부 세액공제
공제금액한도 : 외국납부세액
거주자의 근로소득금액에 국외원천소득이 합산되어 있는 국외원천소득에 대해 외국에서 납부한 세액이 있는 경우 세액공제
※세액공제한도
근로소득 산출세액 x (국외근로소득금액/근로소득금액)
ㆍ한도 초과시 이월하여 세액공제 가능</t>
        </r>
      </text>
    </comment>
    <comment ref="C137" authorId="1" shapeId="0" xr:uid="{BD687EB3-E8DB-4265-BED0-EB1FFB33C3BC}">
      <text>
        <r>
          <rPr>
            <b/>
            <sz val="9"/>
            <color indexed="81"/>
            <rFont val="돋움"/>
            <family val="3"/>
            <charset val="129"/>
          </rPr>
          <t>공제한도</t>
        </r>
        <r>
          <rPr>
            <b/>
            <sz val="9"/>
            <color indexed="81"/>
            <rFont val="Tahoma"/>
            <family val="2"/>
          </rPr>
          <t xml:space="preserve"> 2</t>
        </r>
        <r>
          <rPr>
            <b/>
            <sz val="9"/>
            <color indexed="81"/>
            <rFont val="돋움"/>
            <family val="3"/>
            <charset val="129"/>
          </rPr>
          <t>천</t>
        </r>
        <r>
          <rPr>
            <b/>
            <sz val="9"/>
            <color indexed="81"/>
            <rFont val="Tahoma"/>
            <family val="2"/>
          </rPr>
          <t>5</t>
        </r>
        <r>
          <rPr>
            <b/>
            <sz val="9"/>
            <color indexed="81"/>
            <rFont val="돋움"/>
            <family val="3"/>
            <charset val="129"/>
          </rPr>
          <t>백만원에서</t>
        </r>
        <r>
          <rPr>
            <b/>
            <sz val="9"/>
            <color indexed="81"/>
            <rFont val="Tahoma"/>
            <family val="2"/>
          </rPr>
          <t xml:space="preserve"> </t>
        </r>
        <r>
          <rPr>
            <b/>
            <sz val="9"/>
            <color indexed="81"/>
            <rFont val="돋움"/>
            <family val="3"/>
            <charset val="129"/>
          </rPr>
          <t>벤처기업</t>
        </r>
        <r>
          <rPr>
            <b/>
            <sz val="9"/>
            <color indexed="81"/>
            <rFont val="Tahoma"/>
            <family val="2"/>
          </rPr>
          <t xml:space="preserve"> </t>
        </r>
        <r>
          <rPr>
            <b/>
            <sz val="9"/>
            <color indexed="81"/>
            <rFont val="돋움"/>
            <family val="3"/>
            <charset val="129"/>
          </rPr>
          <t>출자</t>
        </r>
        <r>
          <rPr>
            <b/>
            <sz val="9"/>
            <color indexed="81"/>
            <rFont val="Tahoma"/>
            <family val="2"/>
          </rPr>
          <t xml:space="preserve"> </t>
        </r>
        <r>
          <rPr>
            <b/>
            <sz val="9"/>
            <color indexed="81"/>
            <rFont val="돋움"/>
            <family val="3"/>
            <charset val="129"/>
          </rPr>
          <t>등제외
◦</t>
        </r>
        <r>
          <rPr>
            <b/>
            <sz val="9"/>
            <color indexed="81"/>
            <rFont val="Tahoma"/>
            <family val="2"/>
          </rPr>
          <t xml:space="preserve"> </t>
        </r>
        <r>
          <rPr>
            <b/>
            <sz val="9"/>
            <color indexed="81"/>
            <rFont val="돋움"/>
            <family val="3"/>
            <charset val="129"/>
          </rPr>
          <t>개인의</t>
        </r>
        <r>
          <rPr>
            <b/>
            <sz val="9"/>
            <color indexed="81"/>
            <rFont val="Tahoma"/>
            <family val="2"/>
          </rPr>
          <t xml:space="preserve"> </t>
        </r>
        <r>
          <rPr>
            <b/>
            <sz val="9"/>
            <color indexed="81"/>
            <rFont val="돋움"/>
            <family val="3"/>
            <charset val="129"/>
          </rPr>
          <t>벤처기업</t>
        </r>
        <r>
          <rPr>
            <b/>
            <sz val="9"/>
            <color indexed="81"/>
            <rFont val="Tahoma"/>
            <family val="2"/>
          </rPr>
          <t xml:space="preserve"> </t>
        </r>
        <r>
          <rPr>
            <b/>
            <sz val="9"/>
            <color indexed="81"/>
            <rFont val="돋움"/>
            <family val="3"/>
            <charset val="129"/>
          </rPr>
          <t>출자</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 xml:space="preserve">소득공제
</t>
        </r>
        <r>
          <rPr>
            <b/>
            <sz val="9"/>
            <color indexed="81"/>
            <rFont val="Tahoma"/>
            <family val="2"/>
          </rPr>
          <t xml:space="preserve"> - (</t>
        </r>
        <r>
          <rPr>
            <b/>
            <sz val="9"/>
            <color indexed="81"/>
            <rFont val="돋움"/>
            <family val="3"/>
            <charset val="129"/>
          </rPr>
          <t>출자ㆍ투자</t>
        </r>
        <r>
          <rPr>
            <b/>
            <sz val="9"/>
            <color indexed="81"/>
            <rFont val="Tahoma"/>
            <family val="2"/>
          </rPr>
          <t xml:space="preserve"> </t>
        </r>
        <r>
          <rPr>
            <b/>
            <sz val="9"/>
            <color indexed="81"/>
            <rFont val="돋움"/>
            <family val="3"/>
            <charset val="129"/>
          </rPr>
          <t>대상</t>
        </r>
        <r>
          <rPr>
            <b/>
            <sz val="9"/>
            <color indexed="81"/>
            <rFont val="Tahoma"/>
            <family val="2"/>
          </rPr>
          <t xml:space="preserve">) </t>
        </r>
        <r>
          <rPr>
            <b/>
            <sz val="9"/>
            <color indexed="81"/>
            <rFont val="돋움"/>
            <family val="3"/>
            <charset val="129"/>
          </rPr>
          <t>벤처기업</t>
        </r>
        <r>
          <rPr>
            <b/>
            <sz val="9"/>
            <color indexed="81"/>
            <rFont val="Tahoma"/>
            <family val="2"/>
          </rPr>
          <t xml:space="preserve">, </t>
        </r>
        <r>
          <rPr>
            <b/>
            <sz val="9"/>
            <color indexed="81"/>
            <rFont val="돋움"/>
            <family val="3"/>
            <charset val="129"/>
          </rPr>
          <t>벤처기업에</t>
        </r>
        <r>
          <rPr>
            <b/>
            <sz val="9"/>
            <color indexed="81"/>
            <rFont val="Tahoma"/>
            <family val="2"/>
          </rPr>
          <t xml:space="preserve"> </t>
        </r>
        <r>
          <rPr>
            <b/>
            <sz val="9"/>
            <color indexed="81"/>
            <rFont val="돋움"/>
            <family val="3"/>
            <charset val="129"/>
          </rPr>
          <t>준하는</t>
        </r>
        <r>
          <rPr>
            <b/>
            <sz val="9"/>
            <color indexed="81"/>
            <rFont val="Tahoma"/>
            <family val="2"/>
          </rPr>
          <t xml:space="preserve"> </t>
        </r>
        <r>
          <rPr>
            <b/>
            <sz val="9"/>
            <color indexed="81"/>
            <rFont val="돋움"/>
            <family val="3"/>
            <charset val="129"/>
          </rPr>
          <t>창업</t>
        </r>
        <r>
          <rPr>
            <b/>
            <sz val="9"/>
            <color indexed="81"/>
            <rFont val="Tahoma"/>
            <family val="2"/>
          </rPr>
          <t xml:space="preserve"> </t>
        </r>
        <r>
          <rPr>
            <b/>
            <sz val="9"/>
            <color indexed="81"/>
            <rFont val="돋움"/>
            <family val="3"/>
            <charset val="129"/>
          </rPr>
          <t>후</t>
        </r>
        <r>
          <rPr>
            <b/>
            <sz val="9"/>
            <color indexed="81"/>
            <rFont val="Tahoma"/>
            <family val="2"/>
          </rPr>
          <t xml:space="preserve"> 3</t>
        </r>
        <r>
          <rPr>
            <b/>
            <sz val="9"/>
            <color indexed="81"/>
            <rFont val="돋움"/>
            <family val="3"/>
            <charset val="129"/>
          </rPr>
          <t>년</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 xml:space="preserve">중소기업
</t>
        </r>
        <r>
          <rPr>
            <b/>
            <sz val="9"/>
            <color indexed="81"/>
            <rFont val="Tahoma"/>
            <family val="2"/>
          </rPr>
          <t xml:space="preserve"> - (</t>
        </r>
        <r>
          <rPr>
            <b/>
            <sz val="9"/>
            <color indexed="81"/>
            <rFont val="돋움"/>
            <family val="3"/>
            <charset val="129"/>
          </rPr>
          <t>소득공제율</t>
        </r>
        <r>
          <rPr>
            <b/>
            <sz val="9"/>
            <color indexed="81"/>
            <rFont val="Tahoma"/>
            <family val="2"/>
          </rPr>
          <t>) 
   5</t>
        </r>
        <r>
          <rPr>
            <b/>
            <sz val="9"/>
            <color indexed="81"/>
            <rFont val="돋움"/>
            <family val="3"/>
            <charset val="129"/>
          </rPr>
          <t>천만원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출자ㆍ투자액</t>
        </r>
        <r>
          <rPr>
            <b/>
            <sz val="9"/>
            <color indexed="81"/>
            <rFont val="Tahoma"/>
            <family val="2"/>
          </rPr>
          <t xml:space="preserve"> : 50%
   5</t>
        </r>
        <r>
          <rPr>
            <b/>
            <sz val="9"/>
            <color indexed="81"/>
            <rFont val="돋움"/>
            <family val="3"/>
            <charset val="129"/>
          </rPr>
          <t>천만원</t>
        </r>
        <r>
          <rPr>
            <b/>
            <sz val="9"/>
            <color indexed="81"/>
            <rFont val="Tahoma"/>
            <family val="2"/>
          </rPr>
          <t xml:space="preserve"> </t>
        </r>
        <r>
          <rPr>
            <b/>
            <sz val="9"/>
            <color indexed="81"/>
            <rFont val="돋움"/>
            <family val="3"/>
            <charset val="129"/>
          </rPr>
          <t>초과</t>
        </r>
        <r>
          <rPr>
            <b/>
            <sz val="9"/>
            <color indexed="81"/>
            <rFont val="Tahoma"/>
            <family val="2"/>
          </rPr>
          <t xml:space="preserve"> </t>
        </r>
        <r>
          <rPr>
            <b/>
            <sz val="9"/>
            <color indexed="81"/>
            <rFont val="돋움"/>
            <family val="3"/>
            <charset val="129"/>
          </rPr>
          <t>출자ㆍ투자액</t>
        </r>
        <r>
          <rPr>
            <b/>
            <sz val="9"/>
            <color indexed="81"/>
            <rFont val="Tahoma"/>
            <family val="2"/>
          </rPr>
          <t xml:space="preserve"> : 30%
 - (</t>
        </r>
        <r>
          <rPr>
            <b/>
            <sz val="9"/>
            <color indexed="81"/>
            <rFont val="돋움"/>
            <family val="3"/>
            <charset val="129"/>
          </rPr>
          <t>공제한도</t>
        </r>
        <r>
          <rPr>
            <b/>
            <sz val="9"/>
            <color indexed="81"/>
            <rFont val="Tahoma"/>
            <family val="2"/>
          </rPr>
          <t xml:space="preserve">) </t>
        </r>
        <r>
          <rPr>
            <b/>
            <sz val="9"/>
            <color indexed="81"/>
            <rFont val="돋움"/>
            <family val="3"/>
            <charset val="129"/>
          </rPr>
          <t>종합소득금액의</t>
        </r>
        <r>
          <rPr>
            <b/>
            <sz val="9"/>
            <color indexed="81"/>
            <rFont val="Tahoma"/>
            <family val="2"/>
          </rPr>
          <t xml:space="preserve"> 50%
 - (</t>
        </r>
        <r>
          <rPr>
            <b/>
            <sz val="9"/>
            <color indexed="81"/>
            <rFont val="돋움"/>
            <family val="3"/>
            <charset val="129"/>
          </rPr>
          <t>소득공제</t>
        </r>
        <r>
          <rPr>
            <b/>
            <sz val="9"/>
            <color indexed="81"/>
            <rFont val="Tahoma"/>
            <family val="2"/>
          </rPr>
          <t xml:space="preserve"> </t>
        </r>
        <r>
          <rPr>
            <b/>
            <sz val="9"/>
            <color indexed="81"/>
            <rFont val="돋움"/>
            <family val="3"/>
            <charset val="129"/>
          </rPr>
          <t>종합한도</t>
        </r>
        <r>
          <rPr>
            <b/>
            <sz val="9"/>
            <color indexed="81"/>
            <rFont val="Tahoma"/>
            <family val="2"/>
          </rPr>
          <t>) 2,500</t>
        </r>
        <r>
          <rPr>
            <b/>
            <sz val="9"/>
            <color indexed="81"/>
            <rFont val="돋움"/>
            <family val="3"/>
            <charset val="129"/>
          </rPr>
          <t>만원</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 xml:space="preserve">제외
</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간접투자의</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소득공제</t>
        </r>
        <r>
          <rPr>
            <b/>
            <sz val="9"/>
            <color indexed="81"/>
            <rFont val="Tahoma"/>
            <family val="2"/>
          </rPr>
          <t xml:space="preserve"> </t>
        </r>
        <r>
          <rPr>
            <b/>
            <sz val="9"/>
            <color indexed="81"/>
            <rFont val="돋움"/>
            <family val="3"/>
            <charset val="129"/>
          </rPr>
          <t>종합한도</t>
        </r>
        <r>
          <rPr>
            <b/>
            <sz val="9"/>
            <color indexed="81"/>
            <rFont val="Tahoma"/>
            <family val="2"/>
          </rPr>
          <t xml:space="preserve"> </t>
        </r>
        <r>
          <rPr>
            <b/>
            <sz val="9"/>
            <color indexed="81"/>
            <rFont val="돋움"/>
            <family val="3"/>
            <charset val="129"/>
          </rPr>
          <t>적용
투자조합출자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소득공제
중소기업창업투자조합</t>
        </r>
        <r>
          <rPr>
            <b/>
            <sz val="9"/>
            <color indexed="81"/>
            <rFont val="Tahoma"/>
            <family val="2"/>
          </rPr>
          <t xml:space="preserve">, </t>
        </r>
        <r>
          <rPr>
            <b/>
            <sz val="9"/>
            <color indexed="81"/>
            <rFont val="돋움"/>
            <family val="3"/>
            <charset val="129"/>
          </rPr>
          <t>벤처기업</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투자</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투자</t>
        </r>
        <r>
          <rPr>
            <b/>
            <sz val="9"/>
            <color indexed="81"/>
            <rFont val="Tahoma"/>
            <family val="2"/>
          </rPr>
          <t xml:space="preserve"> </t>
        </r>
        <r>
          <rPr>
            <b/>
            <sz val="9"/>
            <color indexed="81"/>
            <rFont val="돋움"/>
            <family val="3"/>
            <charset val="129"/>
          </rPr>
          <t>후</t>
        </r>
        <r>
          <rPr>
            <b/>
            <sz val="9"/>
            <color indexed="81"/>
            <rFont val="Tahoma"/>
            <family val="2"/>
          </rPr>
          <t xml:space="preserve"> 2</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과세연도까지</t>
        </r>
        <r>
          <rPr>
            <b/>
            <sz val="9"/>
            <color indexed="81"/>
            <rFont val="Tahoma"/>
            <family val="2"/>
          </rPr>
          <t xml:space="preserve"> </t>
        </r>
        <r>
          <rPr>
            <b/>
            <sz val="9"/>
            <color indexed="81"/>
            <rFont val="돋움"/>
            <family val="3"/>
            <charset val="129"/>
          </rPr>
          <t>선택
하여</t>
        </r>
        <r>
          <rPr>
            <b/>
            <sz val="9"/>
            <color indexed="81"/>
            <rFont val="Tahoma"/>
            <family val="2"/>
          </rPr>
          <t xml:space="preserve"> 1</t>
        </r>
        <r>
          <rPr>
            <b/>
            <sz val="9"/>
            <color indexed="81"/>
            <rFont val="돋움"/>
            <family val="3"/>
            <charset val="129"/>
          </rPr>
          <t>과세연도에</t>
        </r>
        <r>
          <rPr>
            <b/>
            <sz val="9"/>
            <color indexed="81"/>
            <rFont val="Tahoma"/>
            <family val="2"/>
          </rPr>
          <t xml:space="preserve"> </t>
        </r>
        <r>
          <rPr>
            <b/>
            <sz val="9"/>
            <color indexed="81"/>
            <rFont val="돋움"/>
            <family val="3"/>
            <charset val="129"/>
          </rPr>
          <t>공제
※</t>
        </r>
        <r>
          <rPr>
            <b/>
            <sz val="9"/>
            <color indexed="81"/>
            <rFont val="Tahoma"/>
            <family val="2"/>
          </rPr>
          <t xml:space="preserve"> </t>
        </r>
        <r>
          <rPr>
            <b/>
            <sz val="9"/>
            <color indexed="81"/>
            <rFont val="돋움"/>
            <family val="3"/>
            <charset val="129"/>
          </rPr>
          <t xml:space="preserve">공제한도
</t>
        </r>
        <r>
          <rPr>
            <b/>
            <sz val="9"/>
            <color indexed="81"/>
            <rFont val="Tahoma"/>
            <family val="2"/>
          </rPr>
          <t xml:space="preserve">                 </t>
        </r>
        <r>
          <rPr>
            <b/>
            <sz val="9"/>
            <color indexed="81"/>
            <rFont val="돋움"/>
            <family val="3"/>
            <charset val="129"/>
          </rPr>
          <t>구분</t>
        </r>
        <r>
          <rPr>
            <b/>
            <sz val="9"/>
            <color indexed="81"/>
            <rFont val="Tahoma"/>
            <family val="2"/>
          </rPr>
          <t xml:space="preserve">                                 </t>
        </r>
        <r>
          <rPr>
            <b/>
            <sz val="9"/>
            <color indexed="81"/>
            <rFont val="돋움"/>
            <family val="3"/>
            <charset val="129"/>
          </rPr>
          <t>소득공제액</t>
        </r>
        <r>
          <rPr>
            <b/>
            <sz val="9"/>
            <color indexed="81"/>
            <rFont val="Tahoma"/>
            <family val="2"/>
          </rPr>
          <t xml:space="preserve">                                                    </t>
        </r>
        <r>
          <rPr>
            <b/>
            <sz val="9"/>
            <color indexed="81"/>
            <rFont val="돋움"/>
            <family val="3"/>
            <charset val="129"/>
          </rPr>
          <t>공제한도
’</t>
        </r>
        <r>
          <rPr>
            <b/>
            <sz val="9"/>
            <color indexed="81"/>
            <rFont val="Tahoma"/>
            <family val="2"/>
          </rPr>
          <t>2012</t>
        </r>
        <r>
          <rPr>
            <b/>
            <sz val="9"/>
            <color indexed="81"/>
            <rFont val="돋움"/>
            <family val="3"/>
            <charset val="129"/>
          </rPr>
          <t>년</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출자</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투자분</t>
        </r>
        <r>
          <rPr>
            <b/>
            <sz val="9"/>
            <color indexed="81"/>
            <rFont val="Tahoma"/>
            <family val="2"/>
          </rPr>
          <t xml:space="preserve">      </t>
        </r>
        <r>
          <rPr>
            <b/>
            <sz val="9"/>
            <color indexed="81"/>
            <rFont val="돋움"/>
            <family val="3"/>
            <charset val="129"/>
          </rPr>
          <t>출자금액의</t>
        </r>
        <r>
          <rPr>
            <b/>
            <sz val="9"/>
            <color indexed="81"/>
            <rFont val="Tahoma"/>
            <family val="2"/>
          </rPr>
          <t xml:space="preserve"> 10%(20%*)               </t>
        </r>
        <r>
          <rPr>
            <b/>
            <sz val="9"/>
            <color indexed="81"/>
            <rFont val="돋움"/>
            <family val="3"/>
            <charset val="129"/>
          </rPr>
          <t>해당</t>
        </r>
        <r>
          <rPr>
            <b/>
            <sz val="9"/>
            <color indexed="81"/>
            <rFont val="Tahoma"/>
            <family val="2"/>
          </rPr>
          <t xml:space="preserve"> </t>
        </r>
        <r>
          <rPr>
            <b/>
            <sz val="9"/>
            <color indexed="81"/>
            <rFont val="돋움"/>
            <family val="3"/>
            <charset val="129"/>
          </rPr>
          <t>과세연도</t>
        </r>
        <r>
          <rPr>
            <b/>
            <sz val="9"/>
            <color indexed="81"/>
            <rFont val="Tahoma"/>
            <family val="2"/>
          </rPr>
          <t xml:space="preserve"> </t>
        </r>
        <r>
          <rPr>
            <b/>
            <sz val="9"/>
            <color indexed="81"/>
            <rFont val="돋움"/>
            <family val="3"/>
            <charset val="129"/>
          </rPr>
          <t>근로소득금액의</t>
        </r>
        <r>
          <rPr>
            <b/>
            <sz val="9"/>
            <color indexed="81"/>
            <rFont val="Tahoma"/>
            <family val="2"/>
          </rPr>
          <t xml:space="preserve"> 40%</t>
        </r>
        <r>
          <rPr>
            <b/>
            <sz val="9"/>
            <color indexed="81"/>
            <rFont val="돋움"/>
            <family val="3"/>
            <charset val="129"/>
          </rPr>
          <t xml:space="preserve">
’</t>
        </r>
        <r>
          <rPr>
            <b/>
            <sz val="9"/>
            <color indexed="81"/>
            <rFont val="Tahoma"/>
            <family val="2"/>
          </rPr>
          <t>2013</t>
        </r>
        <r>
          <rPr>
            <b/>
            <sz val="9"/>
            <color indexed="81"/>
            <rFont val="돋움"/>
            <family val="3"/>
            <charset val="129"/>
          </rPr>
          <t>년</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출자</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투자분</t>
        </r>
        <r>
          <rPr>
            <b/>
            <sz val="9"/>
            <color indexed="81"/>
            <rFont val="Tahoma"/>
            <family val="2"/>
          </rPr>
          <t xml:space="preserve">      </t>
        </r>
        <r>
          <rPr>
            <b/>
            <sz val="9"/>
            <color indexed="81"/>
            <rFont val="돋움"/>
            <family val="3"/>
            <charset val="129"/>
          </rPr>
          <t>출자금액의</t>
        </r>
        <r>
          <rPr>
            <b/>
            <sz val="9"/>
            <color indexed="81"/>
            <rFont val="Tahoma"/>
            <family val="2"/>
          </rPr>
          <t xml:space="preserve"> 10%(30%*)               </t>
        </r>
        <r>
          <rPr>
            <b/>
            <sz val="9"/>
            <color indexed="81"/>
            <rFont val="돋움"/>
            <family val="3"/>
            <charset val="129"/>
          </rPr>
          <t>해당</t>
        </r>
        <r>
          <rPr>
            <b/>
            <sz val="9"/>
            <color indexed="81"/>
            <rFont val="Tahoma"/>
            <family val="2"/>
          </rPr>
          <t xml:space="preserve"> </t>
        </r>
        <r>
          <rPr>
            <b/>
            <sz val="9"/>
            <color indexed="81"/>
            <rFont val="돋움"/>
            <family val="3"/>
            <charset val="129"/>
          </rPr>
          <t>과세연도</t>
        </r>
        <r>
          <rPr>
            <b/>
            <sz val="9"/>
            <color indexed="81"/>
            <rFont val="Tahoma"/>
            <family val="2"/>
          </rPr>
          <t xml:space="preserve"> </t>
        </r>
        <r>
          <rPr>
            <b/>
            <sz val="9"/>
            <color indexed="81"/>
            <rFont val="돋움"/>
            <family val="3"/>
            <charset val="129"/>
          </rPr>
          <t>근로소득금액의</t>
        </r>
        <r>
          <rPr>
            <b/>
            <sz val="9"/>
            <color indexed="81"/>
            <rFont val="Tahoma"/>
            <family val="2"/>
          </rPr>
          <t xml:space="preserve"> 40%
’2014</t>
        </r>
        <r>
          <rPr>
            <b/>
            <sz val="9"/>
            <color indexed="81"/>
            <rFont val="돋움"/>
            <family val="3"/>
            <charset val="129"/>
          </rPr>
          <t>년</t>
        </r>
        <r>
          <rPr>
            <b/>
            <sz val="9"/>
            <color indexed="81"/>
            <rFont val="Tahoma"/>
            <family val="2"/>
          </rPr>
          <t xml:space="preserve"> </t>
        </r>
        <r>
          <rPr>
            <b/>
            <sz val="9"/>
            <color indexed="81"/>
            <rFont val="돋움"/>
            <family val="3"/>
            <charset val="129"/>
          </rPr>
          <t>이후</t>
        </r>
        <r>
          <rPr>
            <b/>
            <sz val="9"/>
            <color indexed="81"/>
            <rFont val="Tahoma"/>
            <family val="2"/>
          </rPr>
          <t xml:space="preserve"> </t>
        </r>
        <r>
          <rPr>
            <b/>
            <sz val="9"/>
            <color indexed="81"/>
            <rFont val="돋움"/>
            <family val="3"/>
            <charset val="129"/>
          </rPr>
          <t>출자</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투자분</t>
        </r>
        <r>
          <rPr>
            <b/>
            <sz val="9"/>
            <color indexed="81"/>
            <rFont val="Tahoma"/>
            <family val="2"/>
          </rPr>
          <t xml:space="preserve">      </t>
        </r>
        <r>
          <rPr>
            <b/>
            <sz val="9"/>
            <color indexed="81"/>
            <rFont val="돋움"/>
            <family val="3"/>
            <charset val="129"/>
          </rPr>
          <t>출자금액의</t>
        </r>
        <r>
          <rPr>
            <b/>
            <sz val="9"/>
            <color indexed="81"/>
            <rFont val="Tahoma"/>
            <family val="2"/>
          </rPr>
          <t xml:space="preserve"> 10%(50%,30%*)      </t>
        </r>
        <r>
          <rPr>
            <b/>
            <sz val="9"/>
            <color indexed="81"/>
            <rFont val="돋움"/>
            <family val="3"/>
            <charset val="129"/>
          </rPr>
          <t>해당</t>
        </r>
        <r>
          <rPr>
            <b/>
            <sz val="9"/>
            <color indexed="81"/>
            <rFont val="Tahoma"/>
            <family val="2"/>
          </rPr>
          <t xml:space="preserve"> </t>
        </r>
        <r>
          <rPr>
            <b/>
            <sz val="9"/>
            <color indexed="81"/>
            <rFont val="돋움"/>
            <family val="3"/>
            <charset val="129"/>
          </rPr>
          <t>과세연도</t>
        </r>
        <r>
          <rPr>
            <b/>
            <sz val="9"/>
            <color indexed="81"/>
            <rFont val="Tahoma"/>
            <family val="2"/>
          </rPr>
          <t xml:space="preserve"> </t>
        </r>
        <r>
          <rPr>
            <b/>
            <sz val="9"/>
            <color indexed="81"/>
            <rFont val="돋움"/>
            <family val="3"/>
            <charset val="129"/>
          </rPr>
          <t>근로소득금액의</t>
        </r>
        <r>
          <rPr>
            <b/>
            <sz val="9"/>
            <color indexed="81"/>
            <rFont val="Tahoma"/>
            <family val="2"/>
          </rPr>
          <t xml:space="preserve"> 50%
* </t>
        </r>
        <r>
          <rPr>
            <b/>
            <sz val="9"/>
            <color indexed="81"/>
            <rFont val="돋움"/>
            <family val="3"/>
            <charset val="129"/>
          </rPr>
          <t>근로자가</t>
        </r>
        <r>
          <rPr>
            <b/>
            <sz val="9"/>
            <color indexed="81"/>
            <rFont val="Tahoma"/>
            <family val="2"/>
          </rPr>
          <t xml:space="preserve"> </t>
        </r>
        <r>
          <rPr>
            <b/>
            <sz val="9"/>
            <color indexed="81"/>
            <rFont val="돋움"/>
            <family val="3"/>
            <charset val="129"/>
          </rPr>
          <t>벤처기업</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직접투자하는</t>
        </r>
        <r>
          <rPr>
            <b/>
            <sz val="9"/>
            <color indexed="81"/>
            <rFont val="Tahoma"/>
            <family val="2"/>
          </rPr>
          <t xml:space="preserve"> </t>
        </r>
        <r>
          <rPr>
            <b/>
            <sz val="9"/>
            <color indexed="81"/>
            <rFont val="돋움"/>
            <family val="3"/>
            <charset val="129"/>
          </rPr>
          <t>경우</t>
        </r>
        <r>
          <rPr>
            <b/>
            <sz val="9"/>
            <color indexed="81"/>
            <rFont val="Tahoma"/>
            <family val="2"/>
          </rPr>
          <t xml:space="preserve"> (2014</t>
        </r>
        <r>
          <rPr>
            <b/>
            <sz val="9"/>
            <color indexed="81"/>
            <rFont val="돋움"/>
            <family val="3"/>
            <charset val="129"/>
          </rPr>
          <t>년</t>
        </r>
        <r>
          <rPr>
            <b/>
            <sz val="9"/>
            <color indexed="81"/>
            <rFont val="Tahoma"/>
            <family val="2"/>
          </rPr>
          <t>:5,000</t>
        </r>
        <r>
          <rPr>
            <b/>
            <sz val="9"/>
            <color indexed="81"/>
            <rFont val="돋움"/>
            <family val="3"/>
            <charset val="129"/>
          </rPr>
          <t>만원</t>
        </r>
        <r>
          <rPr>
            <b/>
            <sz val="9"/>
            <color indexed="81"/>
            <rFont val="Tahoma"/>
            <family val="2"/>
          </rPr>
          <t xml:space="preserve"> </t>
        </r>
        <r>
          <rPr>
            <b/>
            <sz val="9"/>
            <color indexed="81"/>
            <rFont val="돋움"/>
            <family val="3"/>
            <charset val="129"/>
          </rPr>
          <t>이하분</t>
        </r>
        <r>
          <rPr>
            <b/>
            <sz val="9"/>
            <color indexed="81"/>
            <rFont val="Tahoma"/>
            <family val="2"/>
          </rPr>
          <t xml:space="preserve"> 50%, </t>
        </r>
        <r>
          <rPr>
            <b/>
            <sz val="9"/>
            <color indexed="81"/>
            <rFont val="돋움"/>
            <family val="3"/>
            <charset val="129"/>
          </rPr>
          <t>초과분</t>
        </r>
        <r>
          <rPr>
            <b/>
            <sz val="9"/>
            <color indexed="81"/>
            <rFont val="Tahoma"/>
            <family val="2"/>
          </rPr>
          <t xml:space="preserve"> 30%)</t>
        </r>
      </text>
    </comment>
    <comment ref="C138" authorId="1" shapeId="0" xr:uid="{2B7A67B4-BEFA-48A0-8B2D-AC40E4F1B627}">
      <text>
        <r>
          <rPr>
            <b/>
            <sz val="9"/>
            <color indexed="81"/>
            <rFont val="돋움"/>
            <family val="3"/>
            <charset val="129"/>
          </rPr>
          <t xml:space="preserve">신용카드 등 소득공제
공제금액ㆍ한도 :
(신용카드 등 사용금액 - 총급여액 25%) × 15% (30%)
기본공제대상자로 나이제한없음.
1. 공제대상금액 : 근로자 본인 및 연간소득금액 합계액이 100만원 이하인 배우자·직계존비속·입양자의 사용금액에 한해                          
                        근로자 총급여액의 25%를 초과한 금액의 15%(직불·선불카드, 현금영수증 등 30%)
    * 다만, '2014년 신용카드 등 근로자 본인 사용금액이 '2013년도 대비 증가한 경우로서 근로자 본인의 '2014년 하반기
               직불카드·선불카드·현금영수증 사용액, 전통시장 사용분, 대중교통 이용분이 '2013년 연간 사용액의 50% 보다
               증가한 금액은 40%
2. 공제한도 : 연간 300만원과 총급여액의 20% 중 적은 금액 (전통시장 사용분, 대중교통 이용분 각각 추가 100만원)
    ※ 공제한도는 신용카드,현금영수증,직불(선불)카드,전통시장 사용분, 대중교통 이용분 합계액에 대하여 적용
공 제 요 건 :
- 15% 공제대상 : 신용카드 사용액
- 30% 공제대상 사용금액
 ㆍ현금영수증 
 ㆍ직불카드(체크카드), 직불전자지급수단ㆍ기명식선불전자지급수단 등
 ㆍ전통시장 사용분(카드, 현금영수증)
 ㆍ대중교통 이용분(카드, 현금영수증)
- 본인, 배우자 및 생계를 같이 하는 직계존비속(소득금액 제한, 나이제한 없음)의 신용카드 등 사용액
- 300만원과 총급여 20% 중 적은 금액 한도
  다만, 전통시장 사용분과 대중교통 이용분은 각각 100만원까지 추가 한도(최대 500만원)
▶ 신용카드 등 소득공제
   · 공제액 : 총급여액의 25%를 초과하는 금액의 15%(전통시장사용분, 대중교통이용분, 현금영수증, 직불 · 선불카드는 30%*) 공제
                   *추가공제율사용분 증가액 10% 추가
   · 공제한도 : 총급여액의 20%와 300만원 중 적은 금액(전통시장 · 대중교통이용분 각각 한도 추가 100만원) : 최대 500만원까지 
                    소득공제 가능
</t>
        </r>
      </text>
    </comment>
    <comment ref="C139" authorId="1" shapeId="0" xr:uid="{9A3FB165-6AB8-4F67-9CCD-A824FC180297}">
      <text>
        <r>
          <rPr>
            <b/>
            <sz val="9"/>
            <color indexed="81"/>
            <rFont val="돋움"/>
            <family val="3"/>
            <charset val="129"/>
          </rPr>
          <t>우리사주조합소득공제</t>
        </r>
        <r>
          <rPr>
            <b/>
            <sz val="9"/>
            <color indexed="81"/>
            <rFont val="Tahoma"/>
            <family val="2"/>
          </rPr>
          <t xml:space="preserve"> = </t>
        </r>
        <r>
          <rPr>
            <b/>
            <sz val="9"/>
            <color indexed="81"/>
            <rFont val="돋움"/>
            <family val="3"/>
            <charset val="129"/>
          </rPr>
          <t>지출액</t>
        </r>
        <r>
          <rPr>
            <b/>
            <sz val="9"/>
            <color indexed="81"/>
            <rFont val="Tahoma"/>
            <family val="2"/>
          </rPr>
          <t>(</t>
        </r>
        <r>
          <rPr>
            <b/>
            <sz val="9"/>
            <color indexed="81"/>
            <rFont val="돋움"/>
            <family val="3"/>
            <charset val="129"/>
          </rPr>
          <t>출연금</t>
        </r>
        <r>
          <rPr>
            <b/>
            <sz val="9"/>
            <color indexed="81"/>
            <rFont val="Tahoma"/>
            <family val="2"/>
          </rPr>
          <t>) (</t>
        </r>
        <r>
          <rPr>
            <b/>
            <sz val="9"/>
            <color indexed="81"/>
            <rFont val="돋움"/>
            <family val="3"/>
            <charset val="129"/>
          </rPr>
          <t>단</t>
        </r>
        <r>
          <rPr>
            <b/>
            <sz val="9"/>
            <color indexed="81"/>
            <rFont val="Tahoma"/>
            <family val="2"/>
          </rPr>
          <t xml:space="preserve">, </t>
        </r>
        <r>
          <rPr>
            <b/>
            <sz val="9"/>
            <color indexed="81"/>
            <rFont val="돋움"/>
            <family val="3"/>
            <charset val="129"/>
          </rPr>
          <t>연</t>
        </r>
        <r>
          <rPr>
            <b/>
            <sz val="9"/>
            <color indexed="81"/>
            <rFont val="Tahoma"/>
            <family val="2"/>
          </rPr>
          <t>400</t>
        </r>
        <r>
          <rPr>
            <b/>
            <sz val="9"/>
            <color indexed="81"/>
            <rFont val="돋움"/>
            <family val="3"/>
            <charset val="129"/>
          </rPr>
          <t>만원</t>
        </r>
        <r>
          <rPr>
            <b/>
            <sz val="9"/>
            <color indexed="81"/>
            <rFont val="Tahoma"/>
            <family val="2"/>
          </rPr>
          <t xml:space="preserve"> </t>
        </r>
        <r>
          <rPr>
            <b/>
            <sz val="9"/>
            <color indexed="81"/>
            <rFont val="돋움"/>
            <family val="3"/>
            <charset val="129"/>
          </rPr>
          <t>한도</t>
        </r>
        <r>
          <rPr>
            <b/>
            <sz val="9"/>
            <color indexed="81"/>
            <rFont val="Tahoma"/>
            <family val="2"/>
          </rPr>
          <t xml:space="preserve">)
</t>
        </r>
        <r>
          <rPr>
            <b/>
            <sz val="9"/>
            <color indexed="81"/>
            <rFont val="돋움"/>
            <family val="3"/>
            <charset val="129"/>
          </rPr>
          <t>우리사주조합</t>
        </r>
        <r>
          <rPr>
            <b/>
            <sz val="9"/>
            <color indexed="81"/>
            <rFont val="Tahoma"/>
            <family val="2"/>
          </rPr>
          <t xml:space="preserve"> </t>
        </r>
        <r>
          <rPr>
            <b/>
            <sz val="9"/>
            <color indexed="81"/>
            <rFont val="돋움"/>
            <family val="3"/>
            <charset val="129"/>
          </rPr>
          <t>소득공제
공제한도</t>
        </r>
        <r>
          <rPr>
            <b/>
            <sz val="9"/>
            <color indexed="81"/>
            <rFont val="Tahoma"/>
            <family val="2"/>
          </rPr>
          <t xml:space="preserve"> : </t>
        </r>
        <r>
          <rPr>
            <b/>
            <sz val="9"/>
            <color indexed="81"/>
            <rFont val="돋움"/>
            <family val="3"/>
            <charset val="129"/>
          </rPr>
          <t>연</t>
        </r>
        <r>
          <rPr>
            <b/>
            <sz val="9"/>
            <color indexed="81"/>
            <rFont val="Tahoma"/>
            <family val="2"/>
          </rPr>
          <t xml:space="preserve"> 400</t>
        </r>
        <r>
          <rPr>
            <b/>
            <sz val="9"/>
            <color indexed="81"/>
            <rFont val="돋움"/>
            <family val="3"/>
            <charset val="129"/>
          </rPr>
          <t>만원</t>
        </r>
        <r>
          <rPr>
            <b/>
            <sz val="9"/>
            <color indexed="81"/>
            <rFont val="Tahoma"/>
            <family val="2"/>
          </rPr>
          <t xml:space="preserve"> </t>
        </r>
        <r>
          <rPr>
            <b/>
            <sz val="9"/>
            <color indexed="81"/>
            <rFont val="돋움"/>
            <family val="3"/>
            <charset val="129"/>
          </rPr>
          <t>한도
공제요건</t>
        </r>
        <r>
          <rPr>
            <b/>
            <sz val="9"/>
            <color indexed="81"/>
            <rFont val="Tahoma"/>
            <family val="2"/>
          </rPr>
          <t xml:space="preserve"> :
</t>
        </r>
        <r>
          <rPr>
            <b/>
            <sz val="9"/>
            <color indexed="81"/>
            <rFont val="돋움"/>
            <family val="3"/>
            <charset val="129"/>
          </rPr>
          <t>우리사주조합원이</t>
        </r>
        <r>
          <rPr>
            <b/>
            <sz val="9"/>
            <color indexed="81"/>
            <rFont val="Tahoma"/>
            <family val="2"/>
          </rPr>
          <t xml:space="preserve"> </t>
        </r>
        <r>
          <rPr>
            <b/>
            <sz val="9"/>
            <color indexed="81"/>
            <rFont val="돋움"/>
            <family val="3"/>
            <charset val="129"/>
          </rPr>
          <t>우리사주를</t>
        </r>
        <r>
          <rPr>
            <b/>
            <sz val="9"/>
            <color indexed="81"/>
            <rFont val="Tahoma"/>
            <family val="2"/>
          </rPr>
          <t xml:space="preserve"> </t>
        </r>
        <r>
          <rPr>
            <b/>
            <sz val="9"/>
            <color indexed="81"/>
            <rFont val="돋움"/>
            <family val="3"/>
            <charset val="129"/>
          </rPr>
          <t>취득하기</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우리사주조합에</t>
        </r>
        <r>
          <rPr>
            <b/>
            <sz val="9"/>
            <color indexed="81"/>
            <rFont val="Tahoma"/>
            <family val="2"/>
          </rPr>
          <t xml:space="preserve"> </t>
        </r>
        <r>
          <rPr>
            <b/>
            <sz val="9"/>
            <color indexed="81"/>
            <rFont val="돋움"/>
            <family val="3"/>
            <charset val="129"/>
          </rPr>
          <t>출연한</t>
        </r>
        <r>
          <rPr>
            <b/>
            <sz val="9"/>
            <color indexed="81"/>
            <rFont val="Tahoma"/>
            <family val="2"/>
          </rPr>
          <t xml:space="preserve"> </t>
        </r>
        <r>
          <rPr>
            <b/>
            <sz val="9"/>
            <color indexed="81"/>
            <rFont val="돋움"/>
            <family val="3"/>
            <charset val="129"/>
          </rPr>
          <t>금액</t>
        </r>
      </text>
    </comment>
    <comment ref="C140" authorId="1" shapeId="0" xr:uid="{DE8DD64E-BEB6-492F-949E-8397F5241471}">
      <text>
        <r>
          <rPr>
            <b/>
            <sz val="9"/>
            <color indexed="81"/>
            <rFont val="돋움"/>
            <family val="3"/>
            <charset val="129"/>
          </rPr>
          <t>임금</t>
        </r>
        <r>
          <rPr>
            <b/>
            <sz val="9"/>
            <color indexed="81"/>
            <rFont val="Tahoma"/>
            <family val="2"/>
          </rPr>
          <t xml:space="preserve"> </t>
        </r>
        <r>
          <rPr>
            <b/>
            <sz val="9"/>
            <color indexed="81"/>
            <rFont val="돋움"/>
            <family val="3"/>
            <charset val="129"/>
          </rPr>
          <t>삭감액의</t>
        </r>
        <r>
          <rPr>
            <b/>
            <sz val="9"/>
            <color indexed="81"/>
            <rFont val="Tahoma"/>
            <family val="2"/>
          </rPr>
          <t xml:space="preserve"> 50% </t>
        </r>
        <r>
          <rPr>
            <b/>
            <sz val="9"/>
            <color indexed="81"/>
            <rFont val="돋움"/>
            <family val="3"/>
            <charset val="129"/>
          </rPr>
          <t>소득공제되며</t>
        </r>
        <r>
          <rPr>
            <b/>
            <sz val="9"/>
            <color indexed="81"/>
            <rFont val="Tahoma"/>
            <family val="2"/>
          </rPr>
          <t xml:space="preserve"> </t>
        </r>
        <r>
          <rPr>
            <b/>
            <sz val="9"/>
            <color indexed="81"/>
            <rFont val="돋움"/>
            <family val="3"/>
            <charset val="129"/>
          </rPr>
          <t>연간</t>
        </r>
        <r>
          <rPr>
            <b/>
            <sz val="9"/>
            <color indexed="81"/>
            <rFont val="Tahoma"/>
            <family val="2"/>
          </rPr>
          <t xml:space="preserve"> 1,000</t>
        </r>
        <r>
          <rPr>
            <b/>
            <sz val="9"/>
            <color indexed="81"/>
            <rFont val="돋움"/>
            <family val="3"/>
            <charset val="129"/>
          </rPr>
          <t>만원</t>
        </r>
        <r>
          <rPr>
            <b/>
            <sz val="9"/>
            <color indexed="81"/>
            <rFont val="Tahoma"/>
            <family val="2"/>
          </rPr>
          <t xml:space="preserve"> </t>
        </r>
        <r>
          <rPr>
            <b/>
            <sz val="9"/>
            <color indexed="81"/>
            <rFont val="돋움"/>
            <family val="3"/>
            <charset val="129"/>
          </rPr>
          <t>한도
고용유지중소</t>
        </r>
        <r>
          <rPr>
            <b/>
            <sz val="9"/>
            <color indexed="81"/>
            <rFont val="Tahoma"/>
            <family val="2"/>
          </rPr>
          <t xml:space="preserve"> </t>
        </r>
        <r>
          <rPr>
            <b/>
            <sz val="9"/>
            <color indexed="81"/>
            <rFont val="돋움"/>
            <family val="3"/>
            <charset val="129"/>
          </rPr>
          <t>기업근로자</t>
        </r>
        <r>
          <rPr>
            <b/>
            <sz val="9"/>
            <color indexed="81"/>
            <rFont val="Tahoma"/>
            <family val="2"/>
          </rPr>
          <t xml:space="preserve"> </t>
        </r>
        <r>
          <rPr>
            <b/>
            <sz val="9"/>
            <color indexed="81"/>
            <rFont val="돋움"/>
            <family val="3"/>
            <charset val="129"/>
          </rPr>
          <t>소득공제
공제한도</t>
        </r>
        <r>
          <rPr>
            <b/>
            <sz val="9"/>
            <color indexed="81"/>
            <rFont val="Tahoma"/>
            <family val="2"/>
          </rPr>
          <t xml:space="preserve"> : </t>
        </r>
        <r>
          <rPr>
            <b/>
            <sz val="9"/>
            <color indexed="81"/>
            <rFont val="돋움"/>
            <family val="3"/>
            <charset val="129"/>
          </rPr>
          <t>임금삭감액의</t>
        </r>
        <r>
          <rPr>
            <b/>
            <sz val="9"/>
            <color indexed="81"/>
            <rFont val="Tahoma"/>
            <family val="2"/>
          </rPr>
          <t xml:space="preserve"> 50% (</t>
        </r>
        <r>
          <rPr>
            <b/>
            <sz val="9"/>
            <color indexed="81"/>
            <rFont val="돋움"/>
            <family val="3"/>
            <charset val="129"/>
          </rPr>
          <t>공제한도：</t>
        </r>
        <r>
          <rPr>
            <b/>
            <sz val="9"/>
            <color indexed="81"/>
            <rFont val="Tahoma"/>
            <family val="2"/>
          </rPr>
          <t xml:space="preserve"> 1</t>
        </r>
        <r>
          <rPr>
            <b/>
            <sz val="9"/>
            <color indexed="81"/>
            <rFont val="돋움"/>
            <family val="3"/>
            <charset val="129"/>
          </rPr>
          <t>천만원</t>
        </r>
        <r>
          <rPr>
            <b/>
            <sz val="9"/>
            <color indexed="81"/>
            <rFont val="Tahoma"/>
            <family val="2"/>
          </rPr>
          <t xml:space="preserve">)
</t>
        </r>
        <r>
          <rPr>
            <b/>
            <sz val="9"/>
            <color indexed="81"/>
            <rFont val="돋움"/>
            <family val="3"/>
            <charset val="129"/>
          </rPr>
          <t>공제요건</t>
        </r>
        <r>
          <rPr>
            <b/>
            <sz val="9"/>
            <color indexed="81"/>
            <rFont val="Tahoma"/>
            <family val="2"/>
          </rPr>
          <t xml:space="preserve"> : </t>
        </r>
        <r>
          <rPr>
            <b/>
            <sz val="9"/>
            <color indexed="81"/>
            <rFont val="돋움"/>
            <family val="3"/>
            <charset val="129"/>
          </rPr>
          <t>고용유지</t>
        </r>
        <r>
          <rPr>
            <b/>
            <sz val="9"/>
            <color indexed="81"/>
            <rFont val="Tahoma"/>
            <family val="2"/>
          </rPr>
          <t xml:space="preserve"> </t>
        </r>
        <r>
          <rPr>
            <b/>
            <sz val="9"/>
            <color indexed="81"/>
            <rFont val="돋움"/>
            <family val="3"/>
            <charset val="129"/>
          </rPr>
          <t>중소기업에</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제공하는</t>
        </r>
        <r>
          <rPr>
            <b/>
            <sz val="9"/>
            <color indexed="81"/>
            <rFont val="Tahoma"/>
            <family val="2"/>
          </rPr>
          <t xml:space="preserve"> </t>
        </r>
        <r>
          <rPr>
            <b/>
            <sz val="9"/>
            <color indexed="81"/>
            <rFont val="돋움"/>
            <family val="3"/>
            <charset val="129"/>
          </rPr>
          <t>상시</t>
        </r>
        <r>
          <rPr>
            <b/>
            <sz val="9"/>
            <color indexed="81"/>
            <rFont val="Tahoma"/>
            <family val="2"/>
          </rPr>
          <t xml:space="preserve"> </t>
        </r>
        <r>
          <rPr>
            <b/>
            <sz val="9"/>
            <color indexed="81"/>
            <rFont val="돋움"/>
            <family val="3"/>
            <charset val="129"/>
          </rPr>
          <t>근로자에</t>
        </r>
        <r>
          <rPr>
            <b/>
            <sz val="9"/>
            <color indexed="81"/>
            <rFont val="Tahoma"/>
            <family val="2"/>
          </rPr>
          <t xml:space="preserve"> </t>
        </r>
        <r>
          <rPr>
            <b/>
            <sz val="9"/>
            <color indexed="81"/>
            <rFont val="돋움"/>
            <family val="3"/>
            <charset val="129"/>
          </rPr>
          <t>대해</t>
        </r>
        <r>
          <rPr>
            <b/>
            <sz val="9"/>
            <color indexed="81"/>
            <rFont val="Tahoma"/>
            <family val="2"/>
          </rPr>
          <t xml:space="preserve"> 2015</t>
        </r>
        <r>
          <rPr>
            <b/>
            <sz val="9"/>
            <color indexed="81"/>
            <rFont val="돋움"/>
            <family val="3"/>
            <charset val="129"/>
          </rPr>
          <t>년까지</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 xml:space="preserve">공제
</t>
        </r>
        <r>
          <rPr>
            <b/>
            <sz val="9"/>
            <color indexed="81"/>
            <rFont val="Tahoma"/>
            <family val="2"/>
          </rPr>
          <t>(</t>
        </r>
        <r>
          <rPr>
            <b/>
            <sz val="9"/>
            <color indexed="81"/>
            <rFont val="돋움"/>
            <family val="3"/>
            <charset val="129"/>
          </rPr>
          <t>직전</t>
        </r>
        <r>
          <rPr>
            <b/>
            <sz val="9"/>
            <color indexed="81"/>
            <rFont val="Tahoma"/>
            <family val="2"/>
          </rPr>
          <t xml:space="preserve"> </t>
        </r>
        <r>
          <rPr>
            <b/>
            <sz val="9"/>
            <color indexed="81"/>
            <rFont val="돋움"/>
            <family val="3"/>
            <charset val="129"/>
          </rPr>
          <t>과세연도의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연간</t>
        </r>
        <r>
          <rPr>
            <b/>
            <sz val="9"/>
            <color indexed="81"/>
            <rFont val="Tahoma"/>
            <family val="2"/>
          </rPr>
          <t xml:space="preserve"> </t>
        </r>
        <r>
          <rPr>
            <b/>
            <sz val="9"/>
            <color indexed="81"/>
            <rFont val="돋움"/>
            <family val="3"/>
            <charset val="129"/>
          </rPr>
          <t>임금총액</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과세연도의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연간</t>
        </r>
        <r>
          <rPr>
            <b/>
            <sz val="9"/>
            <color indexed="81"/>
            <rFont val="Tahoma"/>
            <family val="2"/>
          </rPr>
          <t xml:space="preserve"> </t>
        </r>
        <r>
          <rPr>
            <b/>
            <sz val="9"/>
            <color indexed="81"/>
            <rFont val="돋움"/>
            <family val="3"/>
            <charset val="129"/>
          </rPr>
          <t>임금총액</t>
        </r>
        <r>
          <rPr>
            <b/>
            <sz val="9"/>
            <color indexed="81"/>
            <rFont val="Tahoma"/>
            <family val="2"/>
          </rPr>
          <t>) × 50%</t>
        </r>
      </text>
    </comment>
    <comment ref="C141" authorId="1" shapeId="0" xr:uid="{A05C1368-F5FF-4451-9CEA-FCF1E0380AE4}">
      <text>
        <r>
          <rPr>
            <b/>
            <sz val="9"/>
            <color indexed="81"/>
            <rFont val="돋움"/>
            <family val="3"/>
            <charset val="129"/>
          </rPr>
          <t>장기집합투자증권</t>
        </r>
        <r>
          <rPr>
            <b/>
            <sz val="9"/>
            <color indexed="81"/>
            <rFont val="Tahoma"/>
            <family val="2"/>
          </rPr>
          <t xml:space="preserve"> = </t>
        </r>
        <r>
          <rPr>
            <b/>
            <sz val="9"/>
            <color indexed="81"/>
            <rFont val="돋움"/>
            <family val="3"/>
            <charset val="129"/>
          </rPr>
          <t>저축불입액</t>
        </r>
        <r>
          <rPr>
            <b/>
            <sz val="9"/>
            <color indexed="81"/>
            <rFont val="Tahoma"/>
            <family val="2"/>
          </rPr>
          <t xml:space="preserve"> x 40% (</t>
        </r>
        <r>
          <rPr>
            <b/>
            <sz val="9"/>
            <color indexed="81"/>
            <rFont val="돋움"/>
            <family val="3"/>
            <charset val="129"/>
          </rPr>
          <t>근로소득금액</t>
        </r>
        <r>
          <rPr>
            <b/>
            <sz val="9"/>
            <color indexed="81"/>
            <rFont val="Tahoma"/>
            <family val="2"/>
          </rPr>
          <t xml:space="preserve"> </t>
        </r>
        <r>
          <rPr>
            <b/>
            <sz val="9"/>
            <color indexed="81"/>
            <rFont val="돋움"/>
            <family val="3"/>
            <charset val="129"/>
          </rPr>
          <t>한도</t>
        </r>
        <r>
          <rPr>
            <b/>
            <sz val="9"/>
            <color indexed="81"/>
            <rFont val="Tahoma"/>
            <family val="2"/>
          </rPr>
          <t xml:space="preserve">, </t>
        </r>
        <r>
          <rPr>
            <b/>
            <sz val="9"/>
            <color indexed="81"/>
            <rFont val="돋움"/>
            <family val="3"/>
            <charset val="129"/>
          </rPr>
          <t>불입금액</t>
        </r>
        <r>
          <rPr>
            <b/>
            <sz val="9"/>
            <color indexed="81"/>
            <rFont val="Tahoma"/>
            <family val="2"/>
          </rPr>
          <t xml:space="preserve"> </t>
        </r>
        <r>
          <rPr>
            <b/>
            <sz val="9"/>
            <color indexed="81"/>
            <rFont val="돋움"/>
            <family val="3"/>
            <charset val="129"/>
          </rPr>
          <t>연</t>
        </r>
        <r>
          <rPr>
            <b/>
            <sz val="9"/>
            <color indexed="81"/>
            <rFont val="Tahoma"/>
            <family val="2"/>
          </rPr>
          <t xml:space="preserve"> 600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가입대상</t>
        </r>
        <r>
          <rPr>
            <b/>
            <sz val="9"/>
            <color indexed="81"/>
            <rFont val="Tahoma"/>
            <family val="2"/>
          </rPr>
          <t xml:space="preserve"> : </t>
        </r>
        <r>
          <rPr>
            <b/>
            <sz val="9"/>
            <color indexed="81"/>
            <rFont val="돋움"/>
            <family val="3"/>
            <charset val="129"/>
          </rPr>
          <t>직전</t>
        </r>
        <r>
          <rPr>
            <b/>
            <sz val="9"/>
            <color indexed="81"/>
            <rFont val="Tahoma"/>
            <family val="2"/>
          </rPr>
          <t xml:space="preserve"> </t>
        </r>
        <r>
          <rPr>
            <b/>
            <sz val="9"/>
            <color indexed="81"/>
            <rFont val="돋움"/>
            <family val="3"/>
            <charset val="129"/>
          </rPr>
          <t>과세기간</t>
        </r>
        <r>
          <rPr>
            <b/>
            <sz val="9"/>
            <color indexed="81"/>
            <rFont val="Tahoma"/>
            <family val="2"/>
          </rPr>
          <t xml:space="preserve"> </t>
        </r>
        <r>
          <rPr>
            <b/>
            <sz val="9"/>
            <color indexed="81"/>
            <rFont val="돋움"/>
            <family val="3"/>
            <charset val="129"/>
          </rPr>
          <t>총급여액</t>
        </r>
        <r>
          <rPr>
            <b/>
            <sz val="9"/>
            <color indexed="81"/>
            <rFont val="Tahoma"/>
            <family val="2"/>
          </rPr>
          <t xml:space="preserve"> 5,000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근로자</t>
        </r>
        <r>
          <rPr>
            <b/>
            <sz val="9"/>
            <color indexed="81"/>
            <rFont val="Tahoma"/>
            <family val="2"/>
          </rPr>
          <t>(</t>
        </r>
        <r>
          <rPr>
            <b/>
            <sz val="9"/>
            <color indexed="81"/>
            <rFont val="돋움"/>
            <family val="3"/>
            <charset val="129"/>
          </rPr>
          <t>일용근로자</t>
        </r>
        <r>
          <rPr>
            <b/>
            <sz val="9"/>
            <color indexed="81"/>
            <rFont val="Tahoma"/>
            <family val="2"/>
          </rPr>
          <t xml:space="preserve"> </t>
        </r>
        <r>
          <rPr>
            <b/>
            <sz val="9"/>
            <color indexed="81"/>
            <rFont val="돋움"/>
            <family val="3"/>
            <charset val="129"/>
          </rPr>
          <t>제외</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펀드요건</t>
        </r>
        <r>
          <rPr>
            <b/>
            <sz val="9"/>
            <color indexed="81"/>
            <rFont val="Tahoma"/>
            <family val="2"/>
          </rPr>
          <t xml:space="preserve"> 
 - </t>
        </r>
        <r>
          <rPr>
            <b/>
            <sz val="9"/>
            <color indexed="81"/>
            <rFont val="돋움"/>
            <family val="3"/>
            <charset val="129"/>
          </rPr>
          <t>자산총액</t>
        </r>
        <r>
          <rPr>
            <b/>
            <sz val="9"/>
            <color indexed="81"/>
            <rFont val="Tahoma"/>
            <family val="2"/>
          </rPr>
          <t xml:space="preserve"> 40% </t>
        </r>
        <r>
          <rPr>
            <b/>
            <sz val="9"/>
            <color indexed="81"/>
            <rFont val="돋움"/>
            <family val="3"/>
            <charset val="129"/>
          </rPr>
          <t>이상을</t>
        </r>
        <r>
          <rPr>
            <b/>
            <sz val="9"/>
            <color indexed="81"/>
            <rFont val="Tahoma"/>
            <family val="2"/>
          </rPr>
          <t xml:space="preserve"> </t>
        </r>
        <r>
          <rPr>
            <b/>
            <sz val="9"/>
            <color indexed="81"/>
            <rFont val="돋움"/>
            <family val="3"/>
            <charset val="129"/>
          </rPr>
          <t>국내주식에</t>
        </r>
        <r>
          <rPr>
            <b/>
            <sz val="9"/>
            <color indexed="81"/>
            <rFont val="Tahoma"/>
            <family val="2"/>
          </rPr>
          <t xml:space="preserve"> </t>
        </r>
        <r>
          <rPr>
            <b/>
            <sz val="9"/>
            <color indexed="81"/>
            <rFont val="돋움"/>
            <family val="3"/>
            <charset val="129"/>
          </rPr>
          <t>투자하는</t>
        </r>
        <r>
          <rPr>
            <b/>
            <sz val="9"/>
            <color indexed="81"/>
            <rFont val="Tahoma"/>
            <family val="2"/>
          </rPr>
          <t xml:space="preserve"> </t>
        </r>
        <r>
          <rPr>
            <b/>
            <sz val="9"/>
            <color indexed="81"/>
            <rFont val="돋움"/>
            <family val="3"/>
            <charset val="129"/>
          </rPr>
          <t>장기적립식</t>
        </r>
        <r>
          <rPr>
            <b/>
            <sz val="9"/>
            <color indexed="81"/>
            <rFont val="Tahoma"/>
            <family val="2"/>
          </rPr>
          <t xml:space="preserve"> </t>
        </r>
        <r>
          <rPr>
            <b/>
            <sz val="9"/>
            <color indexed="81"/>
            <rFont val="돋움"/>
            <family val="3"/>
            <charset val="129"/>
          </rPr>
          <t xml:space="preserve">펀드
</t>
        </r>
        <r>
          <rPr>
            <b/>
            <sz val="9"/>
            <color indexed="81"/>
            <rFont val="Tahoma"/>
            <family val="2"/>
          </rPr>
          <t xml:space="preserve"> - </t>
        </r>
        <r>
          <rPr>
            <b/>
            <sz val="9"/>
            <color indexed="81"/>
            <rFont val="돋움"/>
            <family val="3"/>
            <charset val="129"/>
          </rPr>
          <t>연</t>
        </r>
        <r>
          <rPr>
            <b/>
            <sz val="9"/>
            <color indexed="81"/>
            <rFont val="Tahoma"/>
            <family val="2"/>
          </rPr>
          <t xml:space="preserve"> </t>
        </r>
        <r>
          <rPr>
            <b/>
            <sz val="9"/>
            <color indexed="81"/>
            <rFont val="돋움"/>
            <family val="3"/>
            <charset val="129"/>
          </rPr>
          <t>납입한도</t>
        </r>
        <r>
          <rPr>
            <b/>
            <sz val="9"/>
            <color indexed="81"/>
            <rFont val="Tahoma"/>
            <family val="2"/>
          </rPr>
          <t xml:space="preserve"> 600</t>
        </r>
        <r>
          <rPr>
            <b/>
            <sz val="9"/>
            <color indexed="81"/>
            <rFont val="돋움"/>
            <family val="3"/>
            <charset val="129"/>
          </rPr>
          <t xml:space="preserve">만원
</t>
        </r>
        <r>
          <rPr>
            <b/>
            <sz val="9"/>
            <color indexed="81"/>
            <rFont val="Tahoma"/>
            <family val="2"/>
          </rPr>
          <t xml:space="preserve"> - </t>
        </r>
        <r>
          <rPr>
            <b/>
            <sz val="9"/>
            <color indexed="81"/>
            <rFont val="돋움"/>
            <family val="3"/>
            <charset val="129"/>
          </rPr>
          <t>계약기간</t>
        </r>
        <r>
          <rPr>
            <b/>
            <sz val="9"/>
            <color indexed="81"/>
            <rFont val="Tahoma"/>
            <family val="2"/>
          </rPr>
          <t xml:space="preserve"> 10</t>
        </r>
        <r>
          <rPr>
            <b/>
            <sz val="9"/>
            <color indexed="81"/>
            <rFont val="돋움"/>
            <family val="3"/>
            <charset val="129"/>
          </rPr>
          <t>년</t>
        </r>
        <r>
          <rPr>
            <b/>
            <sz val="9"/>
            <color indexed="81"/>
            <rFont val="Tahoma"/>
            <family val="2"/>
          </rPr>
          <t xml:space="preserve"> </t>
        </r>
        <r>
          <rPr>
            <b/>
            <sz val="9"/>
            <color indexed="81"/>
            <rFont val="돋움"/>
            <family val="3"/>
            <charset val="129"/>
          </rPr>
          <t>이상
◦</t>
        </r>
        <r>
          <rPr>
            <b/>
            <sz val="9"/>
            <color indexed="81"/>
            <rFont val="Tahoma"/>
            <family val="2"/>
          </rPr>
          <t xml:space="preserve"> </t>
        </r>
        <r>
          <rPr>
            <b/>
            <sz val="9"/>
            <color indexed="81"/>
            <rFont val="돋움"/>
            <family val="3"/>
            <charset val="129"/>
          </rPr>
          <t>과세특례</t>
        </r>
        <r>
          <rPr>
            <b/>
            <sz val="9"/>
            <color indexed="81"/>
            <rFont val="Tahoma"/>
            <family val="2"/>
          </rPr>
          <t xml:space="preserve"> : 10</t>
        </r>
        <r>
          <rPr>
            <b/>
            <sz val="9"/>
            <color indexed="81"/>
            <rFont val="돋움"/>
            <family val="3"/>
            <charset val="129"/>
          </rPr>
          <t>년간</t>
        </r>
        <r>
          <rPr>
            <b/>
            <sz val="9"/>
            <color indexed="81"/>
            <rFont val="Tahoma"/>
            <family val="2"/>
          </rPr>
          <t xml:space="preserve"> </t>
        </r>
        <r>
          <rPr>
            <b/>
            <sz val="9"/>
            <color indexed="81"/>
            <rFont val="돋움"/>
            <family val="3"/>
            <charset val="129"/>
          </rPr>
          <t>연</t>
        </r>
        <r>
          <rPr>
            <b/>
            <sz val="9"/>
            <color indexed="81"/>
            <rFont val="Tahoma"/>
            <family val="2"/>
          </rPr>
          <t xml:space="preserve"> </t>
        </r>
        <r>
          <rPr>
            <b/>
            <sz val="9"/>
            <color indexed="81"/>
            <rFont val="돋움"/>
            <family val="3"/>
            <charset val="129"/>
          </rPr>
          <t>납입액의</t>
        </r>
        <r>
          <rPr>
            <b/>
            <sz val="9"/>
            <color indexed="81"/>
            <rFont val="Tahoma"/>
            <family val="2"/>
          </rPr>
          <t xml:space="preserve"> 40% </t>
        </r>
        <r>
          <rPr>
            <b/>
            <sz val="9"/>
            <color indexed="81"/>
            <rFont val="돋움"/>
            <family val="3"/>
            <charset val="129"/>
          </rPr>
          <t xml:space="preserve">소득공제
</t>
        </r>
        <r>
          <rPr>
            <b/>
            <sz val="9"/>
            <color indexed="81"/>
            <rFont val="Tahoma"/>
            <family val="2"/>
          </rPr>
          <t xml:space="preserve">            (</t>
        </r>
        <r>
          <rPr>
            <b/>
            <sz val="9"/>
            <color indexed="81"/>
            <rFont val="돋움"/>
            <family val="3"/>
            <charset val="129"/>
          </rPr>
          <t>최고</t>
        </r>
        <r>
          <rPr>
            <b/>
            <sz val="9"/>
            <color indexed="81"/>
            <rFont val="Tahoma"/>
            <family val="2"/>
          </rPr>
          <t xml:space="preserve"> 240</t>
        </r>
        <r>
          <rPr>
            <b/>
            <sz val="9"/>
            <color indexed="81"/>
            <rFont val="돋움"/>
            <family val="3"/>
            <charset val="129"/>
          </rPr>
          <t>만원</t>
        </r>
        <r>
          <rPr>
            <b/>
            <sz val="9"/>
            <color indexed="81"/>
            <rFont val="Tahoma"/>
            <family val="2"/>
          </rPr>
          <t xml:space="preserve"> </t>
        </r>
        <r>
          <rPr>
            <b/>
            <sz val="9"/>
            <color indexed="81"/>
            <rFont val="돋움"/>
            <family val="3"/>
            <charset val="129"/>
          </rPr>
          <t>소득공제</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적용기한</t>
        </r>
        <r>
          <rPr>
            <b/>
            <sz val="9"/>
            <color indexed="81"/>
            <rFont val="Tahoma"/>
            <family val="2"/>
          </rPr>
          <t xml:space="preserve"> :  ‘15.12.31</t>
        </r>
        <r>
          <rPr>
            <b/>
            <sz val="9"/>
            <color indexed="81"/>
            <rFont val="돋움"/>
            <family val="3"/>
            <charset val="129"/>
          </rPr>
          <t>까지</t>
        </r>
        <r>
          <rPr>
            <b/>
            <sz val="9"/>
            <color indexed="81"/>
            <rFont val="Tahoma"/>
            <family val="2"/>
          </rPr>
          <t xml:space="preserve"> </t>
        </r>
        <r>
          <rPr>
            <b/>
            <sz val="9"/>
            <color indexed="81"/>
            <rFont val="돋움"/>
            <family val="3"/>
            <charset val="129"/>
          </rPr>
          <t xml:space="preserve">가입분
</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농어촌특별세</t>
        </r>
        <r>
          <rPr>
            <b/>
            <sz val="9"/>
            <color indexed="81"/>
            <rFont val="Tahoma"/>
            <family val="2"/>
          </rPr>
          <t xml:space="preserve"> </t>
        </r>
        <r>
          <rPr>
            <b/>
            <sz val="9"/>
            <color indexed="81"/>
            <rFont val="돋움"/>
            <family val="3"/>
            <charset val="129"/>
          </rPr>
          <t>과세대상
장기집합투자증권저축</t>
        </r>
        <r>
          <rPr>
            <b/>
            <sz val="9"/>
            <color indexed="81"/>
            <rFont val="Tahoma"/>
            <family val="2"/>
          </rPr>
          <t xml:space="preserve"> </t>
        </r>
        <r>
          <rPr>
            <b/>
            <sz val="9"/>
            <color indexed="81"/>
            <rFont val="돋움"/>
            <family val="3"/>
            <charset val="129"/>
          </rPr>
          <t>소득공제
공제한도</t>
        </r>
        <r>
          <rPr>
            <b/>
            <sz val="9"/>
            <color indexed="81"/>
            <rFont val="Tahoma"/>
            <family val="2"/>
          </rPr>
          <t xml:space="preserve"> : </t>
        </r>
        <r>
          <rPr>
            <b/>
            <sz val="9"/>
            <color indexed="81"/>
            <rFont val="돋움"/>
            <family val="3"/>
            <charset val="129"/>
          </rPr>
          <t>저축납입액의</t>
        </r>
        <r>
          <rPr>
            <b/>
            <sz val="9"/>
            <color indexed="81"/>
            <rFont val="Tahoma"/>
            <family val="2"/>
          </rPr>
          <t xml:space="preserve"> 40% (</t>
        </r>
        <r>
          <rPr>
            <b/>
            <sz val="9"/>
            <color indexed="81"/>
            <rFont val="돋움"/>
            <family val="3"/>
            <charset val="129"/>
          </rPr>
          <t>연</t>
        </r>
        <r>
          <rPr>
            <b/>
            <sz val="9"/>
            <color indexed="81"/>
            <rFont val="Tahoma"/>
            <family val="2"/>
          </rPr>
          <t xml:space="preserve"> 240</t>
        </r>
        <r>
          <rPr>
            <b/>
            <sz val="9"/>
            <color indexed="81"/>
            <rFont val="돋움"/>
            <family val="3"/>
            <charset val="129"/>
          </rPr>
          <t>만원</t>
        </r>
        <r>
          <rPr>
            <b/>
            <sz val="9"/>
            <color indexed="81"/>
            <rFont val="Tahoma"/>
            <family val="2"/>
          </rPr>
          <t xml:space="preserve"> </t>
        </r>
        <r>
          <rPr>
            <b/>
            <sz val="9"/>
            <color indexed="81"/>
            <rFont val="돋움"/>
            <family val="3"/>
            <charset val="129"/>
          </rPr>
          <t>한도</t>
        </r>
        <r>
          <rPr>
            <b/>
            <sz val="9"/>
            <color indexed="81"/>
            <rFont val="Tahoma"/>
            <family val="2"/>
          </rPr>
          <t xml:space="preserve">)
</t>
        </r>
        <r>
          <rPr>
            <b/>
            <sz val="9"/>
            <color indexed="81"/>
            <rFont val="돋움"/>
            <family val="3"/>
            <charset val="129"/>
          </rPr>
          <t>공제요건</t>
        </r>
        <r>
          <rPr>
            <b/>
            <sz val="9"/>
            <color indexed="81"/>
            <rFont val="Tahoma"/>
            <family val="2"/>
          </rPr>
          <t xml:space="preserve"> : </t>
        </r>
        <r>
          <rPr>
            <b/>
            <sz val="9"/>
            <color indexed="81"/>
            <rFont val="돋움"/>
            <family val="3"/>
            <charset val="129"/>
          </rPr>
          <t>가입</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과세기간의</t>
        </r>
        <r>
          <rPr>
            <b/>
            <sz val="9"/>
            <color indexed="81"/>
            <rFont val="Tahoma"/>
            <family val="2"/>
          </rPr>
          <t xml:space="preserve"> </t>
        </r>
        <r>
          <rPr>
            <b/>
            <sz val="9"/>
            <color indexed="81"/>
            <rFont val="돋움"/>
            <family val="3"/>
            <charset val="129"/>
          </rPr>
          <t>총급여액</t>
        </r>
        <r>
          <rPr>
            <b/>
            <sz val="9"/>
            <color indexed="81"/>
            <rFont val="Tahoma"/>
            <family val="2"/>
          </rPr>
          <t xml:space="preserve"> 5</t>
        </r>
        <r>
          <rPr>
            <b/>
            <sz val="9"/>
            <color indexed="81"/>
            <rFont val="돋움"/>
            <family val="3"/>
            <charset val="129"/>
          </rPr>
          <t>천만원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장기집합투자증권저축에</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해당</t>
        </r>
        <r>
          <rPr>
            <b/>
            <sz val="9"/>
            <color indexed="81"/>
            <rFont val="Tahoma"/>
            <family val="2"/>
          </rPr>
          <t xml:space="preserve"> </t>
        </r>
        <r>
          <rPr>
            <b/>
            <sz val="9"/>
            <color indexed="81"/>
            <rFont val="돋움"/>
            <family val="3"/>
            <charset val="129"/>
          </rPr>
          <t>과세기간</t>
        </r>
        <r>
          <rPr>
            <b/>
            <sz val="9"/>
            <color indexed="81"/>
            <rFont val="Tahoma"/>
            <family val="2"/>
          </rPr>
          <t xml:space="preserve"> 8</t>
        </r>
        <r>
          <rPr>
            <b/>
            <sz val="9"/>
            <color indexed="81"/>
            <rFont val="돋움"/>
            <family val="3"/>
            <charset val="129"/>
          </rPr>
          <t>천만원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근로자</t>
        </r>
        <r>
          <rPr>
            <b/>
            <sz val="9"/>
            <color indexed="81"/>
            <rFont val="Tahoma"/>
            <family val="2"/>
          </rPr>
          <t>)</t>
        </r>
      </text>
    </comment>
    <comment ref="C143" authorId="2" shapeId="0" xr:uid="{A715A2FD-B11D-4358-8A7A-0B45CAA94475}">
      <text>
        <r>
          <rPr>
            <b/>
            <sz val="9"/>
            <color indexed="81"/>
            <rFont val="Tahoma"/>
            <family val="2"/>
          </rPr>
          <t xml:space="preserve">https://www.nts.go.kr/call/year_end/2014/htm2/ye0059-2.htm
</t>
        </r>
        <r>
          <rPr>
            <b/>
            <sz val="9"/>
            <color indexed="81"/>
            <rFont val="돋움"/>
            <family val="3"/>
            <charset val="129"/>
          </rPr>
          <t>소득공제</t>
        </r>
        <r>
          <rPr>
            <b/>
            <sz val="9"/>
            <color indexed="81"/>
            <rFont val="Tahoma"/>
            <family val="2"/>
          </rPr>
          <t xml:space="preserve"> </t>
        </r>
        <r>
          <rPr>
            <b/>
            <sz val="9"/>
            <color indexed="81"/>
            <rFont val="돋움"/>
            <family val="3"/>
            <charset val="129"/>
          </rPr>
          <t>종합한도
차</t>
        </r>
        <r>
          <rPr>
            <b/>
            <sz val="9"/>
            <color indexed="81"/>
            <rFont val="Tahoma"/>
            <family val="2"/>
          </rPr>
          <t xml:space="preserve">. </t>
        </r>
        <r>
          <rPr>
            <b/>
            <sz val="9"/>
            <color indexed="81"/>
            <rFont val="돋움"/>
            <family val="3"/>
            <charset val="129"/>
          </rPr>
          <t>소득공제</t>
        </r>
        <r>
          <rPr>
            <b/>
            <sz val="9"/>
            <color indexed="81"/>
            <rFont val="Tahoma"/>
            <family val="2"/>
          </rPr>
          <t xml:space="preserve"> </t>
        </r>
        <r>
          <rPr>
            <b/>
            <sz val="9"/>
            <color indexed="81"/>
            <rFont val="돋움"/>
            <family val="3"/>
            <charset val="129"/>
          </rPr>
          <t>종합한도</t>
        </r>
        <r>
          <rPr>
            <b/>
            <sz val="9"/>
            <color indexed="81"/>
            <rFont val="Tahoma"/>
            <family val="2"/>
          </rPr>
          <t>(</t>
        </r>
        <r>
          <rPr>
            <b/>
            <sz val="9"/>
            <color indexed="81"/>
            <rFont val="돋움"/>
            <family val="3"/>
            <charset val="129"/>
          </rPr>
          <t>조특법</t>
        </r>
        <r>
          <rPr>
            <b/>
            <sz val="9"/>
            <color indexed="81"/>
            <rFont val="Tahoma"/>
            <family val="2"/>
          </rPr>
          <t>132</t>
        </r>
        <r>
          <rPr>
            <b/>
            <sz val="9"/>
            <color indexed="81"/>
            <rFont val="돋움"/>
            <family val="3"/>
            <charset val="129"/>
          </rPr>
          <t>의</t>
        </r>
        <r>
          <rPr>
            <b/>
            <sz val="9"/>
            <color indexed="81"/>
            <rFont val="Tahoma"/>
            <family val="2"/>
          </rPr>
          <t xml:space="preserve">2)
</t>
        </r>
        <r>
          <rPr>
            <b/>
            <sz val="9"/>
            <color indexed="81"/>
            <rFont val="돋움"/>
            <family val="3"/>
            <charset val="129"/>
          </rPr>
          <t>고소득자에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과도한</t>
        </r>
        <r>
          <rPr>
            <b/>
            <sz val="9"/>
            <color indexed="81"/>
            <rFont val="Tahoma"/>
            <family val="2"/>
          </rPr>
          <t xml:space="preserve"> </t>
        </r>
        <r>
          <rPr>
            <b/>
            <sz val="9"/>
            <color indexed="81"/>
            <rFont val="돋움"/>
            <family val="3"/>
            <charset val="129"/>
          </rPr>
          <t>소득공제</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배제하기</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거주자의</t>
        </r>
        <r>
          <rPr>
            <b/>
            <sz val="9"/>
            <color indexed="81"/>
            <rFont val="Tahoma"/>
            <family val="2"/>
          </rPr>
          <t xml:space="preserve"> </t>
        </r>
        <r>
          <rPr>
            <b/>
            <sz val="9"/>
            <color indexed="81"/>
            <rFont val="돋움"/>
            <family val="3"/>
            <charset val="129"/>
          </rPr>
          <t>종합소득세를</t>
        </r>
        <r>
          <rPr>
            <b/>
            <sz val="9"/>
            <color indexed="81"/>
            <rFont val="Tahoma"/>
            <family val="2"/>
          </rPr>
          <t xml:space="preserve"> </t>
        </r>
        <r>
          <rPr>
            <b/>
            <sz val="9"/>
            <color indexed="81"/>
            <rFont val="돋움"/>
            <family val="3"/>
            <charset val="129"/>
          </rPr>
          <t>계산할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특별공제와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밖의</t>
        </r>
        <r>
          <rPr>
            <b/>
            <sz val="9"/>
            <color indexed="81"/>
            <rFont val="Tahoma"/>
            <family val="2"/>
          </rPr>
          <t xml:space="preserve"> </t>
        </r>
        <r>
          <rPr>
            <b/>
            <sz val="9"/>
            <color indexed="81"/>
            <rFont val="돋움"/>
            <family val="3"/>
            <charset val="129"/>
          </rPr>
          <t>소득공제</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일정소득공제금액의</t>
        </r>
        <r>
          <rPr>
            <b/>
            <sz val="9"/>
            <color indexed="81"/>
            <rFont val="Tahoma"/>
            <family val="2"/>
          </rPr>
          <t xml:space="preserve"> </t>
        </r>
        <r>
          <rPr>
            <b/>
            <sz val="9"/>
            <color indexed="81"/>
            <rFont val="돋움"/>
            <family val="3"/>
            <charset val="129"/>
          </rPr>
          <t>합계액이</t>
        </r>
        <r>
          <rPr>
            <b/>
            <sz val="9"/>
            <color indexed="81"/>
            <rFont val="Tahoma"/>
            <family val="2"/>
          </rPr>
          <t xml:space="preserve"> 2,500</t>
        </r>
        <r>
          <rPr>
            <b/>
            <sz val="9"/>
            <color indexed="81"/>
            <rFont val="돋움"/>
            <family val="3"/>
            <charset val="129"/>
          </rPr>
          <t>만원을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금액에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소득공제를</t>
        </r>
        <r>
          <rPr>
            <b/>
            <sz val="9"/>
            <color indexed="81"/>
            <rFont val="Tahoma"/>
            <family val="2"/>
          </rPr>
          <t xml:space="preserve"> </t>
        </r>
        <r>
          <rPr>
            <b/>
            <sz val="9"/>
            <color indexed="81"/>
            <rFont val="돋움"/>
            <family val="3"/>
            <charset val="129"/>
          </rPr>
          <t>하지</t>
        </r>
        <r>
          <rPr>
            <b/>
            <sz val="9"/>
            <color indexed="81"/>
            <rFont val="Tahoma"/>
            <family val="2"/>
          </rPr>
          <t xml:space="preserve"> </t>
        </r>
        <r>
          <rPr>
            <b/>
            <sz val="9"/>
            <color indexed="81"/>
            <rFont val="돋움"/>
            <family val="3"/>
            <charset val="129"/>
          </rPr>
          <t>아니한다</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소득공제</t>
        </r>
        <r>
          <rPr>
            <b/>
            <sz val="9"/>
            <color indexed="81"/>
            <rFont val="Tahoma"/>
            <family val="2"/>
          </rPr>
          <t xml:space="preserve"> </t>
        </r>
        <r>
          <rPr>
            <b/>
            <sz val="9"/>
            <color indexed="81"/>
            <rFont val="돋움"/>
            <family val="3"/>
            <charset val="129"/>
          </rPr>
          <t>한도액
다음</t>
        </r>
        <r>
          <rPr>
            <b/>
            <sz val="9"/>
            <color indexed="81"/>
            <rFont val="Tahoma"/>
            <family val="2"/>
          </rPr>
          <t xml:space="preserve"> </t>
        </r>
        <r>
          <rPr>
            <b/>
            <sz val="9"/>
            <color indexed="81"/>
            <rFont val="돋움"/>
            <family val="3"/>
            <charset val="129"/>
          </rPr>
          <t>표의</t>
        </r>
        <r>
          <rPr>
            <b/>
            <sz val="9"/>
            <color indexed="81"/>
            <rFont val="Tahoma"/>
            <family val="2"/>
          </rPr>
          <t xml:space="preserve"> </t>
        </r>
        <r>
          <rPr>
            <b/>
            <sz val="9"/>
            <color indexed="81"/>
            <rFont val="돋움"/>
            <family val="3"/>
            <charset val="129"/>
          </rPr>
          <t>한도대상</t>
        </r>
        <r>
          <rPr>
            <b/>
            <sz val="9"/>
            <color indexed="81"/>
            <rFont val="Tahoma"/>
            <family val="2"/>
          </rPr>
          <t xml:space="preserve"> </t>
        </r>
        <r>
          <rPr>
            <b/>
            <sz val="9"/>
            <color indexed="81"/>
            <rFont val="돋움"/>
            <family val="3"/>
            <charset val="129"/>
          </rPr>
          <t>공제금액</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필요경비의</t>
        </r>
        <r>
          <rPr>
            <b/>
            <sz val="9"/>
            <color indexed="81"/>
            <rFont val="Tahoma"/>
            <family val="2"/>
          </rPr>
          <t xml:space="preserve"> </t>
        </r>
        <r>
          <rPr>
            <b/>
            <sz val="9"/>
            <color indexed="81"/>
            <rFont val="돋움"/>
            <family val="3"/>
            <charset val="129"/>
          </rPr>
          <t>합계액이</t>
        </r>
        <r>
          <rPr>
            <b/>
            <sz val="9"/>
            <color indexed="81"/>
            <rFont val="Tahoma"/>
            <family val="2"/>
          </rPr>
          <t xml:space="preserve"> 2,500</t>
        </r>
        <r>
          <rPr>
            <b/>
            <sz val="9"/>
            <color indexed="81"/>
            <rFont val="돋움"/>
            <family val="3"/>
            <charset val="129"/>
          </rPr>
          <t>만원을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초과액은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발생하는</t>
        </r>
        <r>
          <rPr>
            <b/>
            <sz val="9"/>
            <color indexed="81"/>
            <rFont val="Tahoma"/>
            <family val="2"/>
          </rPr>
          <t xml:space="preserve"> </t>
        </r>
        <r>
          <rPr>
            <b/>
            <sz val="9"/>
            <color indexed="81"/>
            <rFont val="돋움"/>
            <family val="3"/>
            <charset val="129"/>
          </rPr>
          <t>소득분부터</t>
        </r>
        <r>
          <rPr>
            <b/>
            <sz val="9"/>
            <color indexed="81"/>
            <rFont val="Tahoma"/>
            <family val="2"/>
          </rPr>
          <t xml:space="preserve"> </t>
        </r>
        <r>
          <rPr>
            <b/>
            <sz val="9"/>
            <color indexed="81"/>
            <rFont val="돋움"/>
            <family val="3"/>
            <charset val="129"/>
          </rPr>
          <t>적용
조세특례제한법</t>
        </r>
        <r>
          <rPr>
            <b/>
            <sz val="9"/>
            <color indexed="81"/>
            <rFont val="Tahoma"/>
            <family val="2"/>
          </rPr>
          <t xml:space="preserve"> </t>
        </r>
        <r>
          <rPr>
            <b/>
            <sz val="9"/>
            <color indexed="81"/>
            <rFont val="돋움"/>
            <family val="3"/>
            <charset val="129"/>
          </rPr>
          <t>제</t>
        </r>
        <r>
          <rPr>
            <b/>
            <sz val="9"/>
            <color indexed="81"/>
            <rFont val="Tahoma"/>
            <family val="2"/>
          </rPr>
          <t>132</t>
        </r>
        <r>
          <rPr>
            <b/>
            <sz val="9"/>
            <color indexed="81"/>
            <rFont val="돋움"/>
            <family val="3"/>
            <charset val="129"/>
          </rPr>
          <t>조의</t>
        </r>
        <r>
          <rPr>
            <b/>
            <sz val="9"/>
            <color indexed="81"/>
            <rFont val="Tahoma"/>
            <family val="2"/>
          </rPr>
          <t xml:space="preserve"> 2 [ </t>
        </r>
        <r>
          <rPr>
            <b/>
            <sz val="9"/>
            <color indexed="81"/>
            <rFont val="돋움"/>
            <family val="3"/>
            <charset val="129"/>
          </rPr>
          <t>소득세</t>
        </r>
        <r>
          <rPr>
            <b/>
            <sz val="9"/>
            <color indexed="81"/>
            <rFont val="Tahoma"/>
            <family val="2"/>
          </rPr>
          <t xml:space="preserve"> </t>
        </r>
        <r>
          <rPr>
            <b/>
            <sz val="9"/>
            <color indexed="81"/>
            <rFont val="돋움"/>
            <family val="3"/>
            <charset val="129"/>
          </rPr>
          <t>소득공제</t>
        </r>
        <r>
          <rPr>
            <b/>
            <sz val="9"/>
            <color indexed="81"/>
            <rFont val="Tahoma"/>
            <family val="2"/>
          </rPr>
          <t xml:space="preserve"> </t>
        </r>
        <r>
          <rPr>
            <b/>
            <sz val="9"/>
            <color indexed="81"/>
            <rFont val="돋움"/>
            <family val="3"/>
            <charset val="129"/>
          </rPr>
          <t>등의</t>
        </r>
        <r>
          <rPr>
            <b/>
            <sz val="9"/>
            <color indexed="81"/>
            <rFont val="Tahoma"/>
            <family val="2"/>
          </rPr>
          <t xml:space="preserve"> </t>
        </r>
        <r>
          <rPr>
            <b/>
            <sz val="9"/>
            <color indexed="81"/>
            <rFont val="돋움"/>
            <family val="3"/>
            <charset val="129"/>
          </rPr>
          <t>종합한도</t>
        </r>
        <r>
          <rPr>
            <b/>
            <sz val="9"/>
            <color indexed="81"/>
            <rFont val="Tahoma"/>
            <family val="2"/>
          </rPr>
          <t xml:space="preserve">(2013.01.01 </t>
        </r>
        <r>
          <rPr>
            <b/>
            <sz val="9"/>
            <color indexed="81"/>
            <rFont val="돋움"/>
            <family val="3"/>
            <charset val="129"/>
          </rPr>
          <t>신설</t>
        </r>
        <r>
          <rPr>
            <b/>
            <sz val="9"/>
            <color indexed="81"/>
            <rFont val="Tahoma"/>
            <family val="2"/>
          </rPr>
          <t xml:space="preserve">) ]
</t>
        </r>
        <r>
          <rPr>
            <b/>
            <sz val="9"/>
            <color indexed="81"/>
            <rFont val="돋움"/>
            <family val="3"/>
            <charset val="129"/>
          </rPr>
          <t xml:space="preserve">
①</t>
        </r>
        <r>
          <rPr>
            <b/>
            <sz val="9"/>
            <color indexed="81"/>
            <rFont val="Tahoma"/>
            <family val="2"/>
          </rPr>
          <t xml:space="preserve"> </t>
        </r>
        <r>
          <rPr>
            <b/>
            <sz val="9"/>
            <color indexed="81"/>
            <rFont val="돋움"/>
            <family val="3"/>
            <charset val="129"/>
          </rPr>
          <t>거주자의</t>
        </r>
        <r>
          <rPr>
            <b/>
            <sz val="9"/>
            <color indexed="81"/>
            <rFont val="Tahoma"/>
            <family val="2"/>
          </rPr>
          <t xml:space="preserve"> </t>
        </r>
        <r>
          <rPr>
            <b/>
            <sz val="9"/>
            <color indexed="81"/>
            <rFont val="돋움"/>
            <family val="3"/>
            <charset val="129"/>
          </rPr>
          <t>종합소득에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소득세를</t>
        </r>
        <r>
          <rPr>
            <b/>
            <sz val="9"/>
            <color indexed="81"/>
            <rFont val="Tahoma"/>
            <family val="2"/>
          </rPr>
          <t xml:space="preserve"> </t>
        </r>
        <r>
          <rPr>
            <b/>
            <sz val="9"/>
            <color indexed="81"/>
            <rFont val="돋움"/>
            <family val="3"/>
            <charset val="129"/>
          </rPr>
          <t>계산할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필요경비</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공제금액의</t>
        </r>
        <r>
          <rPr>
            <b/>
            <sz val="9"/>
            <color indexed="81"/>
            <rFont val="Tahoma"/>
            <family val="2"/>
          </rPr>
          <t xml:space="preserve"> </t>
        </r>
        <r>
          <rPr>
            <b/>
            <sz val="9"/>
            <color indexed="81"/>
            <rFont val="돋움"/>
            <family val="3"/>
            <charset val="129"/>
          </rPr>
          <t>합계액이</t>
        </r>
        <r>
          <rPr>
            <b/>
            <sz val="9"/>
            <color indexed="81"/>
            <rFont val="Tahoma"/>
            <family val="2"/>
          </rPr>
          <t xml:space="preserve"> 2</t>
        </r>
        <r>
          <rPr>
            <b/>
            <sz val="9"/>
            <color indexed="81"/>
            <rFont val="돋움"/>
            <family val="3"/>
            <charset val="129"/>
          </rPr>
          <t>천</t>
        </r>
        <r>
          <rPr>
            <b/>
            <sz val="9"/>
            <color indexed="81"/>
            <rFont val="Tahoma"/>
            <family val="2"/>
          </rPr>
          <t>500</t>
        </r>
        <r>
          <rPr>
            <b/>
            <sz val="9"/>
            <color indexed="81"/>
            <rFont val="돋움"/>
            <family val="3"/>
            <charset val="129"/>
          </rPr>
          <t>만원을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.(2013.01.01 </t>
        </r>
        <r>
          <rPr>
            <b/>
            <sz val="9"/>
            <color indexed="81"/>
            <rFont val="돋움"/>
            <family val="3"/>
            <charset val="129"/>
          </rPr>
          <t>신설</t>
        </r>
        <r>
          <rPr>
            <b/>
            <sz val="9"/>
            <color indexed="81"/>
            <rFont val="Tahoma"/>
            <family val="2"/>
          </rPr>
          <t xml:space="preserve">) 
1. </t>
        </r>
        <r>
          <rPr>
            <b/>
            <sz val="9"/>
            <color indexed="81"/>
            <rFont val="돋움"/>
            <family val="3"/>
            <charset val="129"/>
          </rPr>
          <t>삭제</t>
        </r>
        <r>
          <rPr>
            <b/>
            <sz val="9"/>
            <color indexed="81"/>
            <rFont val="Tahoma"/>
            <family val="2"/>
          </rPr>
          <t>(2014.01.01) 
2.</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 xml:space="preserve">[ </t>
        </r>
        <r>
          <rPr>
            <b/>
            <sz val="9"/>
            <color indexed="81"/>
            <rFont val="돋움"/>
            <family val="3"/>
            <charset val="129"/>
          </rPr>
          <t>특별소득공제</t>
        </r>
        <r>
          <rPr>
            <b/>
            <sz val="9"/>
            <color indexed="81"/>
            <rFont val="Tahoma"/>
            <family val="2"/>
          </rPr>
          <t xml:space="preserve">(2014.01.01 </t>
        </r>
        <r>
          <rPr>
            <b/>
            <sz val="9"/>
            <color indexed="81"/>
            <rFont val="돋움"/>
            <family val="3"/>
            <charset val="129"/>
          </rPr>
          <t>제목개정</t>
        </r>
        <r>
          <rPr>
            <b/>
            <sz val="9"/>
            <color indexed="81"/>
            <rFont val="Tahoma"/>
            <family val="2"/>
          </rPr>
          <t>) ]</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특별소득공제</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「소득세법」제</t>
        </r>
        <r>
          <rPr>
            <b/>
            <sz val="9"/>
            <color indexed="81"/>
            <rFont val="Tahoma"/>
            <family val="2"/>
          </rPr>
          <t>52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「국민건강보험법」</t>
        </r>
        <r>
          <rPr>
            <b/>
            <sz val="9"/>
            <color indexed="81"/>
            <rFont val="Tahoma"/>
            <family val="2"/>
          </rPr>
          <t xml:space="preserve">, </t>
        </r>
        <r>
          <rPr>
            <b/>
            <sz val="9"/>
            <color indexed="81"/>
            <rFont val="돋움"/>
            <family val="3"/>
            <charset val="129"/>
          </rPr>
          <t>「고용보험법」</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「노인장기요양보험법」에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부담하는</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소득공제는</t>
        </r>
        <r>
          <rPr>
            <b/>
            <sz val="9"/>
            <color indexed="81"/>
            <rFont val="Tahoma"/>
            <family val="2"/>
          </rPr>
          <t xml:space="preserve"> </t>
        </r>
        <r>
          <rPr>
            <b/>
            <sz val="9"/>
            <color indexed="81"/>
            <rFont val="돋움"/>
            <family val="3"/>
            <charset val="129"/>
          </rPr>
          <t>포함하지</t>
        </r>
        <r>
          <rPr>
            <b/>
            <sz val="9"/>
            <color indexed="81"/>
            <rFont val="Tahoma"/>
            <family val="2"/>
          </rPr>
          <t xml:space="preserve"> </t>
        </r>
        <r>
          <rPr>
            <b/>
            <sz val="9"/>
            <color indexed="81"/>
            <rFont val="돋움"/>
            <family val="3"/>
            <charset val="129"/>
          </rPr>
          <t>아니한다</t>
        </r>
        <r>
          <rPr>
            <b/>
            <sz val="9"/>
            <color indexed="81"/>
            <rFont val="Tahoma"/>
            <family val="2"/>
          </rPr>
          <t xml:space="preserve">.(2014.01.01 </t>
        </r>
        <r>
          <rPr>
            <b/>
            <sz val="9"/>
            <color indexed="81"/>
            <rFont val="돋움"/>
            <family val="3"/>
            <charset val="129"/>
          </rPr>
          <t>개정</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삭제</t>
        </r>
        <r>
          <rPr>
            <b/>
            <sz val="9"/>
            <color indexed="81"/>
            <rFont val="Tahoma"/>
            <family val="2"/>
          </rPr>
          <t xml:space="preserve">(2014.01.01)  </t>
        </r>
        <r>
          <rPr>
            <b/>
            <sz val="9"/>
            <color indexed="81"/>
            <rFont val="돋움"/>
            <family val="3"/>
            <charset val="129"/>
          </rPr>
          <t>나</t>
        </r>
        <r>
          <rPr>
            <b/>
            <sz val="9"/>
            <color indexed="81"/>
            <rFont val="Tahoma"/>
            <family val="2"/>
          </rPr>
          <t xml:space="preserve">. </t>
        </r>
        <r>
          <rPr>
            <b/>
            <sz val="9"/>
            <color indexed="81"/>
            <rFont val="돋움"/>
            <family val="3"/>
            <charset val="129"/>
          </rPr>
          <t>삭제</t>
        </r>
        <r>
          <rPr>
            <b/>
            <sz val="9"/>
            <color indexed="81"/>
            <rFont val="Tahoma"/>
            <family val="2"/>
          </rPr>
          <t xml:space="preserve">(2014.01.01)  </t>
        </r>
        <r>
          <rPr>
            <b/>
            <sz val="9"/>
            <color indexed="81"/>
            <rFont val="돋움"/>
            <family val="3"/>
            <charset val="129"/>
          </rPr>
          <t>다</t>
        </r>
        <r>
          <rPr>
            <b/>
            <sz val="9"/>
            <color indexed="81"/>
            <rFont val="Tahoma"/>
            <family val="2"/>
          </rPr>
          <t xml:space="preserve">. </t>
        </r>
        <r>
          <rPr>
            <b/>
            <sz val="9"/>
            <color indexed="81"/>
            <rFont val="돋움"/>
            <family val="3"/>
            <charset val="129"/>
          </rPr>
          <t>삭제</t>
        </r>
        <r>
          <rPr>
            <b/>
            <sz val="9"/>
            <color indexed="81"/>
            <rFont val="Tahoma"/>
            <family val="2"/>
          </rPr>
          <t xml:space="preserve">(2014.01.01)  </t>
        </r>
        <r>
          <rPr>
            <b/>
            <sz val="9"/>
            <color indexed="81"/>
            <rFont val="돋움"/>
            <family val="3"/>
            <charset val="129"/>
          </rPr>
          <t>라</t>
        </r>
        <r>
          <rPr>
            <b/>
            <sz val="9"/>
            <color indexed="81"/>
            <rFont val="Tahoma"/>
            <family val="2"/>
          </rPr>
          <t xml:space="preserve">. </t>
        </r>
        <r>
          <rPr>
            <b/>
            <sz val="9"/>
            <color indexed="81"/>
            <rFont val="돋움"/>
            <family val="3"/>
            <charset val="129"/>
          </rPr>
          <t>삭제</t>
        </r>
        <r>
          <rPr>
            <b/>
            <sz val="9"/>
            <color indexed="81"/>
            <rFont val="Tahoma"/>
            <family val="2"/>
          </rPr>
          <t xml:space="preserve">(2014.01.01) 
3. </t>
        </r>
        <r>
          <rPr>
            <b/>
            <sz val="9"/>
            <color indexed="81"/>
            <rFont val="돋움"/>
            <family val="3"/>
            <charset val="129"/>
          </rPr>
          <t>제</t>
        </r>
        <r>
          <rPr>
            <b/>
            <sz val="9"/>
            <color indexed="81"/>
            <rFont val="Tahoma"/>
            <family val="2"/>
          </rPr>
          <t>16</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벤처투자조합</t>
        </r>
        <r>
          <rPr>
            <b/>
            <sz val="9"/>
            <color indexed="81"/>
            <rFont val="Tahoma"/>
            <family val="2"/>
          </rPr>
          <t xml:space="preserve"> </t>
        </r>
        <r>
          <rPr>
            <b/>
            <sz val="9"/>
            <color indexed="81"/>
            <rFont val="돋움"/>
            <family val="3"/>
            <charset val="129"/>
          </rPr>
          <t>출자</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소득공제</t>
        </r>
        <r>
          <rPr>
            <b/>
            <sz val="9"/>
            <color indexed="81"/>
            <rFont val="Tahoma"/>
            <family val="2"/>
          </rPr>
          <t>(</t>
        </r>
        <r>
          <rPr>
            <b/>
            <sz val="9"/>
            <color indexed="81"/>
            <rFont val="돋움"/>
            <family val="3"/>
            <charset val="129"/>
          </rPr>
          <t>같은</t>
        </r>
        <r>
          <rPr>
            <b/>
            <sz val="9"/>
            <color indexed="81"/>
            <rFont val="Tahoma"/>
            <family val="2"/>
          </rPr>
          <t xml:space="preserve"> </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제</t>
        </r>
        <r>
          <rPr>
            <b/>
            <sz val="9"/>
            <color indexed="81"/>
            <rFont val="Tahoma"/>
            <family val="2"/>
          </rPr>
          <t>6</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제외한다</t>
        </r>
        <r>
          <rPr>
            <b/>
            <sz val="9"/>
            <color indexed="81"/>
            <rFont val="Tahoma"/>
            <family val="2"/>
          </rPr>
          <t xml:space="preserve">)(2020.02.11 </t>
        </r>
        <r>
          <rPr>
            <b/>
            <sz val="9"/>
            <color indexed="81"/>
            <rFont val="돋움"/>
            <family val="3"/>
            <charset val="129"/>
          </rPr>
          <t>개정</t>
        </r>
        <r>
          <rPr>
            <b/>
            <sz val="9"/>
            <color indexed="81"/>
            <rFont val="Tahoma"/>
            <family val="2"/>
          </rPr>
          <t xml:space="preserve">)
4. </t>
        </r>
        <r>
          <rPr>
            <b/>
            <sz val="9"/>
            <color indexed="81"/>
            <rFont val="돋움"/>
            <family val="3"/>
            <charset val="129"/>
          </rPr>
          <t>제</t>
        </r>
        <r>
          <rPr>
            <b/>
            <sz val="9"/>
            <color indexed="81"/>
            <rFont val="Tahoma"/>
            <family val="2"/>
          </rPr>
          <t>86</t>
        </r>
        <r>
          <rPr>
            <b/>
            <sz val="9"/>
            <color indexed="81"/>
            <rFont val="돋움"/>
            <family val="3"/>
            <charset val="129"/>
          </rPr>
          <t>조의</t>
        </r>
        <r>
          <rPr>
            <b/>
            <sz val="9"/>
            <color indexed="81"/>
            <rFont val="Tahoma"/>
            <family val="2"/>
          </rPr>
          <t>3</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공제부금에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소득공제</t>
        </r>
        <r>
          <rPr>
            <b/>
            <sz val="9"/>
            <color indexed="81"/>
            <rFont val="Tahoma"/>
            <family val="2"/>
          </rPr>
          <t xml:space="preserve">(2013.01.01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87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청약저축</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소득공제</t>
        </r>
        <r>
          <rPr>
            <b/>
            <sz val="9"/>
            <color indexed="81"/>
            <rFont val="Tahoma"/>
            <family val="2"/>
          </rPr>
          <t xml:space="preserve">(2013.01.01 </t>
        </r>
        <r>
          <rPr>
            <b/>
            <sz val="9"/>
            <color indexed="81"/>
            <rFont val="돋움"/>
            <family val="3"/>
            <charset val="129"/>
          </rPr>
          <t>신설</t>
        </r>
        <r>
          <rPr>
            <b/>
            <sz val="9"/>
            <color indexed="81"/>
            <rFont val="Tahoma"/>
            <family val="2"/>
          </rPr>
          <t xml:space="preserve">) 
6. </t>
        </r>
        <r>
          <rPr>
            <b/>
            <sz val="9"/>
            <color indexed="81"/>
            <rFont val="돋움"/>
            <family val="3"/>
            <charset val="129"/>
          </rPr>
          <t>제</t>
        </r>
        <r>
          <rPr>
            <b/>
            <sz val="9"/>
            <color indexed="81"/>
            <rFont val="Tahoma"/>
            <family val="2"/>
          </rPr>
          <t>88</t>
        </r>
        <r>
          <rPr>
            <b/>
            <sz val="9"/>
            <color indexed="81"/>
            <rFont val="돋움"/>
            <family val="3"/>
            <charset val="129"/>
          </rPr>
          <t>조의</t>
        </r>
        <r>
          <rPr>
            <b/>
            <sz val="9"/>
            <color indexed="81"/>
            <rFont val="Tahoma"/>
            <family val="2"/>
          </rPr>
          <t xml:space="preserve">4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우리사주조합</t>
        </r>
        <r>
          <rPr>
            <b/>
            <sz val="9"/>
            <color indexed="81"/>
            <rFont val="Tahoma"/>
            <family val="2"/>
          </rPr>
          <t xml:space="preserve"> </t>
        </r>
        <r>
          <rPr>
            <b/>
            <sz val="9"/>
            <color indexed="81"/>
            <rFont val="돋움"/>
            <family val="3"/>
            <charset val="129"/>
          </rPr>
          <t>출자에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소득공제</t>
        </r>
        <r>
          <rPr>
            <b/>
            <sz val="9"/>
            <color indexed="81"/>
            <rFont val="Tahoma"/>
            <family val="2"/>
          </rPr>
          <t xml:space="preserve">(2013.01.01 </t>
        </r>
        <r>
          <rPr>
            <b/>
            <sz val="9"/>
            <color indexed="81"/>
            <rFont val="돋움"/>
            <family val="3"/>
            <charset val="129"/>
          </rPr>
          <t>신설</t>
        </r>
        <r>
          <rPr>
            <b/>
            <sz val="9"/>
            <color indexed="81"/>
            <rFont val="Tahoma"/>
            <family val="2"/>
          </rPr>
          <t xml:space="preserve">) 
7. </t>
        </r>
        <r>
          <rPr>
            <b/>
            <sz val="9"/>
            <color indexed="81"/>
            <rFont val="돋움"/>
            <family val="3"/>
            <charset val="129"/>
          </rPr>
          <t>제</t>
        </r>
        <r>
          <rPr>
            <b/>
            <sz val="9"/>
            <color indexed="81"/>
            <rFont val="Tahoma"/>
            <family val="2"/>
          </rPr>
          <t>91</t>
        </r>
        <r>
          <rPr>
            <b/>
            <sz val="9"/>
            <color indexed="81"/>
            <rFont val="돋움"/>
            <family val="3"/>
            <charset val="129"/>
          </rPr>
          <t>조의</t>
        </r>
        <r>
          <rPr>
            <b/>
            <sz val="9"/>
            <color indexed="81"/>
            <rFont val="Tahoma"/>
            <family val="2"/>
          </rPr>
          <t>16</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장기집합투자증권저축</t>
        </r>
        <r>
          <rPr>
            <b/>
            <sz val="9"/>
            <color indexed="81"/>
            <rFont val="Tahoma"/>
            <family val="2"/>
          </rPr>
          <t xml:space="preserve"> </t>
        </r>
        <r>
          <rPr>
            <b/>
            <sz val="9"/>
            <color indexed="81"/>
            <rFont val="돋움"/>
            <family val="3"/>
            <charset val="129"/>
          </rPr>
          <t>소득공제</t>
        </r>
        <r>
          <rPr>
            <b/>
            <sz val="9"/>
            <color indexed="81"/>
            <rFont val="Tahoma"/>
            <family val="2"/>
          </rPr>
          <t xml:space="preserve">(2014.01.01 </t>
        </r>
        <r>
          <rPr>
            <b/>
            <sz val="9"/>
            <color indexed="81"/>
            <rFont val="돋움"/>
            <family val="3"/>
            <charset val="129"/>
          </rPr>
          <t>신설</t>
        </r>
        <r>
          <rPr>
            <b/>
            <sz val="9"/>
            <color indexed="81"/>
            <rFont val="Tahoma"/>
            <family val="2"/>
          </rPr>
          <t xml:space="preserve">) 
8. </t>
        </r>
        <r>
          <rPr>
            <b/>
            <sz val="9"/>
            <color indexed="81"/>
            <rFont val="돋움"/>
            <family val="3"/>
            <charset val="129"/>
          </rPr>
          <t>삭제</t>
        </r>
        <r>
          <rPr>
            <b/>
            <sz val="9"/>
            <color indexed="81"/>
            <rFont val="Tahoma"/>
            <family val="2"/>
          </rPr>
          <t xml:space="preserve">(2018.12.24)
9. </t>
        </r>
        <r>
          <rPr>
            <b/>
            <sz val="9"/>
            <color indexed="81"/>
            <rFont val="돋움"/>
            <family val="3"/>
            <charset val="129"/>
          </rPr>
          <t>제</t>
        </r>
        <r>
          <rPr>
            <b/>
            <sz val="9"/>
            <color indexed="81"/>
            <rFont val="Tahoma"/>
            <family val="2"/>
          </rPr>
          <t>126</t>
        </r>
        <r>
          <rPr>
            <b/>
            <sz val="9"/>
            <color indexed="81"/>
            <rFont val="돋움"/>
            <family val="3"/>
            <charset val="129"/>
          </rPr>
          <t>조의</t>
        </r>
        <r>
          <rPr>
            <b/>
            <sz val="9"/>
            <color indexed="81"/>
            <rFont val="Tahoma"/>
            <family val="2"/>
          </rPr>
          <t>2</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신용카드</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사용금액에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소득공제</t>
        </r>
        <r>
          <rPr>
            <b/>
            <sz val="9"/>
            <color indexed="81"/>
            <rFont val="Tahoma"/>
            <family val="2"/>
          </rPr>
          <t xml:space="preserve">(2014.01.01 </t>
        </r>
        <r>
          <rPr>
            <b/>
            <sz val="9"/>
            <color indexed="81"/>
            <rFont val="돋움"/>
            <family val="3"/>
            <charset val="129"/>
          </rPr>
          <t>호번개정</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삭제</t>
        </r>
        <r>
          <rPr>
            <b/>
            <sz val="9"/>
            <color indexed="81"/>
            <rFont val="Tahoma"/>
            <family val="2"/>
          </rPr>
          <t xml:space="preserve">(2014.01.01)   </t>
        </r>
        <r>
          <rPr>
            <b/>
            <sz val="9"/>
            <color indexed="81"/>
            <rFont val="돋움"/>
            <family val="3"/>
            <charset val="129"/>
          </rPr>
          <t>③</t>
        </r>
        <r>
          <rPr>
            <b/>
            <sz val="9"/>
            <color indexed="81"/>
            <rFont val="Tahoma"/>
            <family val="2"/>
          </rPr>
          <t xml:space="preserve"> </t>
        </r>
        <r>
          <rPr>
            <b/>
            <sz val="9"/>
            <color indexed="81"/>
            <rFont val="돋움"/>
            <family val="3"/>
            <charset val="129"/>
          </rPr>
          <t>삭제</t>
        </r>
        <r>
          <rPr>
            <b/>
            <sz val="9"/>
            <color indexed="81"/>
            <rFont val="Tahoma"/>
            <family val="2"/>
          </rPr>
          <t xml:space="preserve">(2014.01.01) 
</t>
        </r>
        <r>
          <rPr>
            <b/>
            <sz val="9"/>
            <color indexed="81"/>
            <rFont val="돋움"/>
            <family val="3"/>
            <charset val="129"/>
          </rPr>
          <t>④</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소득공제</t>
        </r>
        <r>
          <rPr>
            <b/>
            <sz val="9"/>
            <color indexed="81"/>
            <rFont val="Tahoma"/>
            <family val="2"/>
          </rPr>
          <t xml:space="preserve"> </t>
        </r>
        <r>
          <rPr>
            <b/>
            <sz val="9"/>
            <color indexed="81"/>
            <rFont val="돋움"/>
            <family val="3"/>
            <charset val="129"/>
          </rPr>
          <t>등의</t>
        </r>
        <r>
          <rPr>
            <b/>
            <sz val="9"/>
            <color indexed="81"/>
            <rFont val="Tahoma"/>
            <family val="2"/>
          </rPr>
          <t xml:space="preserve"> </t>
        </r>
        <r>
          <rPr>
            <b/>
            <sz val="9"/>
            <color indexed="81"/>
            <rFont val="돋움"/>
            <family val="3"/>
            <charset val="129"/>
          </rPr>
          <t>종합한도</t>
        </r>
        <r>
          <rPr>
            <b/>
            <sz val="9"/>
            <color indexed="81"/>
            <rFont val="Tahoma"/>
            <family val="2"/>
          </rPr>
          <t xml:space="preserve"> </t>
        </r>
        <r>
          <rPr>
            <b/>
            <sz val="9"/>
            <color indexed="81"/>
            <rFont val="돋움"/>
            <family val="3"/>
            <charset val="129"/>
          </rPr>
          <t>적용에</t>
        </r>
        <r>
          <rPr>
            <b/>
            <sz val="9"/>
            <color indexed="81"/>
            <rFont val="Tahoma"/>
            <family val="2"/>
          </rPr>
          <t xml:space="preserve"> </t>
        </r>
        <r>
          <rPr>
            <b/>
            <sz val="9"/>
            <color indexed="81"/>
            <rFont val="돋움"/>
            <family val="3"/>
            <charset val="129"/>
          </rPr>
          <t>필요한</t>
        </r>
        <r>
          <rPr>
            <b/>
            <sz val="9"/>
            <color indexed="81"/>
            <rFont val="Tahoma"/>
            <family val="2"/>
          </rPr>
          <t xml:space="preserve"> </t>
        </r>
        <r>
          <rPr>
            <b/>
            <sz val="9"/>
            <color indexed="81"/>
            <rFont val="돋움"/>
            <family val="3"/>
            <charset val="129"/>
          </rPr>
          <t>사항은</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정한다</t>
        </r>
        <r>
          <rPr>
            <b/>
            <sz val="9"/>
            <color indexed="81"/>
            <rFont val="Tahoma"/>
            <family val="2"/>
          </rPr>
          <t xml:space="preserve">.(2013.01.01 </t>
        </r>
        <r>
          <rPr>
            <b/>
            <sz val="9"/>
            <color indexed="81"/>
            <rFont val="돋움"/>
            <family val="3"/>
            <charset val="129"/>
          </rPr>
          <t>신설</t>
        </r>
        <r>
          <rPr>
            <b/>
            <sz val="9"/>
            <color indexed="81"/>
            <rFont val="Tahoma"/>
            <family val="2"/>
          </rPr>
          <t xml:space="preserve">) 
</t>
        </r>
      </text>
    </comment>
    <comment ref="H151" authorId="2" shapeId="0" xr:uid="{11CAB764-5B34-4D24-BCC8-23942A6ECD45}">
      <text>
        <r>
          <rPr>
            <b/>
            <sz val="9"/>
            <color indexed="81"/>
            <rFont val="돋움"/>
            <family val="3"/>
            <charset val="129"/>
          </rPr>
          <t>·</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소득요건</t>
        </r>
        <r>
          <rPr>
            <b/>
            <sz val="9"/>
            <color indexed="81"/>
            <rFont val="Tahoma"/>
            <family val="2"/>
          </rPr>
          <t>(100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배우자</t>
        </r>
        <r>
          <rPr>
            <b/>
            <sz val="9"/>
            <color indexed="81"/>
            <rFont val="Tahoma"/>
            <family val="2"/>
          </rPr>
          <t xml:space="preserve">, </t>
        </r>
        <r>
          <rPr>
            <b/>
            <sz val="9"/>
            <color indexed="81"/>
            <rFont val="돋움"/>
            <family val="3"/>
            <charset val="129"/>
          </rPr>
          <t>부양가족</t>
        </r>
        <r>
          <rPr>
            <b/>
            <sz val="9"/>
            <color indexed="81"/>
            <rFont val="Tahoma"/>
            <family val="2"/>
          </rPr>
          <t xml:space="preserve"> 1</t>
        </r>
        <r>
          <rPr>
            <b/>
            <sz val="9"/>
            <color indexed="81"/>
            <rFont val="돋움"/>
            <family val="3"/>
            <charset val="129"/>
          </rPr>
          <t>인당</t>
        </r>
        <r>
          <rPr>
            <b/>
            <sz val="9"/>
            <color indexed="81"/>
            <rFont val="Tahoma"/>
            <family val="2"/>
          </rPr>
          <t xml:space="preserve"> 150</t>
        </r>
        <r>
          <rPr>
            <b/>
            <sz val="9"/>
            <color indexed="81"/>
            <rFont val="돋움"/>
            <family val="3"/>
            <charset val="129"/>
          </rPr>
          <t>만원
·</t>
        </r>
        <r>
          <rPr>
            <b/>
            <sz val="9"/>
            <color indexed="81"/>
            <rFont val="Tahoma"/>
            <family val="2"/>
          </rPr>
          <t xml:space="preserve"> </t>
        </r>
        <r>
          <rPr>
            <b/>
            <sz val="9"/>
            <color indexed="81"/>
            <rFont val="돋움"/>
            <family val="3"/>
            <charset val="129"/>
          </rPr>
          <t>직계존속</t>
        </r>
        <r>
          <rPr>
            <b/>
            <sz val="9"/>
            <color indexed="81"/>
            <rFont val="Tahoma"/>
            <family val="2"/>
          </rPr>
          <t xml:space="preserve"> : </t>
        </r>
        <r>
          <rPr>
            <b/>
            <sz val="9"/>
            <color indexed="81"/>
            <rFont val="돋움"/>
            <family val="3"/>
            <charset val="129"/>
          </rPr>
          <t>만</t>
        </r>
        <r>
          <rPr>
            <b/>
            <sz val="9"/>
            <color indexed="81"/>
            <rFont val="Tahoma"/>
            <family val="2"/>
          </rPr>
          <t xml:space="preserve"> 60</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(1958.12.31. </t>
        </r>
        <r>
          <rPr>
            <b/>
            <sz val="9"/>
            <color indexed="81"/>
            <rFont val="돋움"/>
            <family val="3"/>
            <charset val="129"/>
          </rPr>
          <t>이전</t>
        </r>
        <r>
          <rPr>
            <b/>
            <sz val="9"/>
            <color indexed="81"/>
            <rFont val="Tahoma"/>
            <family val="2"/>
          </rPr>
          <t xml:space="preserve"> </t>
        </r>
        <r>
          <rPr>
            <b/>
            <sz val="9"/>
            <color indexed="81"/>
            <rFont val="돋움"/>
            <family val="3"/>
            <charset val="129"/>
          </rPr>
          <t>生</t>
        </r>
        <r>
          <rPr>
            <b/>
            <sz val="9"/>
            <color indexed="81"/>
            <rFont val="Tahoma"/>
            <family val="2"/>
          </rPr>
          <t xml:space="preserve">)
· </t>
        </r>
        <r>
          <rPr>
            <b/>
            <sz val="9"/>
            <color indexed="81"/>
            <rFont val="돋움"/>
            <family val="3"/>
            <charset val="129"/>
          </rPr>
          <t>직계비속</t>
        </r>
        <r>
          <rPr>
            <b/>
            <sz val="9"/>
            <color indexed="81"/>
            <rFont val="Tahoma"/>
            <family val="2"/>
          </rPr>
          <t xml:space="preserve"> </t>
        </r>
        <r>
          <rPr>
            <b/>
            <sz val="9"/>
            <color indexed="81"/>
            <rFont val="돋움"/>
            <family val="3"/>
            <charset val="129"/>
          </rPr>
          <t>·동거입양자</t>
        </r>
        <r>
          <rPr>
            <b/>
            <sz val="9"/>
            <color indexed="81"/>
            <rFont val="Tahoma"/>
            <family val="2"/>
          </rPr>
          <t xml:space="preserve"> : </t>
        </r>
        <r>
          <rPr>
            <b/>
            <sz val="9"/>
            <color indexed="81"/>
            <rFont val="돋움"/>
            <family val="3"/>
            <charset val="129"/>
          </rPr>
          <t>만</t>
        </r>
        <r>
          <rPr>
            <b/>
            <sz val="9"/>
            <color indexed="81"/>
            <rFont val="Tahoma"/>
            <family val="2"/>
          </rPr>
          <t xml:space="preserve"> 20</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(1988.1.1.</t>
        </r>
        <r>
          <rPr>
            <b/>
            <sz val="9"/>
            <color indexed="81"/>
            <rFont val="돋움"/>
            <family val="3"/>
            <charset val="129"/>
          </rPr>
          <t>이후</t>
        </r>
        <r>
          <rPr>
            <b/>
            <sz val="9"/>
            <color indexed="81"/>
            <rFont val="Tahoma"/>
            <family val="2"/>
          </rPr>
          <t xml:space="preserve"> </t>
        </r>
        <r>
          <rPr>
            <b/>
            <sz val="9"/>
            <color indexed="81"/>
            <rFont val="돋움"/>
            <family val="3"/>
            <charset val="129"/>
          </rPr>
          <t>生</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형제자매</t>
        </r>
        <r>
          <rPr>
            <b/>
            <sz val="9"/>
            <color indexed="81"/>
            <rFont val="Tahoma"/>
            <family val="2"/>
          </rPr>
          <t xml:space="preserve"> : </t>
        </r>
        <r>
          <rPr>
            <b/>
            <sz val="9"/>
            <color indexed="81"/>
            <rFont val="돋움"/>
            <family val="3"/>
            <charset val="129"/>
          </rPr>
          <t>만</t>
        </r>
        <r>
          <rPr>
            <b/>
            <sz val="9"/>
            <color indexed="81"/>
            <rFont val="Tahoma"/>
            <family val="2"/>
          </rPr>
          <t xml:space="preserve">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만</t>
        </r>
        <r>
          <rPr>
            <b/>
            <sz val="9"/>
            <color indexed="81"/>
            <rFont val="Tahoma"/>
            <family val="2"/>
          </rPr>
          <t xml:space="preserve"> 60</t>
        </r>
        <r>
          <rPr>
            <b/>
            <sz val="9"/>
            <color indexed="81"/>
            <rFont val="돋움"/>
            <family val="3"/>
            <charset val="129"/>
          </rPr>
          <t>세</t>
        </r>
        <r>
          <rPr>
            <b/>
            <sz val="9"/>
            <color indexed="81"/>
            <rFont val="Tahoma"/>
            <family val="2"/>
          </rPr>
          <t xml:space="preserve"> </t>
        </r>
        <r>
          <rPr>
            <b/>
            <sz val="9"/>
            <color indexed="81"/>
            <rFont val="돋움"/>
            <family val="3"/>
            <charset val="129"/>
          </rPr>
          <t>이상</t>
        </r>
      </text>
    </comment>
    <comment ref="J151" authorId="2" shapeId="0" xr:uid="{0CBFB08F-A01C-445F-9591-0F3BDCCC1A73}">
      <text>
        <r>
          <rPr>
            <b/>
            <sz val="9"/>
            <color indexed="81"/>
            <rFont val="돋움"/>
            <family val="3"/>
            <charset val="129"/>
          </rPr>
          <t>경로우대</t>
        </r>
        <r>
          <rPr>
            <b/>
            <sz val="9"/>
            <color indexed="81"/>
            <rFont val="Tahoma"/>
            <family val="2"/>
          </rPr>
          <t xml:space="preserve"> :</t>
        </r>
        <r>
          <rPr>
            <b/>
            <sz val="9"/>
            <color indexed="81"/>
            <rFont val="돋움"/>
            <family val="3"/>
            <charset val="129"/>
          </rPr>
          <t>만</t>
        </r>
        <r>
          <rPr>
            <b/>
            <sz val="9"/>
            <color indexed="81"/>
            <rFont val="Tahoma"/>
            <family val="2"/>
          </rPr>
          <t>70</t>
        </r>
        <r>
          <rPr>
            <b/>
            <sz val="9"/>
            <color indexed="81"/>
            <rFont val="돋움"/>
            <family val="3"/>
            <charset val="129"/>
          </rPr>
          <t>세이상</t>
        </r>
        <r>
          <rPr>
            <b/>
            <sz val="9"/>
            <color indexed="81"/>
            <rFont val="Tahoma"/>
            <family val="2"/>
          </rPr>
          <t>(1948.12.31.</t>
        </r>
        <r>
          <rPr>
            <b/>
            <sz val="9"/>
            <color indexed="81"/>
            <rFont val="돋움"/>
            <family val="3"/>
            <charset val="129"/>
          </rPr>
          <t>이전</t>
        </r>
        <r>
          <rPr>
            <b/>
            <sz val="9"/>
            <color indexed="81"/>
            <rFont val="Tahoma"/>
            <family val="2"/>
          </rPr>
          <t xml:space="preserve"> </t>
        </r>
        <r>
          <rPr>
            <b/>
            <sz val="9"/>
            <color indexed="81"/>
            <rFont val="돋움"/>
            <family val="3"/>
            <charset val="129"/>
          </rPr>
          <t>生</t>
        </r>
        <r>
          <rPr>
            <b/>
            <sz val="9"/>
            <color indexed="81"/>
            <rFont val="Tahoma"/>
            <family val="2"/>
          </rPr>
          <t>)
1</t>
        </r>
        <r>
          <rPr>
            <b/>
            <sz val="9"/>
            <color indexed="81"/>
            <rFont val="돋움"/>
            <family val="3"/>
            <charset val="129"/>
          </rPr>
          <t>인당</t>
        </r>
        <r>
          <rPr>
            <b/>
            <sz val="9"/>
            <color indexed="81"/>
            <rFont val="Tahoma"/>
            <family val="2"/>
          </rPr>
          <t xml:space="preserve"> 100</t>
        </r>
        <r>
          <rPr>
            <b/>
            <sz val="9"/>
            <color indexed="81"/>
            <rFont val="돋움"/>
            <family val="3"/>
            <charset val="129"/>
          </rPr>
          <t>만원</t>
        </r>
      </text>
    </comment>
    <comment ref="K151" authorId="2" shapeId="0" xr:uid="{B4B01E24-AE59-461F-A3C7-2D175FEA4BFB}">
      <text>
        <r>
          <rPr>
            <b/>
            <sz val="9"/>
            <color indexed="81"/>
            <rFont val="Tahoma"/>
            <family val="2"/>
          </rPr>
          <t xml:space="preserve">· </t>
        </r>
        <r>
          <rPr>
            <b/>
            <sz val="9"/>
            <color indexed="81"/>
            <rFont val="돋움"/>
            <family val="3"/>
            <charset val="129"/>
          </rPr>
          <t>출생</t>
        </r>
        <r>
          <rPr>
            <b/>
            <sz val="9"/>
            <color indexed="81"/>
            <rFont val="Tahoma"/>
            <family val="2"/>
          </rPr>
          <t xml:space="preserve">· </t>
        </r>
        <r>
          <rPr>
            <b/>
            <sz val="9"/>
            <color indexed="81"/>
            <rFont val="돋움"/>
            <family val="3"/>
            <charset val="129"/>
          </rPr>
          <t>입양</t>
        </r>
        <r>
          <rPr>
            <b/>
            <sz val="9"/>
            <color indexed="81"/>
            <rFont val="Tahoma"/>
            <family val="2"/>
          </rPr>
          <t xml:space="preserve"> </t>
        </r>
        <r>
          <rPr>
            <b/>
            <sz val="9"/>
            <color indexed="81"/>
            <rFont val="돋움"/>
            <family val="3"/>
            <charset val="129"/>
          </rPr>
          <t>세액공제</t>
        </r>
        <r>
          <rPr>
            <b/>
            <sz val="9"/>
            <color indexed="81"/>
            <rFont val="Tahoma"/>
            <family val="2"/>
          </rPr>
          <t xml:space="preserve"> : </t>
        </r>
        <r>
          <rPr>
            <b/>
            <sz val="9"/>
            <color indexed="81"/>
            <rFont val="돋움"/>
            <family val="3"/>
            <charset val="129"/>
          </rPr>
          <t>첫째</t>
        </r>
        <r>
          <rPr>
            <b/>
            <sz val="9"/>
            <color indexed="81"/>
            <rFont val="Tahoma"/>
            <family val="2"/>
          </rPr>
          <t xml:space="preserve"> 30</t>
        </r>
        <r>
          <rPr>
            <b/>
            <sz val="9"/>
            <color indexed="81"/>
            <rFont val="돋움"/>
            <family val="3"/>
            <charset val="129"/>
          </rPr>
          <t>만원</t>
        </r>
        <r>
          <rPr>
            <b/>
            <sz val="9"/>
            <color indexed="81"/>
            <rFont val="Tahoma"/>
            <family val="2"/>
          </rPr>
          <t xml:space="preserve">, </t>
        </r>
        <r>
          <rPr>
            <b/>
            <sz val="9"/>
            <color indexed="81"/>
            <rFont val="돋움"/>
            <family val="3"/>
            <charset val="129"/>
          </rPr>
          <t>둘째</t>
        </r>
        <r>
          <rPr>
            <b/>
            <sz val="9"/>
            <color indexed="81"/>
            <rFont val="Tahoma"/>
            <family val="2"/>
          </rPr>
          <t xml:space="preserve"> 50</t>
        </r>
        <r>
          <rPr>
            <b/>
            <sz val="9"/>
            <color indexed="81"/>
            <rFont val="돋움"/>
            <family val="3"/>
            <charset val="129"/>
          </rPr>
          <t>만원</t>
        </r>
        <r>
          <rPr>
            <b/>
            <sz val="9"/>
            <color indexed="81"/>
            <rFont val="Tahoma"/>
            <family val="2"/>
          </rPr>
          <t xml:space="preserve">, </t>
        </r>
        <r>
          <rPr>
            <b/>
            <sz val="9"/>
            <color indexed="81"/>
            <rFont val="돋움"/>
            <family val="3"/>
            <charset val="129"/>
          </rPr>
          <t>셋째</t>
        </r>
        <r>
          <rPr>
            <b/>
            <sz val="9"/>
            <color indexed="81"/>
            <rFont val="Tahoma"/>
            <family val="2"/>
          </rPr>
          <t xml:space="preserve"> </t>
        </r>
        <r>
          <rPr>
            <b/>
            <sz val="9"/>
            <color indexed="81"/>
            <rFont val="돋움"/>
            <family val="3"/>
            <charset val="129"/>
          </rPr>
          <t>이상</t>
        </r>
        <r>
          <rPr>
            <b/>
            <sz val="9"/>
            <color indexed="81"/>
            <rFont val="Tahoma"/>
            <family val="2"/>
          </rPr>
          <t xml:space="preserve"> 70</t>
        </r>
        <r>
          <rPr>
            <b/>
            <sz val="9"/>
            <color indexed="81"/>
            <rFont val="돋움"/>
            <family val="3"/>
            <charset val="129"/>
          </rPr>
          <t>만원</t>
        </r>
      </text>
    </comment>
    <comment ref="N151" authorId="2" shapeId="0" xr:uid="{40E65ECA-C7FD-4381-82CB-406F5DAEF63B}">
      <text>
        <r>
          <rPr>
            <b/>
            <sz val="9"/>
            <color indexed="81"/>
            <rFont val="돋움"/>
            <family val="3"/>
            <charset val="129"/>
          </rPr>
          <t>보험료</t>
        </r>
        <r>
          <rPr>
            <b/>
            <sz val="9"/>
            <color indexed="81"/>
            <rFont val="Tahoma"/>
            <family val="2"/>
          </rPr>
          <t>(</t>
        </r>
        <r>
          <rPr>
            <b/>
            <sz val="9"/>
            <color indexed="81"/>
            <rFont val="돋움"/>
            <family val="3"/>
            <charset val="129"/>
          </rPr>
          <t>공제율</t>
        </r>
        <r>
          <rPr>
            <b/>
            <sz val="9"/>
            <color indexed="81"/>
            <rFont val="Tahoma"/>
            <family val="2"/>
          </rPr>
          <t xml:space="preserve"> 12%,15%)
· </t>
        </r>
        <r>
          <rPr>
            <b/>
            <sz val="9"/>
            <color indexed="81"/>
            <rFont val="돋움"/>
            <family val="3"/>
            <charset val="129"/>
          </rPr>
          <t>보장성보험료</t>
        </r>
        <r>
          <rPr>
            <b/>
            <sz val="9"/>
            <color indexed="81"/>
            <rFont val="Tahoma"/>
            <family val="2"/>
          </rPr>
          <t>(</t>
        </r>
        <r>
          <rPr>
            <b/>
            <sz val="9"/>
            <color indexed="81"/>
            <rFont val="돋움"/>
            <family val="3"/>
            <charset val="129"/>
          </rPr>
          <t>저축성</t>
        </r>
        <r>
          <rPr>
            <b/>
            <sz val="9"/>
            <color indexed="81"/>
            <rFont val="Tahoma"/>
            <family val="2"/>
          </rPr>
          <t xml:space="preserve"> </t>
        </r>
        <r>
          <rPr>
            <b/>
            <sz val="9"/>
            <color indexed="81"/>
            <rFont val="돋움"/>
            <family val="3"/>
            <charset val="129"/>
          </rPr>
          <t>제외</t>
        </r>
        <r>
          <rPr>
            <b/>
            <sz val="9"/>
            <color indexed="81"/>
            <rFont val="Tahoma"/>
            <family val="2"/>
          </rPr>
          <t>) 12%(</t>
        </r>
        <r>
          <rPr>
            <b/>
            <sz val="9"/>
            <color indexed="81"/>
            <rFont val="돋움"/>
            <family val="3"/>
            <charset val="129"/>
          </rPr>
          <t>한도</t>
        </r>
        <r>
          <rPr>
            <b/>
            <sz val="9"/>
            <color indexed="81"/>
            <rFont val="Tahoma"/>
            <family val="2"/>
          </rPr>
          <t xml:space="preserve"> 100</t>
        </r>
        <r>
          <rPr>
            <b/>
            <sz val="9"/>
            <color indexed="81"/>
            <rFont val="돋움"/>
            <family val="3"/>
            <charset val="129"/>
          </rPr>
          <t>만원</t>
        </r>
        <r>
          <rPr>
            <b/>
            <sz val="9"/>
            <color indexed="81"/>
            <rFont val="Tahoma"/>
            <family val="2"/>
          </rPr>
          <t xml:space="preserve">)
· </t>
        </r>
        <r>
          <rPr>
            <b/>
            <sz val="9"/>
            <color indexed="81"/>
            <rFont val="돋움"/>
            <family val="3"/>
            <charset val="129"/>
          </rPr>
          <t>장애인전용</t>
        </r>
        <r>
          <rPr>
            <b/>
            <sz val="9"/>
            <color indexed="81"/>
            <rFont val="Tahoma"/>
            <family val="2"/>
          </rPr>
          <t xml:space="preserve"> </t>
        </r>
        <r>
          <rPr>
            <b/>
            <sz val="9"/>
            <color indexed="81"/>
            <rFont val="돋움"/>
            <family val="3"/>
            <charset val="129"/>
          </rPr>
          <t>보장성보험료</t>
        </r>
        <r>
          <rPr>
            <b/>
            <sz val="9"/>
            <color indexed="81"/>
            <rFont val="Tahoma"/>
            <family val="2"/>
          </rPr>
          <t xml:space="preserve"> 15%(</t>
        </r>
        <r>
          <rPr>
            <b/>
            <sz val="9"/>
            <color indexed="81"/>
            <rFont val="돋움"/>
            <family val="3"/>
            <charset val="129"/>
          </rPr>
          <t>한도</t>
        </r>
        <r>
          <rPr>
            <b/>
            <sz val="9"/>
            <color indexed="81"/>
            <rFont val="Tahoma"/>
            <family val="2"/>
          </rPr>
          <t xml:space="preserve"> 100</t>
        </r>
        <r>
          <rPr>
            <b/>
            <sz val="9"/>
            <color indexed="81"/>
            <rFont val="돋움"/>
            <family val="3"/>
            <charset val="129"/>
          </rPr>
          <t>만원</t>
        </r>
        <r>
          <rPr>
            <b/>
            <sz val="9"/>
            <color indexed="81"/>
            <rFont val="Tahoma"/>
            <family val="2"/>
          </rPr>
          <t>)</t>
        </r>
      </text>
    </comment>
    <comment ref="AM151" authorId="2" shapeId="0" xr:uid="{07C4A801-09F6-4647-83E2-5473C2368564}">
      <text>
        <r>
          <rPr>
            <b/>
            <sz val="9"/>
            <color indexed="81"/>
            <rFont val="돋움"/>
            <family val="3"/>
            <charset val="129"/>
          </rPr>
          <t>교육비</t>
        </r>
        <r>
          <rPr>
            <b/>
            <sz val="9"/>
            <color indexed="81"/>
            <rFont val="Tahoma"/>
            <family val="2"/>
          </rPr>
          <t xml:space="preserve"> (</t>
        </r>
        <r>
          <rPr>
            <b/>
            <sz val="9"/>
            <color indexed="81"/>
            <rFont val="돋움"/>
            <family val="3"/>
            <charset val="129"/>
          </rPr>
          <t>공제율</t>
        </r>
        <r>
          <rPr>
            <b/>
            <sz val="9"/>
            <color indexed="81"/>
            <rFont val="Tahoma"/>
            <family val="2"/>
          </rPr>
          <t xml:space="preserve"> 15%) </t>
        </r>
        <r>
          <rPr>
            <b/>
            <sz val="9"/>
            <color indexed="81"/>
            <rFont val="돋움"/>
            <family val="3"/>
            <charset val="129"/>
          </rPr>
          <t>학자금대출상환액포함
·</t>
        </r>
        <r>
          <rPr>
            <b/>
            <sz val="9"/>
            <color indexed="81"/>
            <rFont val="Tahoma"/>
            <family val="2"/>
          </rPr>
          <t xml:space="preserve"> </t>
        </r>
        <r>
          <rPr>
            <b/>
            <sz val="9"/>
            <color indexed="81"/>
            <rFont val="돋움"/>
            <family val="3"/>
            <charset val="129"/>
          </rPr>
          <t>본인</t>
        </r>
        <r>
          <rPr>
            <b/>
            <sz val="9"/>
            <color indexed="81"/>
            <rFont val="Tahoma"/>
            <family val="2"/>
          </rPr>
          <t xml:space="preserve"> : </t>
        </r>
        <r>
          <rPr>
            <b/>
            <sz val="9"/>
            <color indexed="81"/>
            <rFont val="돋움"/>
            <family val="3"/>
            <charset val="129"/>
          </rPr>
          <t>전액</t>
        </r>
        <r>
          <rPr>
            <b/>
            <sz val="9"/>
            <color indexed="81"/>
            <rFont val="Tahoma"/>
            <family val="2"/>
          </rPr>
          <t>(</t>
        </r>
        <r>
          <rPr>
            <b/>
            <sz val="9"/>
            <color indexed="81"/>
            <rFont val="돋움"/>
            <family val="3"/>
            <charset val="129"/>
          </rPr>
          <t>대학원</t>
        </r>
        <r>
          <rPr>
            <b/>
            <sz val="9"/>
            <color indexed="81"/>
            <rFont val="Tahoma"/>
            <family val="2"/>
          </rPr>
          <t xml:space="preserve"> </t>
        </r>
        <r>
          <rPr>
            <b/>
            <sz val="9"/>
            <color indexed="81"/>
            <rFont val="돋움"/>
            <family val="3"/>
            <charset val="129"/>
          </rPr>
          <t>포함</t>
        </r>
        <r>
          <rPr>
            <b/>
            <sz val="9"/>
            <color indexed="81"/>
            <rFont val="Tahoma"/>
            <family val="2"/>
          </rPr>
          <t xml:space="preserve">)
· </t>
        </r>
        <r>
          <rPr>
            <b/>
            <sz val="9"/>
            <color indexed="81"/>
            <rFont val="돋움"/>
            <family val="3"/>
            <charset val="129"/>
          </rPr>
          <t>대학생</t>
        </r>
        <r>
          <rPr>
            <b/>
            <sz val="9"/>
            <color indexed="81"/>
            <rFont val="Tahoma"/>
            <family val="2"/>
          </rPr>
          <t xml:space="preserve"> : 1</t>
        </r>
        <r>
          <rPr>
            <b/>
            <sz val="9"/>
            <color indexed="81"/>
            <rFont val="돋움"/>
            <family val="3"/>
            <charset val="129"/>
          </rPr>
          <t>명당</t>
        </r>
        <r>
          <rPr>
            <b/>
            <sz val="9"/>
            <color indexed="81"/>
            <rFont val="Tahoma"/>
            <family val="2"/>
          </rPr>
          <t xml:space="preserve"> 900</t>
        </r>
        <r>
          <rPr>
            <b/>
            <sz val="9"/>
            <color indexed="81"/>
            <rFont val="돋움"/>
            <family val="3"/>
            <charset val="129"/>
          </rPr>
          <t>만원</t>
        </r>
        <r>
          <rPr>
            <b/>
            <sz val="9"/>
            <color indexed="81"/>
            <rFont val="Tahoma"/>
            <family val="2"/>
          </rPr>
          <t xml:space="preserve"> </t>
        </r>
        <r>
          <rPr>
            <b/>
            <sz val="9"/>
            <color indexed="81"/>
            <rFont val="돋움"/>
            <family val="3"/>
            <charset val="129"/>
          </rPr>
          <t>한도</t>
        </r>
        <r>
          <rPr>
            <b/>
            <sz val="9"/>
            <color indexed="81"/>
            <rFont val="Tahoma"/>
            <family val="2"/>
          </rPr>
          <t xml:space="preserve"> (</t>
        </r>
        <r>
          <rPr>
            <b/>
            <sz val="9"/>
            <color indexed="81"/>
            <rFont val="돋움"/>
            <family val="3"/>
            <charset val="129"/>
          </rPr>
          <t>대학원제외</t>
        </r>
        <r>
          <rPr>
            <b/>
            <sz val="9"/>
            <color indexed="81"/>
            <rFont val="Tahoma"/>
            <family val="2"/>
          </rPr>
          <t xml:space="preserve">)
· </t>
        </r>
        <r>
          <rPr>
            <b/>
            <sz val="9"/>
            <color indexed="81"/>
            <rFont val="돋움"/>
            <family val="3"/>
            <charset val="129"/>
          </rPr>
          <t>취학전</t>
        </r>
        <r>
          <rPr>
            <b/>
            <sz val="9"/>
            <color indexed="81"/>
            <rFont val="Tahoma"/>
            <family val="2"/>
          </rPr>
          <t xml:space="preserve"> </t>
        </r>
        <r>
          <rPr>
            <b/>
            <sz val="9"/>
            <color indexed="81"/>
            <rFont val="돋움"/>
            <family val="3"/>
            <charset val="129"/>
          </rPr>
          <t>아동·</t>
        </r>
        <r>
          <rPr>
            <b/>
            <sz val="9"/>
            <color indexed="81"/>
            <rFont val="Tahoma"/>
            <family val="2"/>
          </rPr>
          <t xml:space="preserve"> </t>
        </r>
        <r>
          <rPr>
            <b/>
            <sz val="9"/>
            <color indexed="81"/>
            <rFont val="돋움"/>
            <family val="3"/>
            <charset val="129"/>
          </rPr>
          <t>초·</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고생</t>
        </r>
        <r>
          <rPr>
            <b/>
            <sz val="9"/>
            <color indexed="81"/>
            <rFont val="Tahoma"/>
            <family val="2"/>
          </rPr>
          <t xml:space="preserve"> : 1</t>
        </r>
        <r>
          <rPr>
            <b/>
            <sz val="9"/>
            <color indexed="81"/>
            <rFont val="돋움"/>
            <family val="3"/>
            <charset val="129"/>
          </rPr>
          <t>명당</t>
        </r>
        <r>
          <rPr>
            <b/>
            <sz val="9"/>
            <color indexed="81"/>
            <rFont val="Tahoma"/>
            <family val="2"/>
          </rPr>
          <t xml:space="preserve"> 300</t>
        </r>
        <r>
          <rPr>
            <b/>
            <sz val="9"/>
            <color indexed="81"/>
            <rFont val="돋움"/>
            <family val="3"/>
            <charset val="129"/>
          </rPr>
          <t>만원한도</t>
        </r>
        <r>
          <rPr>
            <b/>
            <sz val="9"/>
            <color indexed="81"/>
            <rFont val="Tahoma"/>
            <family val="2"/>
          </rPr>
          <t>(</t>
        </r>
        <r>
          <rPr>
            <b/>
            <sz val="9"/>
            <color indexed="81"/>
            <rFont val="돋움"/>
            <family val="3"/>
            <charset val="129"/>
          </rPr>
          <t>체험학습비</t>
        </r>
        <r>
          <rPr>
            <b/>
            <sz val="9"/>
            <color indexed="81"/>
            <rFont val="Tahoma"/>
            <family val="2"/>
          </rPr>
          <t xml:space="preserve"> 30</t>
        </r>
        <r>
          <rPr>
            <b/>
            <sz val="9"/>
            <color indexed="81"/>
            <rFont val="돋움"/>
            <family val="3"/>
            <charset val="129"/>
          </rPr>
          <t>만원까지</t>
        </r>
        <r>
          <rPr>
            <b/>
            <sz val="9"/>
            <color indexed="81"/>
            <rFont val="Tahoma"/>
            <family val="2"/>
          </rPr>
          <t xml:space="preserve"> </t>
        </r>
        <r>
          <rPr>
            <b/>
            <sz val="9"/>
            <color indexed="81"/>
            <rFont val="돋움"/>
            <family val="3"/>
            <charset val="129"/>
          </rPr>
          <t>포함</t>
        </r>
        <r>
          <rPr>
            <b/>
            <sz val="9"/>
            <color indexed="81"/>
            <rFont val="Tahoma"/>
            <family val="2"/>
          </rPr>
          <t xml:space="preserve">)
· </t>
        </r>
        <r>
          <rPr>
            <b/>
            <sz val="9"/>
            <color indexed="81"/>
            <rFont val="돋움"/>
            <family val="3"/>
            <charset val="129"/>
          </rPr>
          <t>장애인재활교육</t>
        </r>
        <r>
          <rPr>
            <b/>
            <sz val="9"/>
            <color indexed="81"/>
            <rFont val="Tahoma"/>
            <family val="2"/>
          </rPr>
          <t xml:space="preserve"> </t>
        </r>
        <r>
          <rPr>
            <b/>
            <sz val="9"/>
            <color indexed="81"/>
            <rFont val="돋움"/>
            <family val="3"/>
            <charset val="129"/>
          </rPr>
          <t>목적사회복지시설</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특수교육비</t>
        </r>
        <r>
          <rPr>
            <b/>
            <sz val="9"/>
            <color indexed="81"/>
            <rFont val="Tahoma"/>
            <family val="2"/>
          </rPr>
          <t>(</t>
        </r>
        <r>
          <rPr>
            <b/>
            <sz val="9"/>
            <color indexed="81"/>
            <rFont val="돋움"/>
            <family val="3"/>
            <charset val="129"/>
          </rPr>
          <t>직계존속포함</t>
        </r>
        <r>
          <rPr>
            <b/>
            <sz val="9"/>
            <color indexed="81"/>
            <rFont val="Tahoma"/>
            <family val="2"/>
          </rPr>
          <t>)</t>
        </r>
      </text>
    </comment>
    <comment ref="H152" authorId="2" shapeId="0" xr:uid="{02E75835-3AB7-45FA-AA9B-60172F9B0C85}">
      <text>
        <r>
          <rPr>
            <b/>
            <sz val="9"/>
            <color indexed="81"/>
            <rFont val="돋움"/>
            <family val="3"/>
            <charset val="129"/>
          </rPr>
          <t>부녀자</t>
        </r>
        <r>
          <rPr>
            <b/>
            <sz val="9"/>
            <color indexed="81"/>
            <rFont val="Tahoma"/>
            <family val="2"/>
          </rPr>
          <t xml:space="preserve"> : 50</t>
        </r>
        <r>
          <rPr>
            <b/>
            <sz val="9"/>
            <color indexed="81"/>
            <rFont val="돋움"/>
            <family val="3"/>
            <charset val="129"/>
          </rPr>
          <t>만원</t>
        </r>
        <r>
          <rPr>
            <b/>
            <sz val="9"/>
            <color indexed="81"/>
            <rFont val="Tahoma"/>
            <family val="2"/>
          </rPr>
          <t>(</t>
        </r>
        <r>
          <rPr>
            <b/>
            <sz val="9"/>
            <color indexed="81"/>
            <rFont val="돋움"/>
            <family val="3"/>
            <charset val="129"/>
          </rPr>
          <t>종합소득금액</t>
        </r>
        <r>
          <rPr>
            <b/>
            <sz val="9"/>
            <color indexed="81"/>
            <rFont val="Tahoma"/>
            <family val="2"/>
          </rPr>
          <t xml:space="preserve"> 3</t>
        </r>
        <r>
          <rPr>
            <b/>
            <sz val="9"/>
            <color indexed="81"/>
            <rFont val="돋움"/>
            <family val="3"/>
            <charset val="129"/>
          </rPr>
          <t>천만원</t>
        </r>
        <r>
          <rPr>
            <b/>
            <sz val="9"/>
            <color indexed="81"/>
            <rFont val="Tahoma"/>
            <family val="2"/>
          </rPr>
          <t xml:space="preserve"> </t>
        </r>
        <r>
          <rPr>
            <b/>
            <sz val="9"/>
            <color indexed="81"/>
            <rFont val="돋움"/>
            <family val="3"/>
            <charset val="129"/>
          </rPr>
          <t>이하</t>
        </r>
        <r>
          <rPr>
            <b/>
            <sz val="9"/>
            <color indexed="81"/>
            <rFont val="Tahoma"/>
            <family val="2"/>
          </rPr>
          <t>)</t>
        </r>
      </text>
    </comment>
    <comment ref="I152" authorId="2" shapeId="0" xr:uid="{A627A329-A677-46C2-ADAC-B2F924DCC3B3}">
      <text>
        <r>
          <rPr>
            <b/>
            <sz val="9"/>
            <color indexed="81"/>
            <rFont val="돋움"/>
            <family val="3"/>
            <charset val="129"/>
          </rPr>
          <t>한부모공제</t>
        </r>
        <r>
          <rPr>
            <b/>
            <sz val="9"/>
            <color indexed="81"/>
            <rFont val="Tahoma"/>
            <family val="2"/>
          </rPr>
          <t xml:space="preserve"> :
100</t>
        </r>
        <r>
          <rPr>
            <b/>
            <sz val="9"/>
            <color indexed="81"/>
            <rFont val="돋움"/>
            <family val="3"/>
            <charset val="129"/>
          </rPr>
          <t xml:space="preserve">만원
</t>
        </r>
        <r>
          <rPr>
            <b/>
            <sz val="9"/>
            <color indexed="81"/>
            <rFont val="Tahoma"/>
            <family val="2"/>
          </rPr>
          <t>(</t>
        </r>
        <r>
          <rPr>
            <b/>
            <sz val="9"/>
            <color indexed="81"/>
            <rFont val="돋움"/>
            <family val="3"/>
            <charset val="129"/>
          </rPr>
          <t>부녀자</t>
        </r>
        <r>
          <rPr>
            <b/>
            <sz val="9"/>
            <color indexed="81"/>
            <rFont val="Tahoma"/>
            <family val="2"/>
          </rPr>
          <t xml:space="preserve"> </t>
        </r>
        <r>
          <rPr>
            <b/>
            <sz val="9"/>
            <color indexed="81"/>
            <rFont val="돋움"/>
            <family val="3"/>
            <charset val="129"/>
          </rPr>
          <t>공제와</t>
        </r>
        <r>
          <rPr>
            <b/>
            <sz val="9"/>
            <color indexed="81"/>
            <rFont val="Tahoma"/>
            <family val="2"/>
          </rPr>
          <t xml:space="preserve"> </t>
        </r>
        <r>
          <rPr>
            <b/>
            <sz val="9"/>
            <color indexed="81"/>
            <rFont val="돋움"/>
            <family val="3"/>
            <charset val="129"/>
          </rPr>
          <t>중복시</t>
        </r>
        <r>
          <rPr>
            <b/>
            <sz val="9"/>
            <color indexed="81"/>
            <rFont val="Tahoma"/>
            <family val="2"/>
          </rPr>
          <t xml:space="preserve"> </t>
        </r>
        <r>
          <rPr>
            <b/>
            <sz val="9"/>
            <color indexed="81"/>
            <rFont val="돋움"/>
            <family val="3"/>
            <charset val="129"/>
          </rPr>
          <t>우선적용</t>
        </r>
        <r>
          <rPr>
            <b/>
            <sz val="9"/>
            <color indexed="81"/>
            <rFont val="Tahoma"/>
            <family val="2"/>
          </rPr>
          <t>)</t>
        </r>
      </text>
    </comment>
    <comment ref="J152" authorId="2" shapeId="0" xr:uid="{3ECEEB58-162E-4EB6-A6CF-284399AD0130}">
      <text>
        <r>
          <rPr>
            <b/>
            <sz val="9"/>
            <color indexed="81"/>
            <rFont val="돋움"/>
            <family val="3"/>
            <charset val="129"/>
          </rPr>
          <t>장애인</t>
        </r>
        <r>
          <rPr>
            <b/>
            <sz val="9"/>
            <color indexed="81"/>
            <rFont val="Tahoma"/>
            <family val="2"/>
          </rPr>
          <t xml:space="preserve"> 1</t>
        </r>
        <r>
          <rPr>
            <b/>
            <sz val="9"/>
            <color indexed="81"/>
            <rFont val="돋움"/>
            <family val="3"/>
            <charset val="129"/>
          </rPr>
          <t>인당</t>
        </r>
        <r>
          <rPr>
            <b/>
            <sz val="9"/>
            <color indexed="81"/>
            <rFont val="Tahoma"/>
            <family val="2"/>
          </rPr>
          <t xml:space="preserve"> 200</t>
        </r>
        <r>
          <rPr>
            <b/>
            <sz val="9"/>
            <color indexed="81"/>
            <rFont val="돋움"/>
            <family val="3"/>
            <charset val="129"/>
          </rPr>
          <t>만원</t>
        </r>
      </text>
    </comment>
    <comment ref="K152" authorId="2" shapeId="0" xr:uid="{916F9E70-63BA-48E0-BE34-F9CCCD1B1B2F}">
      <text>
        <r>
          <rPr>
            <sz val="9"/>
            <color indexed="81"/>
            <rFont val="돋움"/>
            <family val="3"/>
            <charset val="129"/>
          </rPr>
          <t>자녀세액공제</t>
        </r>
        <r>
          <rPr>
            <sz val="9"/>
            <color indexed="81"/>
            <rFont val="Tahoma"/>
            <family val="2"/>
          </rPr>
          <t>(</t>
        </r>
        <r>
          <rPr>
            <sz val="9"/>
            <color indexed="81"/>
            <rFont val="돋움"/>
            <family val="3"/>
            <charset val="129"/>
          </rPr>
          <t>손자녀</t>
        </r>
        <r>
          <rPr>
            <sz val="9"/>
            <color indexed="81"/>
            <rFont val="Tahoma"/>
            <family val="2"/>
          </rPr>
          <t xml:space="preserve"> </t>
        </r>
        <r>
          <rPr>
            <sz val="9"/>
            <color indexed="81"/>
            <rFont val="돋움"/>
            <family val="3"/>
            <charset val="129"/>
          </rPr>
          <t>공제</t>
        </r>
        <r>
          <rPr>
            <sz val="9"/>
            <color indexed="81"/>
            <rFont val="Tahoma"/>
            <family val="2"/>
          </rPr>
          <t xml:space="preserve"> </t>
        </r>
        <r>
          <rPr>
            <sz val="9"/>
            <color indexed="81"/>
            <rFont val="돋움"/>
            <family val="3"/>
            <charset val="129"/>
          </rPr>
          <t>적용불가</t>
        </r>
        <r>
          <rPr>
            <sz val="9"/>
            <color indexed="81"/>
            <rFont val="Tahoma"/>
            <family val="2"/>
          </rPr>
          <t xml:space="preserve">)
· </t>
        </r>
        <r>
          <rPr>
            <sz val="9"/>
            <color indexed="81"/>
            <rFont val="돋움"/>
            <family val="3"/>
            <charset val="129"/>
          </rPr>
          <t>자녀</t>
        </r>
        <r>
          <rPr>
            <sz val="9"/>
            <color indexed="81"/>
            <rFont val="Tahoma"/>
            <family val="2"/>
          </rPr>
          <t xml:space="preserve"> 1</t>
        </r>
        <r>
          <rPr>
            <sz val="9"/>
            <color indexed="81"/>
            <rFont val="돋움"/>
            <family val="3"/>
            <charset val="129"/>
          </rPr>
          <t>명</t>
        </r>
        <r>
          <rPr>
            <sz val="9"/>
            <color indexed="81"/>
            <rFont val="Tahoma"/>
            <family val="2"/>
          </rPr>
          <t>(15</t>
        </r>
        <r>
          <rPr>
            <sz val="9"/>
            <color indexed="81"/>
            <rFont val="돋움"/>
            <family val="3"/>
            <charset val="129"/>
          </rPr>
          <t>만원</t>
        </r>
        <r>
          <rPr>
            <sz val="9"/>
            <color indexed="81"/>
            <rFont val="Tahoma"/>
            <family val="2"/>
          </rPr>
          <t xml:space="preserve">), </t>
        </r>
        <r>
          <rPr>
            <sz val="9"/>
            <color indexed="81"/>
            <rFont val="돋움"/>
            <family val="3"/>
            <charset val="129"/>
          </rPr>
          <t>자녀</t>
        </r>
        <r>
          <rPr>
            <sz val="9"/>
            <color indexed="81"/>
            <rFont val="Tahoma"/>
            <family val="2"/>
          </rPr>
          <t>2</t>
        </r>
        <r>
          <rPr>
            <sz val="9"/>
            <color indexed="81"/>
            <rFont val="돋움"/>
            <family val="3"/>
            <charset val="129"/>
          </rPr>
          <t>명</t>
        </r>
        <r>
          <rPr>
            <sz val="9"/>
            <color indexed="81"/>
            <rFont val="Tahoma"/>
            <family val="2"/>
          </rPr>
          <t>(30</t>
        </r>
        <r>
          <rPr>
            <sz val="9"/>
            <color indexed="81"/>
            <rFont val="돋움"/>
            <family val="3"/>
            <charset val="129"/>
          </rPr>
          <t>만원</t>
        </r>
        <r>
          <rPr>
            <sz val="9"/>
            <color indexed="81"/>
            <rFont val="Tahoma"/>
            <family val="2"/>
          </rPr>
          <t xml:space="preserve">), </t>
        </r>
        <r>
          <rPr>
            <sz val="9"/>
            <color indexed="81"/>
            <rFont val="돋움"/>
            <family val="3"/>
            <charset val="129"/>
          </rPr>
          <t>자녀</t>
        </r>
        <r>
          <rPr>
            <sz val="9"/>
            <color indexed="81"/>
            <rFont val="Tahoma"/>
            <family val="2"/>
          </rPr>
          <t>3</t>
        </r>
        <r>
          <rPr>
            <sz val="9"/>
            <color indexed="81"/>
            <rFont val="돋움"/>
            <family val="3"/>
            <charset val="129"/>
          </rPr>
          <t>명이상</t>
        </r>
        <r>
          <rPr>
            <sz val="9"/>
            <color indexed="81"/>
            <rFont val="Tahoma"/>
            <family val="2"/>
          </rPr>
          <t xml:space="preserve"> : 30</t>
        </r>
        <r>
          <rPr>
            <sz val="9"/>
            <color indexed="81"/>
            <rFont val="돋움"/>
            <family val="3"/>
            <charset val="129"/>
          </rPr>
          <t>만원</t>
        </r>
        <r>
          <rPr>
            <sz val="9"/>
            <color indexed="81"/>
            <rFont val="Tahoma"/>
            <family val="2"/>
          </rPr>
          <t>+2</t>
        </r>
        <r>
          <rPr>
            <sz val="9"/>
            <color indexed="81"/>
            <rFont val="돋움"/>
            <family val="3"/>
            <charset val="129"/>
          </rPr>
          <t>명</t>
        </r>
        <r>
          <rPr>
            <sz val="9"/>
            <color indexed="81"/>
            <rFont val="Tahoma"/>
            <family val="2"/>
          </rPr>
          <t xml:space="preserve"> </t>
        </r>
        <r>
          <rPr>
            <sz val="9"/>
            <color indexed="81"/>
            <rFont val="돋움"/>
            <family val="3"/>
            <charset val="129"/>
          </rPr>
          <t>초과</t>
        </r>
        <r>
          <rPr>
            <sz val="9"/>
            <color indexed="81"/>
            <rFont val="Tahoma"/>
            <family val="2"/>
          </rPr>
          <t xml:space="preserve"> 1</t>
        </r>
        <r>
          <rPr>
            <sz val="9"/>
            <color indexed="81"/>
            <rFont val="돋움"/>
            <family val="3"/>
            <charset val="129"/>
          </rPr>
          <t>인당</t>
        </r>
        <r>
          <rPr>
            <sz val="9"/>
            <color indexed="81"/>
            <rFont val="Tahoma"/>
            <family val="2"/>
          </rPr>
          <t xml:space="preserve"> 30</t>
        </r>
        <r>
          <rPr>
            <sz val="9"/>
            <color indexed="81"/>
            <rFont val="돋움"/>
            <family val="3"/>
            <charset val="129"/>
          </rPr>
          <t>만원</t>
        </r>
        <r>
          <rPr>
            <sz val="9"/>
            <color indexed="81"/>
            <rFont val="Tahoma"/>
            <family val="2"/>
          </rPr>
          <t xml:space="preserve">
</t>
        </r>
      </text>
    </comment>
    <comment ref="C156" authorId="2" shapeId="0" xr:uid="{6A9CCB6C-1B43-4568-9C7C-126D40D07509}">
      <text>
        <r>
          <rPr>
            <b/>
            <sz val="9"/>
            <color indexed="81"/>
            <rFont val="돋움"/>
            <family val="3"/>
            <charset val="129"/>
          </rPr>
          <t>엑셀입력시</t>
        </r>
        <r>
          <rPr>
            <b/>
            <sz val="9"/>
            <color indexed="81"/>
            <rFont val="Tahoma"/>
            <family val="2"/>
          </rPr>
          <t xml:space="preserve"> "-"</t>
        </r>
        <r>
          <rPr>
            <b/>
            <sz val="9"/>
            <color indexed="81"/>
            <rFont val="돋움"/>
            <family val="3"/>
            <charset val="129"/>
          </rPr>
          <t>없이</t>
        </r>
        <r>
          <rPr>
            <b/>
            <sz val="9"/>
            <color indexed="81"/>
            <rFont val="Tahoma"/>
            <family val="2"/>
          </rPr>
          <t xml:space="preserve"> </t>
        </r>
        <r>
          <rPr>
            <b/>
            <sz val="9"/>
            <color indexed="81"/>
            <rFont val="돋움"/>
            <family val="3"/>
            <charset val="129"/>
          </rPr>
          <t>주민등록번호</t>
        </r>
        <r>
          <rPr>
            <b/>
            <sz val="9"/>
            <color indexed="81"/>
            <rFont val="Tahoma"/>
            <family val="2"/>
          </rPr>
          <t xml:space="preserve"> </t>
        </r>
        <r>
          <rPr>
            <b/>
            <sz val="9"/>
            <color indexed="81"/>
            <rFont val="돋움"/>
            <family val="3"/>
            <charset val="129"/>
          </rPr>
          <t>숫자만</t>
        </r>
        <r>
          <rPr>
            <b/>
            <sz val="9"/>
            <color indexed="81"/>
            <rFont val="Tahoma"/>
            <family val="2"/>
          </rPr>
          <t xml:space="preserve"> </t>
        </r>
        <r>
          <rPr>
            <b/>
            <sz val="9"/>
            <color indexed="81"/>
            <rFont val="돋움"/>
            <family val="3"/>
            <charset val="129"/>
          </rPr>
          <t>입력</t>
        </r>
      </text>
    </comment>
    <comment ref="G170" authorId="2" shapeId="0" xr:uid="{55EB079B-8169-480C-827A-F45A45B609C1}">
      <text>
        <r>
          <rPr>
            <b/>
            <sz val="9"/>
            <color indexed="81"/>
            <rFont val="돋움"/>
            <family val="3"/>
            <charset val="129"/>
          </rPr>
          <t>공제대상자
①</t>
        </r>
        <r>
          <rPr>
            <b/>
            <sz val="9"/>
            <color indexed="81"/>
            <rFont val="Tahoma"/>
            <family val="2"/>
          </rPr>
          <t xml:space="preserve"> </t>
        </r>
        <r>
          <rPr>
            <b/>
            <sz val="9"/>
            <color indexed="81"/>
            <rFont val="돋움"/>
            <family val="3"/>
            <charset val="129"/>
          </rPr>
          <t>근로소득자</t>
        </r>
        <r>
          <rPr>
            <b/>
            <sz val="9"/>
            <color indexed="81"/>
            <rFont val="Tahoma"/>
            <family val="2"/>
          </rPr>
          <t xml:space="preserve"> </t>
        </r>
        <r>
          <rPr>
            <b/>
            <sz val="9"/>
            <color indexed="81"/>
            <rFont val="돋움"/>
            <family val="3"/>
            <charset val="129"/>
          </rPr>
          <t>본인
②</t>
        </r>
        <r>
          <rPr>
            <b/>
            <sz val="9"/>
            <color indexed="81"/>
            <rFont val="Tahoma"/>
            <family val="2"/>
          </rPr>
          <t xml:space="preserve"> </t>
        </r>
        <r>
          <rPr>
            <b/>
            <sz val="9"/>
            <color indexed="81"/>
            <rFont val="돋움"/>
            <family val="3"/>
            <charset val="129"/>
          </rPr>
          <t>기본공제대상자인</t>
        </r>
        <r>
          <rPr>
            <b/>
            <sz val="9"/>
            <color indexed="81"/>
            <rFont val="Tahoma"/>
            <family val="2"/>
          </rPr>
          <t xml:space="preserve"> </t>
        </r>
        <r>
          <rPr>
            <b/>
            <sz val="9"/>
            <color indexed="81"/>
            <rFont val="돋움"/>
            <family val="3"/>
            <charset val="129"/>
          </rPr>
          <t>배우자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직계존비속</t>
        </r>
        <r>
          <rPr>
            <b/>
            <sz val="9"/>
            <color indexed="81"/>
            <rFont val="Tahoma"/>
            <family val="2"/>
          </rPr>
          <t xml:space="preserve"> 
   </t>
        </r>
        <r>
          <rPr>
            <b/>
            <sz val="9"/>
            <color indexed="81"/>
            <rFont val="돋움"/>
            <family val="3"/>
            <charset val="129"/>
          </rPr>
          <t>※기본공제대상자인</t>
        </r>
        <r>
          <rPr>
            <b/>
            <sz val="9"/>
            <color indexed="81"/>
            <rFont val="Tahoma"/>
            <family val="2"/>
          </rPr>
          <t xml:space="preserve"> </t>
        </r>
        <r>
          <rPr>
            <b/>
            <sz val="9"/>
            <color indexed="81"/>
            <rFont val="돋움"/>
            <family val="3"/>
            <charset val="129"/>
          </rPr>
          <t>형제자매의</t>
        </r>
        <r>
          <rPr>
            <b/>
            <sz val="9"/>
            <color indexed="81"/>
            <rFont val="Tahoma"/>
            <family val="2"/>
          </rPr>
          <t xml:space="preserve"> </t>
        </r>
        <r>
          <rPr>
            <b/>
            <sz val="9"/>
            <color indexed="81"/>
            <rFont val="돋움"/>
            <family val="3"/>
            <charset val="129"/>
          </rPr>
          <t>사용금액은</t>
        </r>
        <r>
          <rPr>
            <b/>
            <sz val="9"/>
            <color indexed="81"/>
            <rFont val="Tahoma"/>
            <family val="2"/>
          </rPr>
          <t xml:space="preserve"> </t>
        </r>
        <r>
          <rPr>
            <b/>
            <sz val="9"/>
            <color indexed="81"/>
            <rFont val="돋움"/>
            <family val="3"/>
            <charset val="129"/>
          </rPr>
          <t>공제</t>
        </r>
        <r>
          <rPr>
            <b/>
            <sz val="9"/>
            <color indexed="81"/>
            <rFont val="Tahoma"/>
            <family val="2"/>
          </rPr>
          <t xml:space="preserve"> </t>
        </r>
        <r>
          <rPr>
            <b/>
            <sz val="9"/>
            <color indexed="81"/>
            <rFont val="돋움"/>
            <family val="3"/>
            <charset val="129"/>
          </rPr>
          <t>불가
신용카드</t>
        </r>
        <r>
          <rPr>
            <b/>
            <sz val="9"/>
            <color indexed="81"/>
            <rFont val="Tahoma"/>
            <family val="2"/>
          </rPr>
          <t>(</t>
        </r>
        <r>
          <rPr>
            <b/>
            <sz val="9"/>
            <color indexed="81"/>
            <rFont val="돋움"/>
            <family val="3"/>
            <charset val="129"/>
          </rPr>
          <t>총급여</t>
        </r>
        <r>
          <rPr>
            <b/>
            <sz val="9"/>
            <color indexed="81"/>
            <rFont val="Tahoma"/>
            <family val="2"/>
          </rPr>
          <t xml:space="preserve"> 7</t>
        </r>
        <r>
          <rPr>
            <b/>
            <sz val="9"/>
            <color indexed="81"/>
            <rFont val="돋움"/>
            <family val="3"/>
            <charset val="129"/>
          </rPr>
          <t>천만원</t>
        </r>
        <r>
          <rPr>
            <b/>
            <sz val="9"/>
            <color indexed="81"/>
            <rFont val="Tahoma"/>
            <family val="2"/>
          </rPr>
          <t xml:space="preserve"> </t>
        </r>
        <r>
          <rPr>
            <b/>
            <sz val="9"/>
            <color indexed="81"/>
            <rFont val="돋움"/>
            <family val="3"/>
            <charset val="129"/>
          </rPr>
          <t>이하자</t>
        </r>
        <r>
          <rPr>
            <b/>
            <sz val="9"/>
            <color indexed="81"/>
            <rFont val="Tahoma"/>
            <family val="2"/>
          </rPr>
          <t xml:space="preserve"> </t>
        </r>
        <r>
          <rPr>
            <b/>
            <sz val="9"/>
            <color indexed="81"/>
            <rFont val="돋움"/>
            <family val="3"/>
            <charset val="129"/>
          </rPr>
          <t>도서공연비</t>
        </r>
        <r>
          <rPr>
            <b/>
            <sz val="9"/>
            <color indexed="81"/>
            <rFont val="Tahoma"/>
            <family val="2"/>
          </rPr>
          <t xml:space="preserve"> </t>
        </r>
        <r>
          <rPr>
            <b/>
            <sz val="9"/>
            <color indexed="81"/>
            <rFont val="돋움"/>
            <family val="3"/>
            <charset val="129"/>
          </rPr>
          <t>공제</t>
        </r>
        <r>
          <rPr>
            <b/>
            <sz val="9"/>
            <color indexed="81"/>
            <rFont val="Tahoma"/>
            <family val="2"/>
          </rPr>
          <t xml:space="preserve"> </t>
        </r>
        <r>
          <rPr>
            <b/>
            <sz val="9"/>
            <color indexed="81"/>
            <rFont val="돋움"/>
            <family val="3"/>
            <charset val="129"/>
          </rPr>
          <t>추가</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공제율</t>
        </r>
        <r>
          <rPr>
            <b/>
            <sz val="9"/>
            <color indexed="81"/>
            <rFont val="Tahoma"/>
            <family val="2"/>
          </rPr>
          <t xml:space="preserve"> : </t>
        </r>
        <r>
          <rPr>
            <b/>
            <sz val="9"/>
            <color indexed="81"/>
            <rFont val="돋움"/>
            <family val="3"/>
            <charset val="129"/>
          </rPr>
          <t>신용카드</t>
        </r>
        <r>
          <rPr>
            <b/>
            <sz val="9"/>
            <color indexed="81"/>
            <rFont val="Tahoma"/>
            <family val="2"/>
          </rPr>
          <t xml:space="preserve"> </t>
        </r>
        <r>
          <rPr>
            <b/>
            <sz val="9"/>
            <color indexed="81"/>
            <rFont val="돋움"/>
            <family val="3"/>
            <charset val="129"/>
          </rPr>
          <t>일반</t>
        </r>
        <r>
          <rPr>
            <b/>
            <sz val="9"/>
            <color indexed="81"/>
            <rFont val="Tahoma"/>
            <family val="2"/>
          </rPr>
          <t xml:space="preserve"> 15%, </t>
        </r>
        <r>
          <rPr>
            <b/>
            <sz val="9"/>
            <color indexed="81"/>
            <rFont val="돋움"/>
            <family val="3"/>
            <charset val="129"/>
          </rPr>
          <t>전통시장·대중교통</t>
        </r>
        <r>
          <rPr>
            <b/>
            <sz val="9"/>
            <color indexed="81"/>
            <rFont val="Tahoma"/>
            <family val="2"/>
          </rPr>
          <t xml:space="preserve"> 40%, </t>
        </r>
        <r>
          <rPr>
            <b/>
            <sz val="9"/>
            <color indexed="81"/>
            <rFont val="돋움"/>
            <family val="3"/>
            <charset val="129"/>
          </rPr>
          <t>현금영수증</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직불카드</t>
        </r>
        <r>
          <rPr>
            <b/>
            <sz val="9"/>
            <color indexed="81"/>
            <rFont val="Tahoma"/>
            <family val="2"/>
          </rPr>
          <t xml:space="preserve">, </t>
        </r>
        <r>
          <rPr>
            <b/>
            <sz val="9"/>
            <color indexed="81"/>
            <rFont val="돋움"/>
            <family val="3"/>
            <charset val="129"/>
          </rPr>
          <t>도서·공연비</t>
        </r>
        <r>
          <rPr>
            <b/>
            <sz val="9"/>
            <color indexed="81"/>
            <rFont val="Tahoma"/>
            <family val="2"/>
          </rPr>
          <t xml:space="preserve"> 30%
· </t>
        </r>
        <r>
          <rPr>
            <b/>
            <sz val="9"/>
            <color indexed="81"/>
            <rFont val="돋움"/>
            <family val="3"/>
            <charset val="129"/>
          </rPr>
          <t>한도</t>
        </r>
        <r>
          <rPr>
            <b/>
            <sz val="9"/>
            <color indexed="81"/>
            <rFont val="Tahoma"/>
            <family val="2"/>
          </rPr>
          <t xml:space="preserve"> : MIN(</t>
        </r>
        <r>
          <rPr>
            <b/>
            <sz val="9"/>
            <color indexed="81"/>
            <rFont val="돋움"/>
            <family val="3"/>
            <charset val="129"/>
          </rPr>
          <t>총급여액</t>
        </r>
        <r>
          <rPr>
            <b/>
            <sz val="9"/>
            <color indexed="81"/>
            <rFont val="Tahoma"/>
            <family val="2"/>
          </rPr>
          <t xml:space="preserve"> 20%, 300</t>
        </r>
        <r>
          <rPr>
            <b/>
            <sz val="9"/>
            <color indexed="81"/>
            <rFont val="돋움"/>
            <family val="3"/>
            <charset val="129"/>
          </rPr>
          <t>만원</t>
        </r>
        <r>
          <rPr>
            <b/>
            <sz val="9"/>
            <color indexed="81"/>
            <rFont val="Tahoma"/>
            <family val="2"/>
          </rPr>
          <t xml:space="preserve">*) + </t>
        </r>
        <r>
          <rPr>
            <b/>
            <sz val="9"/>
            <color indexed="81"/>
            <rFont val="돋움"/>
            <family val="3"/>
            <charset val="129"/>
          </rPr>
          <t>전통시장</t>
        </r>
        <r>
          <rPr>
            <b/>
            <sz val="9"/>
            <color indexed="81"/>
            <rFont val="Tahoma"/>
            <family val="2"/>
          </rPr>
          <t>(100</t>
        </r>
        <r>
          <rPr>
            <b/>
            <sz val="9"/>
            <color indexed="81"/>
            <rFont val="돋움"/>
            <family val="3"/>
            <charset val="129"/>
          </rPr>
          <t>만원</t>
        </r>
        <r>
          <rPr>
            <b/>
            <sz val="9"/>
            <color indexed="81"/>
            <rFont val="Tahoma"/>
            <family val="2"/>
          </rPr>
          <t xml:space="preserve">) + </t>
        </r>
        <r>
          <rPr>
            <b/>
            <sz val="9"/>
            <color indexed="81"/>
            <rFont val="돋움"/>
            <family val="3"/>
            <charset val="129"/>
          </rPr>
          <t>대중교통</t>
        </r>
        <r>
          <rPr>
            <b/>
            <sz val="9"/>
            <color indexed="81"/>
            <rFont val="Tahoma"/>
            <family val="2"/>
          </rPr>
          <t>(10</t>
        </r>
        <r>
          <rPr>
            <b/>
            <sz val="9"/>
            <color indexed="81"/>
            <rFont val="돋움"/>
            <family val="3"/>
            <charset val="129"/>
          </rPr>
          <t>만원</t>
        </r>
        <r>
          <rPr>
            <b/>
            <sz val="9"/>
            <color indexed="81"/>
            <rFont val="Tahoma"/>
            <family val="2"/>
          </rPr>
          <t xml:space="preserve">) + </t>
        </r>
        <r>
          <rPr>
            <b/>
            <sz val="9"/>
            <color indexed="81"/>
            <rFont val="돋움"/>
            <family val="3"/>
            <charset val="129"/>
          </rPr>
          <t>도서공연비</t>
        </r>
        <r>
          <rPr>
            <b/>
            <sz val="9"/>
            <color indexed="81"/>
            <rFont val="Tahoma"/>
            <family val="2"/>
          </rPr>
          <t>(100</t>
        </r>
        <r>
          <rPr>
            <b/>
            <sz val="9"/>
            <color indexed="81"/>
            <rFont val="돋움"/>
            <family val="3"/>
            <charset val="129"/>
          </rPr>
          <t>만원</t>
        </r>
        <r>
          <rPr>
            <b/>
            <sz val="9"/>
            <color indexed="81"/>
            <rFont val="Tahoma"/>
            <family val="2"/>
          </rPr>
          <t xml:space="preserve">)
   * </t>
        </r>
        <r>
          <rPr>
            <b/>
            <sz val="9"/>
            <color indexed="81"/>
            <rFont val="돋움"/>
            <family val="3"/>
            <charset val="129"/>
          </rPr>
          <t>총급여액</t>
        </r>
        <r>
          <rPr>
            <b/>
            <sz val="9"/>
            <color indexed="81"/>
            <rFont val="Tahoma"/>
            <family val="2"/>
          </rPr>
          <t xml:space="preserve"> 7</t>
        </r>
        <r>
          <rPr>
            <b/>
            <sz val="9"/>
            <color indexed="81"/>
            <rFont val="돋움"/>
            <family val="3"/>
            <charset val="129"/>
          </rPr>
          <t>천만원</t>
        </r>
        <r>
          <rPr>
            <b/>
            <sz val="9"/>
            <color indexed="81"/>
            <rFont val="Tahoma"/>
            <family val="2"/>
          </rPr>
          <t xml:space="preserve"> ~ 1.2</t>
        </r>
        <r>
          <rPr>
            <b/>
            <sz val="9"/>
            <color indexed="81"/>
            <rFont val="돋움"/>
            <family val="3"/>
            <charset val="129"/>
          </rPr>
          <t>억이하자</t>
        </r>
        <r>
          <rPr>
            <b/>
            <sz val="9"/>
            <color indexed="81"/>
            <rFont val="Tahoma"/>
            <family val="2"/>
          </rPr>
          <t>(250</t>
        </r>
        <r>
          <rPr>
            <b/>
            <sz val="9"/>
            <color indexed="81"/>
            <rFont val="돋움"/>
            <family val="3"/>
            <charset val="129"/>
          </rPr>
          <t>만원</t>
        </r>
        <r>
          <rPr>
            <b/>
            <sz val="9"/>
            <color indexed="81"/>
            <rFont val="Tahoma"/>
            <family val="2"/>
          </rPr>
          <t>), 1.2</t>
        </r>
        <r>
          <rPr>
            <b/>
            <sz val="9"/>
            <color indexed="81"/>
            <rFont val="돋움"/>
            <family val="3"/>
            <charset val="129"/>
          </rPr>
          <t>억</t>
        </r>
        <r>
          <rPr>
            <b/>
            <sz val="9"/>
            <color indexed="81"/>
            <rFont val="Tahoma"/>
            <family val="2"/>
          </rPr>
          <t xml:space="preserve"> </t>
        </r>
        <r>
          <rPr>
            <b/>
            <sz val="9"/>
            <color indexed="81"/>
            <rFont val="돋움"/>
            <family val="3"/>
            <charset val="129"/>
          </rPr>
          <t>초과자</t>
        </r>
        <r>
          <rPr>
            <b/>
            <sz val="9"/>
            <color indexed="81"/>
            <rFont val="Tahoma"/>
            <family val="2"/>
          </rPr>
          <t>(200</t>
        </r>
        <r>
          <rPr>
            <b/>
            <sz val="9"/>
            <color indexed="81"/>
            <rFont val="돋움"/>
            <family val="3"/>
            <charset val="129"/>
          </rPr>
          <t>만원</t>
        </r>
        <r>
          <rPr>
            <b/>
            <sz val="9"/>
            <color indexed="81"/>
            <rFont val="Tahoma"/>
            <family val="2"/>
          </rPr>
          <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3" authorId="0" shapeId="0" xr:uid="{5A014D7B-DA24-4A7C-99F3-FAF4B1D60688}">
      <text>
        <r>
          <rPr>
            <b/>
            <sz val="9"/>
            <color indexed="81"/>
            <rFont val="돋움"/>
            <family val="3"/>
            <charset val="129"/>
          </rPr>
          <t>①신고구분란은</t>
        </r>
        <r>
          <rPr>
            <b/>
            <sz val="9"/>
            <color indexed="81"/>
            <rFont val="Tahoma"/>
            <family val="2"/>
          </rPr>
          <t xml:space="preserve"> </t>
        </r>
        <r>
          <rPr>
            <b/>
            <sz val="9"/>
            <color indexed="81"/>
            <rFont val="돋움"/>
            <family val="3"/>
            <charset val="129"/>
          </rPr>
          <t>매월분</t>
        </r>
        <r>
          <rPr>
            <b/>
            <sz val="9"/>
            <color indexed="81"/>
            <rFont val="Tahoma"/>
            <family val="2"/>
          </rPr>
          <t xml:space="preserve"> </t>
        </r>
        <r>
          <rPr>
            <b/>
            <sz val="9"/>
            <color indexed="81"/>
            <rFont val="돋움"/>
            <family val="3"/>
            <charset val="129"/>
          </rPr>
          <t>신고서는</t>
        </r>
        <r>
          <rPr>
            <b/>
            <sz val="9"/>
            <color indexed="81"/>
            <rFont val="Tahoma"/>
            <family val="2"/>
          </rPr>
          <t xml:space="preserve"> "</t>
        </r>
        <r>
          <rPr>
            <b/>
            <sz val="9"/>
            <color indexed="81"/>
            <rFont val="돋움"/>
            <family val="3"/>
            <charset val="129"/>
          </rPr>
          <t>매월</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반기별</t>
        </r>
        <r>
          <rPr>
            <b/>
            <sz val="9"/>
            <color indexed="81"/>
            <rFont val="Tahoma"/>
            <family val="2"/>
          </rPr>
          <t xml:space="preserve"> </t>
        </r>
        <r>
          <rPr>
            <b/>
            <sz val="9"/>
            <color indexed="81"/>
            <rFont val="돋움"/>
            <family val="3"/>
            <charset val="129"/>
          </rPr>
          <t>신고서는</t>
        </r>
        <r>
          <rPr>
            <b/>
            <sz val="9"/>
            <color indexed="81"/>
            <rFont val="Tahoma"/>
            <family val="2"/>
          </rPr>
          <t xml:space="preserve"> "</t>
        </r>
        <r>
          <rPr>
            <b/>
            <sz val="9"/>
            <color indexed="81"/>
            <rFont val="돋움"/>
            <family val="3"/>
            <charset val="129"/>
          </rPr>
          <t>반기</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수정신고서는</t>
        </r>
        <r>
          <rPr>
            <b/>
            <sz val="9"/>
            <color indexed="81"/>
            <rFont val="Tahoma"/>
            <family val="2"/>
          </rPr>
          <t xml:space="preserve"> "</t>
        </r>
        <r>
          <rPr>
            <b/>
            <sz val="9"/>
            <color indexed="81"/>
            <rFont val="돋움"/>
            <family val="3"/>
            <charset val="129"/>
          </rPr>
          <t>수정</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소득처분에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신고시에는</t>
        </r>
        <r>
          <rPr>
            <b/>
            <sz val="9"/>
            <color indexed="81"/>
            <rFont val="Tahoma"/>
            <family val="2"/>
          </rPr>
          <t xml:space="preserve"> "</t>
        </r>
        <r>
          <rPr>
            <b/>
            <sz val="9"/>
            <color indexed="81"/>
            <rFont val="돋움"/>
            <family val="3"/>
            <charset val="129"/>
          </rPr>
          <t>소득처분</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t>
        </r>
        <r>
          <rPr>
            <b/>
            <sz val="9"/>
            <color indexed="81"/>
            <rFont val="Tahoma"/>
            <family val="2"/>
          </rPr>
          <t>"</t>
        </r>
        <r>
          <rPr>
            <b/>
            <sz val="9"/>
            <color indexed="81"/>
            <rFont val="돋움"/>
            <family val="3"/>
            <charset val="129"/>
          </rPr>
          <t>표시</t>
        </r>
        <r>
          <rPr>
            <b/>
            <sz val="9"/>
            <color indexed="81"/>
            <rFont val="Tahoma"/>
            <family val="2"/>
          </rPr>
          <t>(</t>
        </r>
        <r>
          <rPr>
            <b/>
            <sz val="9"/>
            <color indexed="81"/>
            <rFont val="돋움"/>
            <family val="3"/>
            <charset val="129"/>
          </rPr>
          <t>지점법인</t>
        </r>
        <r>
          <rPr>
            <b/>
            <sz val="9"/>
            <color indexed="81"/>
            <rFont val="Tahoma"/>
            <family val="2"/>
          </rPr>
          <t>·</t>
        </r>
        <r>
          <rPr>
            <b/>
            <sz val="9"/>
            <color indexed="81"/>
            <rFont val="돋움"/>
            <family val="3"/>
            <charset val="129"/>
          </rPr>
          <t>국가기관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개인은</t>
        </r>
        <r>
          <rPr>
            <b/>
            <sz val="9"/>
            <color indexed="81"/>
            <rFont val="Tahoma"/>
            <family val="2"/>
          </rPr>
          <t xml:space="preserve"> </t>
        </r>
        <r>
          <rPr>
            <b/>
            <sz val="9"/>
            <color indexed="81"/>
            <rFont val="돋움"/>
            <family val="3"/>
            <charset val="129"/>
          </rPr>
          <t>제외합니다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하며</t>
        </r>
        <r>
          <rPr>
            <b/>
            <sz val="9"/>
            <color indexed="81"/>
            <rFont val="Tahoma"/>
            <family val="2"/>
          </rPr>
          <t xml:space="preserve">, </t>
        </r>
        <r>
          <rPr>
            <b/>
            <sz val="9"/>
            <color indexed="81"/>
            <rFont val="돋움"/>
            <family val="3"/>
            <charset val="129"/>
          </rPr>
          <t>매월분</t>
        </r>
        <r>
          <rPr>
            <b/>
            <sz val="9"/>
            <color indexed="81"/>
            <rFont val="Tahoma"/>
            <family val="2"/>
          </rPr>
          <t xml:space="preserve"> </t>
        </r>
        <r>
          <rPr>
            <b/>
            <sz val="9"/>
            <color indexed="81"/>
            <rFont val="돋움"/>
            <family val="3"/>
            <charset val="129"/>
          </rPr>
          <t>신고서에</t>
        </r>
        <r>
          <rPr>
            <b/>
            <sz val="9"/>
            <color indexed="81"/>
            <rFont val="Tahoma"/>
            <family val="2"/>
          </rPr>
          <t xml:space="preserve"> </t>
        </r>
        <r>
          <rPr>
            <b/>
            <sz val="9"/>
            <color indexed="81"/>
            <rFont val="돋움"/>
            <family val="3"/>
            <charset val="129"/>
          </rPr>
          <t>계속근무자의</t>
        </r>
        <r>
          <rPr>
            <b/>
            <sz val="9"/>
            <color indexed="81"/>
            <rFont val="Tahoma"/>
            <family val="2"/>
          </rPr>
          <t xml:space="preserve"> </t>
        </r>
        <r>
          <rPr>
            <b/>
            <sz val="9"/>
            <color indexed="81"/>
            <rFont val="돋움"/>
            <family val="3"/>
            <charset val="129"/>
          </rPr>
          <t>연말정산분이</t>
        </r>
        <r>
          <rPr>
            <b/>
            <sz val="9"/>
            <color indexed="81"/>
            <rFont val="Tahoma"/>
            <family val="2"/>
          </rPr>
          <t xml:space="preserve"> </t>
        </r>
        <r>
          <rPr>
            <b/>
            <sz val="9"/>
            <color indexed="81"/>
            <rFont val="돋움"/>
            <family val="3"/>
            <charset val="129"/>
          </rPr>
          <t>포함된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연말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두</t>
        </r>
        <r>
          <rPr>
            <b/>
            <sz val="9"/>
            <color indexed="81"/>
            <rFont val="Tahoma"/>
            <family val="2"/>
          </rPr>
          <t xml:space="preserve"> </t>
        </r>
        <r>
          <rPr>
            <b/>
            <sz val="9"/>
            <color indexed="81"/>
            <rFont val="돋움"/>
            <family val="3"/>
            <charset val="129"/>
          </rPr>
          <t>곳에</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t>
        </r>
        <r>
          <rPr>
            <b/>
            <sz val="9"/>
            <color indexed="81"/>
            <rFont val="Tahoma"/>
            <family val="2"/>
          </rPr>
          <t>"</t>
        </r>
        <r>
          <rPr>
            <b/>
            <sz val="9"/>
            <color indexed="81"/>
            <rFont val="돋움"/>
            <family val="3"/>
            <charset val="129"/>
          </rPr>
          <t>표시를</t>
        </r>
        <r>
          <rPr>
            <b/>
            <sz val="9"/>
            <color indexed="81"/>
            <rFont val="Tahoma"/>
            <family val="2"/>
          </rPr>
          <t xml:space="preserve"> </t>
        </r>
        <r>
          <rPr>
            <b/>
            <sz val="9"/>
            <color indexed="81"/>
            <rFont val="돋움"/>
            <family val="3"/>
            <charset val="129"/>
          </rPr>
          <t>합니다</t>
        </r>
        <r>
          <rPr>
            <b/>
            <sz val="9"/>
            <color indexed="81"/>
            <rFont val="Tahoma"/>
            <family val="2"/>
          </rPr>
          <t xml:space="preserve">. </t>
        </r>
        <r>
          <rPr>
            <b/>
            <sz val="9"/>
            <color indexed="81"/>
            <rFont val="돋움"/>
            <family val="3"/>
            <charset val="129"/>
          </rPr>
          <t>원천징수세액을</t>
        </r>
        <r>
          <rPr>
            <b/>
            <sz val="9"/>
            <color indexed="81"/>
            <rFont val="Tahoma"/>
            <family val="2"/>
          </rPr>
          <t xml:space="preserve"> </t>
        </r>
        <r>
          <rPr>
            <b/>
            <sz val="9"/>
            <color indexed="81"/>
            <rFont val="돋움"/>
            <family val="3"/>
            <charset val="129"/>
          </rPr>
          <t>환급신청하려는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환급신청</t>
        </r>
        <r>
          <rPr>
            <b/>
            <sz val="9"/>
            <color indexed="81"/>
            <rFont val="Tahoma"/>
            <family val="2"/>
          </rPr>
          <t>"</t>
        </r>
        <r>
          <rPr>
            <b/>
            <sz val="9"/>
            <color indexed="81"/>
            <rFont val="돋움"/>
            <family val="3"/>
            <charset val="129"/>
          </rPr>
          <t>란에도</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표시를</t>
        </r>
        <r>
          <rPr>
            <b/>
            <sz val="9"/>
            <color indexed="81"/>
            <rFont val="Tahoma"/>
            <family val="2"/>
          </rPr>
          <t xml:space="preserve"> </t>
        </r>
        <r>
          <rPr>
            <b/>
            <sz val="9"/>
            <color indexed="81"/>
            <rFont val="돋움"/>
            <family val="3"/>
            <charset val="129"/>
          </rPr>
          <t>합니다</t>
        </r>
        <r>
          <rPr>
            <b/>
            <sz val="9"/>
            <color indexed="81"/>
            <rFont val="Tahoma"/>
            <family val="2"/>
          </rPr>
          <t xml:space="preserve">.
</t>
        </r>
      </text>
    </comment>
    <comment ref="AD3" authorId="0" shapeId="0" xr:uid="{CF2412A9-4925-4FDE-A802-C835B622AEDA}">
      <text>
        <r>
          <rPr>
            <b/>
            <sz val="9"/>
            <color indexed="81"/>
            <rFont val="돋움"/>
            <family val="3"/>
            <charset val="129"/>
          </rPr>
          <t>②귀속연월란은</t>
        </r>
        <r>
          <rPr>
            <b/>
            <sz val="9"/>
            <color indexed="81"/>
            <rFont val="Tahoma"/>
            <family val="2"/>
          </rPr>
          <t xml:space="preserve"> </t>
        </r>
        <r>
          <rPr>
            <b/>
            <sz val="9"/>
            <color indexed="81"/>
            <rFont val="돋움"/>
            <family val="3"/>
            <charset val="129"/>
          </rPr>
          <t>소득발생</t>
        </r>
        <r>
          <rPr>
            <b/>
            <sz val="9"/>
            <color indexed="81"/>
            <rFont val="Tahoma"/>
            <family val="2"/>
          </rPr>
          <t xml:space="preserve"> </t>
        </r>
        <r>
          <rPr>
            <b/>
            <sz val="9"/>
            <color indexed="81"/>
            <rFont val="돋움"/>
            <family val="3"/>
            <charset val="129"/>
          </rPr>
          <t>연월</t>
        </r>
        <r>
          <rPr>
            <b/>
            <sz val="9"/>
            <color indexed="81"/>
            <rFont val="Tahoma"/>
            <family val="2"/>
          </rPr>
          <t>[</t>
        </r>
        <r>
          <rPr>
            <b/>
            <sz val="9"/>
            <color indexed="81"/>
            <rFont val="돋움"/>
            <family val="3"/>
            <charset val="129"/>
          </rPr>
          <t>반기별납부자는</t>
        </r>
        <r>
          <rPr>
            <b/>
            <sz val="9"/>
            <color indexed="81"/>
            <rFont val="Tahoma"/>
            <family val="2"/>
          </rPr>
          <t xml:space="preserve"> </t>
        </r>
        <r>
          <rPr>
            <b/>
            <sz val="9"/>
            <color indexed="81"/>
            <rFont val="돋움"/>
            <family val="3"/>
            <charset val="129"/>
          </rPr>
          <t>반기</t>
        </r>
        <r>
          <rPr>
            <b/>
            <sz val="9"/>
            <color indexed="81"/>
            <rFont val="Tahoma"/>
            <family val="2"/>
          </rPr>
          <t xml:space="preserve"> </t>
        </r>
        <r>
          <rPr>
            <b/>
            <sz val="9"/>
            <color indexed="81"/>
            <rFont val="돋움"/>
            <family val="3"/>
            <charset val="129"/>
          </rPr>
          <t>개시월</t>
        </r>
        <r>
          <rPr>
            <b/>
            <sz val="9"/>
            <color indexed="81"/>
            <rFont val="Tahoma"/>
            <family val="2"/>
          </rPr>
          <t>(</t>
        </r>
        <r>
          <rPr>
            <b/>
            <sz val="9"/>
            <color indexed="81"/>
            <rFont val="돋움"/>
            <family val="3"/>
            <charset val="129"/>
          </rPr>
          <t>예</t>
        </r>
        <r>
          <rPr>
            <b/>
            <sz val="9"/>
            <color indexed="81"/>
            <rFont val="Tahoma"/>
            <family val="2"/>
          </rPr>
          <t xml:space="preserve">: </t>
        </r>
        <r>
          <rPr>
            <b/>
            <sz val="9"/>
            <color indexed="81"/>
            <rFont val="돋움"/>
            <family val="3"/>
            <charset val="129"/>
          </rPr>
          <t>상반기는</t>
        </r>
        <r>
          <rPr>
            <b/>
            <sz val="9"/>
            <color indexed="81"/>
            <rFont val="Tahoma"/>
            <family val="2"/>
          </rPr>
          <t xml:space="preserve"> ××</t>
        </r>
        <r>
          <rPr>
            <b/>
            <sz val="9"/>
            <color indexed="81"/>
            <rFont val="돋움"/>
            <family val="3"/>
            <charset val="129"/>
          </rPr>
          <t>년</t>
        </r>
        <r>
          <rPr>
            <b/>
            <sz val="9"/>
            <color indexed="81"/>
            <rFont val="Tahoma"/>
            <family val="2"/>
          </rPr>
          <t xml:space="preserve"> 1</t>
        </r>
        <r>
          <rPr>
            <b/>
            <sz val="9"/>
            <color indexed="81"/>
            <rFont val="돋움"/>
            <family val="3"/>
            <charset val="129"/>
          </rPr>
          <t>월</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말합니다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적습니다</t>
        </r>
        <r>
          <rPr>
            <b/>
            <sz val="9"/>
            <color indexed="81"/>
            <rFont val="Tahoma"/>
            <family val="2"/>
          </rPr>
          <t xml:space="preserve">.
</t>
        </r>
      </text>
    </comment>
    <comment ref="AQ3" authorId="0" shapeId="0" xr:uid="{1643E1BC-4833-495D-8FE7-D456B43C8AFB}">
      <text>
        <r>
          <rPr>
            <b/>
            <sz val="7"/>
            <color indexed="81"/>
            <rFont val="굴림"/>
            <family val="3"/>
            <charset val="129"/>
          </rPr>
          <t>※ 참고사항 
 ○ 신고서(부표 등) 작성 여부란에는 원천징수이행상황신고서(부표) 작성 여부를 해당란의 ( )안에 "○"표시를 합니다. 다만, 근로소득(A01,A02,A03,A04,A10) 중 파견근로에 대한 대가, 이자소득(A50), 배당소득(A60), 법인원천(A80)에 해당하는 소득을 지급하거나 저축 등 해지 추징세액 등(A69) 및 연금저축해지가산세를 징수한 원천징수의무자 및 비거주자 또는 외국법인에게 국내원천소득을 지급한 원천징수의무자는 반드시 원천징수이행상황신고서(부표)를 작성하여 신고해야 합니다.
 ○ 원천징수 세액을 환급신청하는 경우 원천징수세액환급신청서 부표, 기납부세액 명세서, 전월미환급세액 조정명세서, 환급신청대상 소득 지급명세서 등을 제출해야 하며, 국세환급금 계좌신고란은 환급금액이 2천만원 미만인 경우에 적으며, 2천만원 이상인 경우 별도 "계좌개설신고서"를 제출해야 합니다.
 ○ 「소득세법」 제21조제1항제26호에 따른 종교인소득에 관하여는 2018년 1월 1일 이후에 발생하는 종교인소득에 대하여 원천징수하는 경우부터 적용됩니다. 
 1. 원천징수대상소득을 지급하는 원천징수의무자(대리인, 위임받은 자 또는 「소득세법」 제164조 및 「법인세법」 제120조에 따라 지급명세서를 작성하여 제출해야 하는 자를 포함합니다)는 납부(환급)세액의 유무와 관계없이 이 서식을 작성하여 제출해야 하며, 귀속연월이 다른 소득을 당월분과 함께 원천징수하는 경우에는 이 서식을 귀속월별로 각각 별지로 작성하여 제출합니다.
    ㆍ「부가치세법」 제5조제2항 및 제3항에 따라 사업자단위로 등록한 경우 법인의 본점 또는 주사무소에서는 사업자단위과세사업자로 전환되는 월 이후 지급하거나, 연말정산하는 소득에 대해 원천징수이행상황신고서를 작성하여 제출합니다.
 2. 기본사항 및 소득구분
  가. ① 신고구분란은 매월분 신고서는 "매월"에, 반기별 신고서는 "반기"에, 수정신고서는 "수정"에, 소득처분에 따른 신고 시에는 "소득처분"에 "○"표시(지점법인ㆍ국가기관 및 개인은 제외합니다)를 하며, 매월분 신고서에 계속근무자의 연말정산분이 포함된 경우에는 "매월" 및 "연말"란 두 곳에 모두 "○"표시를 합니다. 원천징수세액을 환급신청하려는 경우 "환급신청"란에도 "○" 표시를 합니다.
  나. ② 귀속연월란은 소득발생 연월[반기별납부자는 반기 개시월(예: 상반기는 ××년 1월)을 말합니다]을 적습니다.
  다. ③ 지급연월란은 지급한 월(또는 지급시기 의제월)[반기별납부자는 반기 종료월(예: 상반기는 ××년 6월)을 말합니다]을 적습니다.
  라. ⑤ 총지급액란은 비과세 및 과세미달을 포함한 총지급액을 적습니다. 다만, 비과세 근로소득의 경우 「소득세법 시행령」 제214조제1항제2호의2 및 제2호의3에 해당하는 금액은 제외하며, 비과세 종교인소득의 경우 「소득세법」 제12조제5호아목에 해당하는 금액(「소득세법 시행령」 제19조제3항제3호에 따른 금액을 제외한 금액을 말합니다)은 제외합니다. 
  마. [A26]연말정산란은 보험모집인 등 사업소득자(중도해약자를 포함합니다) 연말정산분을 함께 적습니다.
  바. 가산세(⑧ㆍ⑩)란에는 소득세ㆍ법인세 또는 농어촌특별세의 가산세가 있는 경우 이를 포함하여 적습니다.
  사. 비거주자 국내원천소득 중 02개인분은 아래의 예와 같이 소득종류별로 거주자분과 합산하여 해당 소득란에 적고, 비거주자 중 법인분은 법인원천[A80]란에 합산하여 적습니다.
    예) 임대ㆍ인적용역ㆍ사용료소득 등은 사업소득[A25, A26, A30]란, 유가증권양도소득 등은 비거주자 양도소득[A70]란에 합산합니다.
 3. 원천징수 명세 및 납부세액(❶)과 환급세액 조정(❷)
  가. 소득지급(④ㆍ⑤)란에는 과세미달분과 비과세를 포함한 총지급액과 총인원을 적고, 퇴직ㆍ기타ㆍ연금소득의 연금계좌란은 연금계좌에서 지급된 금액을 적습니다(그 외는 연금계좌 외로 지급되는 금액을 적음). 다만, 총지급액은 근로소득(A02, A04) 퇴직소득(A20), 사업소득(A26), 기타소득(A44)의 경우에는 주(현), 종(전) 근무지 등으로부터 지급받은 소득을 합산하여 원천징수하는 경우에는 총지급액의 합계액을 적습니다.
  나. 징수세액(⑥ ~ ⑧)란에는 각 소득별로 발생한 납부 또는 환급할 세액을 적되, 납부할 세액의 합계는 총합계 (A99의 ⑥ ~ ⑧)에 적고, 환급할 세액은 해당란에 "△"표시하여 적은 후 그 합계액은  일반환급란에 적습니다["△"표시된 세액은 어떠한 경우에도 총합계를 (A99의 ⑥ ~ ⑪)란에는 적지 않습니다］.
  다. 근로소득 연말정산 분납신청(A05)은 분납할 인원(④), 징수세액(⑥~⑧)만 기재, 징수세액란은 A04=A05+A06이 되도록 기재합니다.
     1) 인원(④), 총지급액(⑤)의 가감계(A10) = (A01 + A02 + A03 + A04), 징수세액(⑥ ~ ⑧)의 가감계(A10) = (A01 + A02 + A03 + A06)
      ※ 3월 신고분 분납신청(A05) = 4월 신고분 납부금액(A06) + 5월 신고분 납부금액(A06)
작성방법 (2)
라. 근로소득ㆍ사업소득ㆍ기타소득 및 연금소득의 경우 납부할 세액 또는 환급할 세액의 계산은 코드별 가감 계[A10, A30, A40 또는 A47]의 금액을 기준으로 합니다.
    1) 징수세액(⑥ ~ ⑧)란에 납부할 세액만 있는 경우에는 소득별로 납부세액(⑩ㆍ⑪)란에 옮겨 적습니다.
    2) 징수세액(⑥ ~ ⑧)란에 환급할 세액만 있는 경우에는 그 합계를 ⑮ 일반환급란에 적습니다.
    3) 징수세액(⑥ ~ ⑧)란에 각 소득종류별로 납부할 세액과 환급할 세액이 각각 있는 경우는 다음과 같이 적습니다.
      가) 납부할 세액의 합계가 조정대상 환급세액보다 큰 경우에는  조정대상환급세액란의 금액을 ⑨ 당월조정환급세액란에 코드[A10, A20,ㆍㆍ]순서대로 적어 조정환급하고, 잔액은 납부세액(⑩ㆍ⑪)란에 적습니다.
      나) 납부할 세액의 합계가 환급할 세액인  조정대상환급세액보다 작은 경우에는 위와 같은 방법으로 조정하여 환급하고, 그 나머지는 납부세액(⑩ㆍ⑪)란에 적지 아니하며,  차월이월 환급세액란에 적습니다.
      ※ 위의 가) 및 나)에 따른 세목(소득세ㆍ법인세 및 농어촌특별세)간 조정환급은 그 조정환급 명세를 원천징수이행상황신고서에 적은 경우에만 가능하며, 원천징수이행상황신고서에 적지 않고 임의 조정하여 충당한 경우에는 무납부로 처리됩니다.
      다)  당월조정환급세액란의 합계액[A99코드의 ]은  당월조정환급세액계란에 옮겨 적습니다.
    4) 금융회사 등 신탁재산의 경우 당월발생 환급세액( ~ )란의  신탁재산의 금액은 신탁재산이 원천징수된 세액에서 신탁재산분등법인원천세액환급(충당)계산서(「법인세법 시행규칙」 별지 제69호서식) ⑦ 법인세란의 계 금액을 뺀 금액을 적어 먼저 법인세부터 ⑨ 당월조정환급세액란에서 조정환급하고, 나머지는 위 3)의 방법과 같이 조정합니다.
    5)  그 밖의 환급세액란은 금융회사 등이 「소득세법 시행령」 제102조에 따라 환매조건부채권의 매매거래에 따른 원천징수세액을 환급하는 금액 및 「법인세법 시행령」 제114조의2에 따라 환매조건부채권 등의 매매거래에 따른 원천징수세액을 환급하는 금액을 "금융회사 등"란에 적어 먼저 법인세부터 ⑨ 당월조정환급세액란에서 조정환급하고, 나머지는 위 3)의 방법과 같이 조정합니다. 
       또한 합병법인이 피합병법인의 최종 차월 이월 환급세액을 승계하거나, 사업자단위과세로 지점 등의 최종 차월이월 환급세액을 승계하는 경우 그 승계금액을 "합병 등"란에 적을 수 있습니다. "합병 등"란에 피합병법인 및 지점 등의 최종 차월이월 환급세액을 적은 경우에는 합병 및 사업자단위과세 전환 등에 따른 차월이월 환급세액 승계 명세서(제8쪽)를 제출해야 합니다.
    6) 4)번 및 5)번 모두 조정환급하려는 경우에는 4)번부터 조정하여 환급합니다.
    7)  차월이월 환급세액 중 환급받으려는 금액을  환급신청액에 적고 원천징수세액환급신청서 부표를 작성합니다.
  마. 저축 등 해지 추징세액 등(A69)란은 이 서식 부표의 [C41, C42, C43, C44, C45]의 합계를 적습니다.
  바. 납부세액의 납부서는 신고서ㆍ소득종류별(근로소득세, 퇴직소득세 등)로 별지에 작성하여 납부합니다.
4. 반기별 신고ㆍ납부자의 신고서 작성방법
   가. 인원
    1) 간이세액(A01): 반기(6개월)의 마지막 달의 인원을 적습니다.
    2) 중도퇴사(A02): 반기(6개월) 중 중도퇴사자의 총인원을 적습니다.
    3) 일용근로(A03): 월별 순인원의 6개월 합계 인원을 적습니다.
    4) 사업(A25)ㆍ기타소득(A40): 지급명세서 제출대상인원(순인원)을 적습니다.
    5) 퇴직(A20)ㆍ이자(A50)ㆍ배당(A60)ㆍ법인원천(A80): 지급명세서 제출대상 인원을 적습니다.
   나. 지급액: 신고ㆍ납부 대상 6개월 합계액을 적습니다.
   다. 귀속월, 지급월, 제출일은 다음과 같이 적습니다.
    1) 1월 신고ㆍ납부: 귀속월 201X년 7월 , 지급월 201X년 12월 , 제출일 201X년 1월
    2) 7월 신고ㆍ납부: 귀속월 201X년 1월 , 지급월 201X년  6월 , 제출일 201X년 7월    
   라. 반기납 포기를 하는 경우 반기납 개시월부터 포기월까지의 신고서를 한 장으로 작성합니다.
    (예) 2010년 4월 반기납 포기: 귀속연월에는 반기납 개시월(2010년 1월)을, 지급연월에는 반기납 포기월(2010년 4월)을 적습니다.
※ 수정원천징수이행상황신고서 작성방법(① 신고구분란에 수정으로 표시된 경우를 말합니다)
  1. 처음 신고분 자체의 오류정정만 수정신고대상에 해당합니다(따라서 추가지급 등에 의한 신고는 귀속연월을 정확히 적어 정상신고해야 합니다).
  2. 수정신고서는 별지로 작성ㆍ제출하며, 귀속연월과 지급연월은 반드시 수정 전 신고서와 동일하게 적습니다.
  3. 수정 전의 모든 숫자는 상단에 빨강색으로, 수정 후 모든 숫자는 하단에 검정색으로 적습니다.
  4. 수정신고로 발생한 납부 또는 환급할 세액은 수정 신고서의 [A90]란은 적지 않으며, 그 세액은 수정신고하는 월에 제출하는 당월분 신고서의 수정신고 [A90]란에 옮겨 적어 납부ㆍ환급세액을 조정해야 합니다.</t>
        </r>
      </text>
    </comment>
    <comment ref="C6" authorId="0" shapeId="0" xr:uid="{AFB0D6ED-2996-43BB-9053-94A13BA90D3F}">
      <text>
        <r>
          <rPr>
            <b/>
            <sz val="9"/>
            <color indexed="81"/>
            <rFont val="Tahoma"/>
            <family val="2"/>
          </rPr>
          <t xml:space="preserve">4. </t>
        </r>
        <r>
          <rPr>
            <b/>
            <sz val="9"/>
            <color indexed="81"/>
            <rFont val="돋움"/>
            <family val="3"/>
            <charset val="129"/>
          </rPr>
          <t>반기별</t>
        </r>
        <r>
          <rPr>
            <b/>
            <sz val="9"/>
            <color indexed="81"/>
            <rFont val="Tahoma"/>
            <family val="2"/>
          </rPr>
          <t xml:space="preserve"> </t>
        </r>
        <r>
          <rPr>
            <b/>
            <sz val="9"/>
            <color indexed="81"/>
            <rFont val="돋움"/>
            <family val="3"/>
            <charset val="129"/>
          </rPr>
          <t>신고</t>
        </r>
        <r>
          <rPr>
            <b/>
            <sz val="9"/>
            <color indexed="81"/>
            <rFont val="Tahoma"/>
            <family val="2"/>
          </rPr>
          <t>·</t>
        </r>
        <r>
          <rPr>
            <b/>
            <sz val="9"/>
            <color indexed="81"/>
            <rFont val="돋움"/>
            <family val="3"/>
            <charset val="129"/>
          </rPr>
          <t>납부자의</t>
        </r>
        <r>
          <rPr>
            <b/>
            <sz val="9"/>
            <color indexed="81"/>
            <rFont val="Tahoma"/>
            <family val="2"/>
          </rPr>
          <t xml:space="preserve"> </t>
        </r>
        <r>
          <rPr>
            <b/>
            <sz val="9"/>
            <color indexed="81"/>
            <rFont val="돋움"/>
            <family val="3"/>
            <charset val="129"/>
          </rPr>
          <t>신고서</t>
        </r>
        <r>
          <rPr>
            <b/>
            <sz val="9"/>
            <color indexed="81"/>
            <rFont val="Tahoma"/>
            <family val="2"/>
          </rPr>
          <t xml:space="preserve"> </t>
        </r>
        <r>
          <rPr>
            <b/>
            <sz val="9"/>
            <color indexed="81"/>
            <rFont val="돋움"/>
            <family val="3"/>
            <charset val="129"/>
          </rPr>
          <t xml:space="preserve">작성방법
</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 xml:space="preserve">인원
</t>
        </r>
        <r>
          <rPr>
            <b/>
            <sz val="9"/>
            <color indexed="81"/>
            <rFont val="Tahoma"/>
            <family val="2"/>
          </rPr>
          <t xml:space="preserve">    (1) </t>
        </r>
        <r>
          <rPr>
            <b/>
            <sz val="9"/>
            <color indexed="81"/>
            <rFont val="돋움"/>
            <family val="3"/>
            <charset val="129"/>
          </rPr>
          <t>간이세액</t>
        </r>
        <r>
          <rPr>
            <b/>
            <sz val="9"/>
            <color indexed="81"/>
            <rFont val="Tahoma"/>
            <family val="2"/>
          </rPr>
          <t xml:space="preserve">(A01): </t>
        </r>
        <r>
          <rPr>
            <b/>
            <sz val="9"/>
            <color indexed="81"/>
            <rFont val="돋움"/>
            <family val="3"/>
            <charset val="129"/>
          </rPr>
          <t>반기</t>
        </r>
        <r>
          <rPr>
            <b/>
            <sz val="9"/>
            <color indexed="81"/>
            <rFont val="Tahoma"/>
            <family val="2"/>
          </rPr>
          <t>(6</t>
        </r>
        <r>
          <rPr>
            <b/>
            <sz val="9"/>
            <color indexed="81"/>
            <rFont val="돋움"/>
            <family val="3"/>
            <charset val="129"/>
          </rPr>
          <t>개월</t>
        </r>
        <r>
          <rPr>
            <b/>
            <sz val="9"/>
            <color indexed="81"/>
            <rFont val="Tahoma"/>
            <family val="2"/>
          </rPr>
          <t>)</t>
        </r>
        <r>
          <rPr>
            <b/>
            <sz val="9"/>
            <color indexed="81"/>
            <rFont val="돋움"/>
            <family val="3"/>
            <charset val="129"/>
          </rPr>
          <t>의</t>
        </r>
        <r>
          <rPr>
            <b/>
            <sz val="9"/>
            <color indexed="81"/>
            <rFont val="Tahoma"/>
            <family val="2"/>
          </rPr>
          <t xml:space="preserve"> </t>
        </r>
        <r>
          <rPr>
            <b/>
            <sz val="9"/>
            <color indexed="81"/>
            <rFont val="돋움"/>
            <family val="3"/>
            <charset val="129"/>
          </rPr>
          <t>마지막</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인원을</t>
        </r>
        <r>
          <rPr>
            <b/>
            <sz val="9"/>
            <color indexed="81"/>
            <rFont val="Tahoma"/>
            <family val="2"/>
          </rPr>
          <t xml:space="preserve"> </t>
        </r>
        <r>
          <rPr>
            <b/>
            <sz val="9"/>
            <color indexed="81"/>
            <rFont val="돋움"/>
            <family val="3"/>
            <charset val="129"/>
          </rPr>
          <t>적습니다</t>
        </r>
        <r>
          <rPr>
            <b/>
            <sz val="9"/>
            <color indexed="81"/>
            <rFont val="Tahoma"/>
            <family val="2"/>
          </rPr>
          <t xml:space="preserve">.
    (2) </t>
        </r>
        <r>
          <rPr>
            <b/>
            <sz val="9"/>
            <color indexed="81"/>
            <rFont val="돋움"/>
            <family val="3"/>
            <charset val="129"/>
          </rPr>
          <t>중도퇴사</t>
        </r>
        <r>
          <rPr>
            <b/>
            <sz val="9"/>
            <color indexed="81"/>
            <rFont val="Tahoma"/>
            <family val="2"/>
          </rPr>
          <t xml:space="preserve">(A02): </t>
        </r>
        <r>
          <rPr>
            <b/>
            <sz val="9"/>
            <color indexed="81"/>
            <rFont val="돋움"/>
            <family val="3"/>
            <charset val="129"/>
          </rPr>
          <t>반기</t>
        </r>
        <r>
          <rPr>
            <b/>
            <sz val="9"/>
            <color indexed="81"/>
            <rFont val="Tahoma"/>
            <family val="2"/>
          </rPr>
          <t>(6</t>
        </r>
        <r>
          <rPr>
            <b/>
            <sz val="9"/>
            <color indexed="81"/>
            <rFont val="돋움"/>
            <family val="3"/>
            <charset val="129"/>
          </rPr>
          <t>개월</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중도퇴사자의</t>
        </r>
        <r>
          <rPr>
            <b/>
            <sz val="9"/>
            <color indexed="81"/>
            <rFont val="Tahoma"/>
            <family val="2"/>
          </rPr>
          <t xml:space="preserve"> </t>
        </r>
        <r>
          <rPr>
            <b/>
            <sz val="9"/>
            <color indexed="81"/>
            <rFont val="돋움"/>
            <family val="3"/>
            <charset val="129"/>
          </rPr>
          <t>총인원을</t>
        </r>
        <r>
          <rPr>
            <b/>
            <sz val="9"/>
            <color indexed="81"/>
            <rFont val="Tahoma"/>
            <family val="2"/>
          </rPr>
          <t xml:space="preserve"> </t>
        </r>
        <r>
          <rPr>
            <b/>
            <sz val="9"/>
            <color indexed="81"/>
            <rFont val="돋움"/>
            <family val="3"/>
            <charset val="129"/>
          </rPr>
          <t>적습니다</t>
        </r>
        <r>
          <rPr>
            <b/>
            <sz val="9"/>
            <color indexed="81"/>
            <rFont val="Tahoma"/>
            <family val="2"/>
          </rPr>
          <t xml:space="preserve">.
    (3) </t>
        </r>
        <r>
          <rPr>
            <b/>
            <sz val="9"/>
            <color indexed="81"/>
            <rFont val="돋움"/>
            <family val="3"/>
            <charset val="129"/>
          </rPr>
          <t>일용근로</t>
        </r>
        <r>
          <rPr>
            <b/>
            <sz val="9"/>
            <color indexed="81"/>
            <rFont val="Tahoma"/>
            <family val="2"/>
          </rPr>
          <t xml:space="preserve">(A03): </t>
        </r>
        <r>
          <rPr>
            <b/>
            <sz val="9"/>
            <color indexed="81"/>
            <rFont val="돋움"/>
            <family val="3"/>
            <charset val="129"/>
          </rPr>
          <t>월별</t>
        </r>
        <r>
          <rPr>
            <b/>
            <sz val="9"/>
            <color indexed="81"/>
            <rFont val="Tahoma"/>
            <family val="2"/>
          </rPr>
          <t xml:space="preserve"> </t>
        </r>
        <r>
          <rPr>
            <b/>
            <sz val="9"/>
            <color indexed="81"/>
            <rFont val="돋움"/>
            <family val="3"/>
            <charset val="129"/>
          </rPr>
          <t>순인원의</t>
        </r>
        <r>
          <rPr>
            <b/>
            <sz val="9"/>
            <color indexed="81"/>
            <rFont val="Tahoma"/>
            <family val="2"/>
          </rPr>
          <t xml:space="preserve"> 6</t>
        </r>
        <r>
          <rPr>
            <b/>
            <sz val="9"/>
            <color indexed="81"/>
            <rFont val="돋움"/>
            <family val="3"/>
            <charset val="129"/>
          </rPr>
          <t>개월</t>
        </r>
        <r>
          <rPr>
            <b/>
            <sz val="9"/>
            <color indexed="81"/>
            <rFont val="Tahoma"/>
            <family val="2"/>
          </rPr>
          <t xml:space="preserve"> </t>
        </r>
        <r>
          <rPr>
            <b/>
            <sz val="9"/>
            <color indexed="81"/>
            <rFont val="돋움"/>
            <family val="3"/>
            <charset val="129"/>
          </rPr>
          <t>합계</t>
        </r>
        <r>
          <rPr>
            <b/>
            <sz val="9"/>
            <color indexed="81"/>
            <rFont val="Tahoma"/>
            <family val="2"/>
          </rPr>
          <t xml:space="preserve"> </t>
        </r>
        <r>
          <rPr>
            <b/>
            <sz val="9"/>
            <color indexed="81"/>
            <rFont val="돋움"/>
            <family val="3"/>
            <charset val="129"/>
          </rPr>
          <t>인원을</t>
        </r>
        <r>
          <rPr>
            <b/>
            <sz val="9"/>
            <color indexed="81"/>
            <rFont val="Tahoma"/>
            <family val="2"/>
          </rPr>
          <t xml:space="preserve"> </t>
        </r>
        <r>
          <rPr>
            <b/>
            <sz val="9"/>
            <color indexed="81"/>
            <rFont val="돋움"/>
            <family val="3"/>
            <charset val="129"/>
          </rPr>
          <t>적습니다</t>
        </r>
        <r>
          <rPr>
            <b/>
            <sz val="9"/>
            <color indexed="81"/>
            <rFont val="Tahoma"/>
            <family val="2"/>
          </rPr>
          <t xml:space="preserve">.
    (4) </t>
        </r>
        <r>
          <rPr>
            <b/>
            <sz val="9"/>
            <color indexed="81"/>
            <rFont val="돋움"/>
            <family val="3"/>
            <charset val="129"/>
          </rPr>
          <t>사업</t>
        </r>
        <r>
          <rPr>
            <b/>
            <sz val="9"/>
            <color indexed="81"/>
            <rFont val="Tahoma"/>
            <family val="2"/>
          </rPr>
          <t>(A25)·</t>
        </r>
        <r>
          <rPr>
            <b/>
            <sz val="9"/>
            <color indexed="81"/>
            <rFont val="돋움"/>
            <family val="3"/>
            <charset val="129"/>
          </rPr>
          <t>기타소득</t>
        </r>
        <r>
          <rPr>
            <b/>
            <sz val="9"/>
            <color indexed="81"/>
            <rFont val="Tahoma"/>
            <family val="2"/>
          </rPr>
          <t xml:space="preserve">(A40): </t>
        </r>
        <r>
          <rPr>
            <b/>
            <sz val="9"/>
            <color indexed="81"/>
            <rFont val="돋움"/>
            <family val="3"/>
            <charset val="129"/>
          </rPr>
          <t>지급명세서</t>
        </r>
        <r>
          <rPr>
            <b/>
            <sz val="9"/>
            <color indexed="81"/>
            <rFont val="Tahoma"/>
            <family val="2"/>
          </rPr>
          <t xml:space="preserve"> </t>
        </r>
        <r>
          <rPr>
            <b/>
            <sz val="9"/>
            <color indexed="81"/>
            <rFont val="돋움"/>
            <family val="3"/>
            <charset val="129"/>
          </rPr>
          <t>제출대상인원</t>
        </r>
        <r>
          <rPr>
            <b/>
            <sz val="9"/>
            <color indexed="81"/>
            <rFont val="Tahoma"/>
            <family val="2"/>
          </rPr>
          <t>(</t>
        </r>
        <r>
          <rPr>
            <b/>
            <sz val="9"/>
            <color indexed="81"/>
            <rFont val="돋움"/>
            <family val="3"/>
            <charset val="129"/>
          </rPr>
          <t>순인원</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적습니다</t>
        </r>
        <r>
          <rPr>
            <b/>
            <sz val="9"/>
            <color indexed="81"/>
            <rFont val="Tahoma"/>
            <family val="2"/>
          </rPr>
          <t xml:space="preserve">.
    (5) </t>
        </r>
        <r>
          <rPr>
            <b/>
            <sz val="9"/>
            <color indexed="81"/>
            <rFont val="돋움"/>
            <family val="3"/>
            <charset val="129"/>
          </rPr>
          <t>퇴직</t>
        </r>
        <r>
          <rPr>
            <b/>
            <sz val="9"/>
            <color indexed="81"/>
            <rFont val="Tahoma"/>
            <family val="2"/>
          </rPr>
          <t>(A20)·</t>
        </r>
        <r>
          <rPr>
            <b/>
            <sz val="9"/>
            <color indexed="81"/>
            <rFont val="돋움"/>
            <family val="3"/>
            <charset val="129"/>
          </rPr>
          <t>이자</t>
        </r>
        <r>
          <rPr>
            <b/>
            <sz val="9"/>
            <color indexed="81"/>
            <rFont val="Tahoma"/>
            <family val="2"/>
          </rPr>
          <t>(A50)·</t>
        </r>
        <r>
          <rPr>
            <b/>
            <sz val="9"/>
            <color indexed="81"/>
            <rFont val="돋움"/>
            <family val="3"/>
            <charset val="129"/>
          </rPr>
          <t>배당</t>
        </r>
        <r>
          <rPr>
            <b/>
            <sz val="9"/>
            <color indexed="81"/>
            <rFont val="Tahoma"/>
            <family val="2"/>
          </rPr>
          <t>(A60)·</t>
        </r>
        <r>
          <rPr>
            <b/>
            <sz val="9"/>
            <color indexed="81"/>
            <rFont val="돋움"/>
            <family val="3"/>
            <charset val="129"/>
          </rPr>
          <t>법인원천</t>
        </r>
        <r>
          <rPr>
            <b/>
            <sz val="9"/>
            <color indexed="81"/>
            <rFont val="Tahoma"/>
            <family val="2"/>
          </rPr>
          <t xml:space="preserve">(A80): </t>
        </r>
        <r>
          <rPr>
            <b/>
            <sz val="9"/>
            <color indexed="81"/>
            <rFont val="돋움"/>
            <family val="3"/>
            <charset val="129"/>
          </rPr>
          <t>지급명세서</t>
        </r>
        <r>
          <rPr>
            <b/>
            <sz val="9"/>
            <color indexed="81"/>
            <rFont val="Tahoma"/>
            <family val="2"/>
          </rPr>
          <t xml:space="preserve"> </t>
        </r>
        <r>
          <rPr>
            <b/>
            <sz val="9"/>
            <color indexed="81"/>
            <rFont val="돋움"/>
            <family val="3"/>
            <charset val="129"/>
          </rPr>
          <t>제출대상</t>
        </r>
        <r>
          <rPr>
            <b/>
            <sz val="9"/>
            <color indexed="81"/>
            <rFont val="Tahoma"/>
            <family val="2"/>
          </rPr>
          <t xml:space="preserve"> </t>
        </r>
        <r>
          <rPr>
            <b/>
            <sz val="9"/>
            <color indexed="81"/>
            <rFont val="돋움"/>
            <family val="3"/>
            <charset val="129"/>
          </rPr>
          <t>인원을</t>
        </r>
        <r>
          <rPr>
            <b/>
            <sz val="9"/>
            <color indexed="81"/>
            <rFont val="Tahoma"/>
            <family val="2"/>
          </rPr>
          <t xml:space="preserve"> </t>
        </r>
        <r>
          <rPr>
            <b/>
            <sz val="9"/>
            <color indexed="81"/>
            <rFont val="돋움"/>
            <family val="3"/>
            <charset val="129"/>
          </rPr>
          <t>적습니다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지급액</t>
        </r>
        <r>
          <rPr>
            <b/>
            <sz val="9"/>
            <color indexed="81"/>
            <rFont val="Tahoma"/>
            <family val="2"/>
          </rPr>
          <t xml:space="preserve">: </t>
        </r>
        <r>
          <rPr>
            <b/>
            <sz val="9"/>
            <color indexed="81"/>
            <rFont val="돋움"/>
            <family val="3"/>
            <charset val="129"/>
          </rPr>
          <t>신고</t>
        </r>
        <r>
          <rPr>
            <b/>
            <sz val="9"/>
            <color indexed="81"/>
            <rFont val="Tahoma"/>
            <family val="2"/>
          </rPr>
          <t>·</t>
        </r>
        <r>
          <rPr>
            <b/>
            <sz val="9"/>
            <color indexed="81"/>
            <rFont val="돋움"/>
            <family val="3"/>
            <charset val="129"/>
          </rPr>
          <t>납부</t>
        </r>
        <r>
          <rPr>
            <b/>
            <sz val="9"/>
            <color indexed="81"/>
            <rFont val="Tahoma"/>
            <family val="2"/>
          </rPr>
          <t xml:space="preserve"> </t>
        </r>
        <r>
          <rPr>
            <b/>
            <sz val="9"/>
            <color indexed="81"/>
            <rFont val="돋움"/>
            <family val="3"/>
            <charset val="129"/>
          </rPr>
          <t>대상</t>
        </r>
        <r>
          <rPr>
            <b/>
            <sz val="9"/>
            <color indexed="81"/>
            <rFont val="Tahoma"/>
            <family val="2"/>
          </rPr>
          <t xml:space="preserve"> 6</t>
        </r>
        <r>
          <rPr>
            <b/>
            <sz val="9"/>
            <color indexed="81"/>
            <rFont val="돋움"/>
            <family val="3"/>
            <charset val="129"/>
          </rPr>
          <t>개월</t>
        </r>
        <r>
          <rPr>
            <b/>
            <sz val="9"/>
            <color indexed="81"/>
            <rFont val="Tahoma"/>
            <family val="2"/>
          </rPr>
          <t xml:space="preserve"> </t>
        </r>
        <r>
          <rPr>
            <b/>
            <sz val="9"/>
            <color indexed="81"/>
            <rFont val="돋움"/>
            <family val="3"/>
            <charset val="129"/>
          </rPr>
          <t>합계액을</t>
        </r>
        <r>
          <rPr>
            <b/>
            <sz val="9"/>
            <color indexed="81"/>
            <rFont val="Tahoma"/>
            <family val="2"/>
          </rPr>
          <t xml:space="preserve"> </t>
        </r>
        <r>
          <rPr>
            <b/>
            <sz val="9"/>
            <color indexed="81"/>
            <rFont val="돋움"/>
            <family val="3"/>
            <charset val="129"/>
          </rPr>
          <t>적습니다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귀속월</t>
        </r>
        <r>
          <rPr>
            <b/>
            <sz val="9"/>
            <color indexed="81"/>
            <rFont val="Tahoma"/>
            <family val="2"/>
          </rPr>
          <t xml:space="preserve">, </t>
        </r>
        <r>
          <rPr>
            <b/>
            <sz val="9"/>
            <color indexed="81"/>
            <rFont val="돋움"/>
            <family val="3"/>
            <charset val="129"/>
          </rPr>
          <t>지급월</t>
        </r>
        <r>
          <rPr>
            <b/>
            <sz val="9"/>
            <color indexed="81"/>
            <rFont val="Tahoma"/>
            <family val="2"/>
          </rPr>
          <t xml:space="preserve">, </t>
        </r>
        <r>
          <rPr>
            <b/>
            <sz val="9"/>
            <color indexed="81"/>
            <rFont val="돋움"/>
            <family val="3"/>
            <charset val="129"/>
          </rPr>
          <t>제출일자는</t>
        </r>
        <r>
          <rPr>
            <b/>
            <sz val="9"/>
            <color indexed="81"/>
            <rFont val="Tahoma"/>
            <family val="2"/>
          </rPr>
          <t xml:space="preserve"> </t>
        </r>
        <r>
          <rPr>
            <b/>
            <sz val="9"/>
            <color indexed="81"/>
            <rFont val="돋움"/>
            <family val="3"/>
            <charset val="129"/>
          </rPr>
          <t>다음과</t>
        </r>
        <r>
          <rPr>
            <b/>
            <sz val="9"/>
            <color indexed="81"/>
            <rFont val="Tahoma"/>
            <family val="2"/>
          </rPr>
          <t xml:space="preserve"> </t>
        </r>
        <r>
          <rPr>
            <b/>
            <sz val="9"/>
            <color indexed="81"/>
            <rFont val="돋움"/>
            <family val="3"/>
            <charset val="129"/>
          </rPr>
          <t>같이</t>
        </r>
        <r>
          <rPr>
            <b/>
            <sz val="9"/>
            <color indexed="81"/>
            <rFont val="Tahoma"/>
            <family val="2"/>
          </rPr>
          <t xml:space="preserve"> </t>
        </r>
        <r>
          <rPr>
            <b/>
            <sz val="9"/>
            <color indexed="81"/>
            <rFont val="돋움"/>
            <family val="3"/>
            <charset val="129"/>
          </rPr>
          <t>적습니다</t>
        </r>
        <r>
          <rPr>
            <b/>
            <sz val="9"/>
            <color indexed="81"/>
            <rFont val="Tahoma"/>
            <family val="2"/>
          </rPr>
          <t>.
    (1) 1</t>
        </r>
        <r>
          <rPr>
            <b/>
            <sz val="9"/>
            <color indexed="81"/>
            <rFont val="돋움"/>
            <family val="3"/>
            <charset val="129"/>
          </rPr>
          <t>월</t>
        </r>
        <r>
          <rPr>
            <b/>
            <sz val="9"/>
            <color indexed="81"/>
            <rFont val="Tahoma"/>
            <family val="2"/>
          </rPr>
          <t xml:space="preserve"> </t>
        </r>
        <r>
          <rPr>
            <b/>
            <sz val="9"/>
            <color indexed="81"/>
            <rFont val="돋움"/>
            <family val="3"/>
            <charset val="129"/>
          </rPr>
          <t>신고</t>
        </r>
        <r>
          <rPr>
            <b/>
            <sz val="9"/>
            <color indexed="81"/>
            <rFont val="Tahoma"/>
            <family val="2"/>
          </rPr>
          <t>·</t>
        </r>
        <r>
          <rPr>
            <b/>
            <sz val="9"/>
            <color indexed="81"/>
            <rFont val="돋움"/>
            <family val="3"/>
            <charset val="129"/>
          </rPr>
          <t>납부</t>
        </r>
        <r>
          <rPr>
            <b/>
            <sz val="9"/>
            <color indexed="81"/>
            <rFont val="Tahoma"/>
            <family val="2"/>
          </rPr>
          <t xml:space="preserve">: </t>
        </r>
        <r>
          <rPr>
            <b/>
            <sz val="9"/>
            <color indexed="81"/>
            <rFont val="돋움"/>
            <family val="3"/>
            <charset val="129"/>
          </rPr>
          <t>귀속월</t>
        </r>
        <r>
          <rPr>
            <b/>
            <sz val="9"/>
            <color indexed="81"/>
            <rFont val="Tahoma"/>
            <family val="2"/>
          </rPr>
          <t xml:space="preserve"> 200X</t>
        </r>
        <r>
          <rPr>
            <b/>
            <sz val="9"/>
            <color indexed="81"/>
            <rFont val="돋움"/>
            <family val="3"/>
            <charset val="129"/>
          </rPr>
          <t>년</t>
        </r>
        <r>
          <rPr>
            <b/>
            <sz val="9"/>
            <color indexed="81"/>
            <rFont val="Tahoma"/>
            <family val="2"/>
          </rPr>
          <t xml:space="preserve"> 7</t>
        </r>
        <r>
          <rPr>
            <b/>
            <sz val="9"/>
            <color indexed="81"/>
            <rFont val="돋움"/>
            <family val="3"/>
            <charset val="129"/>
          </rPr>
          <t>월</t>
        </r>
        <r>
          <rPr>
            <b/>
            <sz val="9"/>
            <color indexed="81"/>
            <rFont val="Tahoma"/>
            <family val="2"/>
          </rPr>
          <t xml:space="preserve"> , </t>
        </r>
        <r>
          <rPr>
            <b/>
            <sz val="9"/>
            <color indexed="81"/>
            <rFont val="돋움"/>
            <family val="3"/>
            <charset val="129"/>
          </rPr>
          <t>지급월</t>
        </r>
        <r>
          <rPr>
            <b/>
            <sz val="9"/>
            <color indexed="81"/>
            <rFont val="Tahoma"/>
            <family val="2"/>
          </rPr>
          <t xml:space="preserve"> 200X</t>
        </r>
        <r>
          <rPr>
            <b/>
            <sz val="9"/>
            <color indexed="81"/>
            <rFont val="돋움"/>
            <family val="3"/>
            <charset val="129"/>
          </rPr>
          <t>년</t>
        </r>
        <r>
          <rPr>
            <b/>
            <sz val="9"/>
            <color indexed="81"/>
            <rFont val="Tahoma"/>
            <family val="2"/>
          </rPr>
          <t xml:space="preserve"> 12</t>
        </r>
        <r>
          <rPr>
            <b/>
            <sz val="9"/>
            <color indexed="81"/>
            <rFont val="돋움"/>
            <family val="3"/>
            <charset val="129"/>
          </rPr>
          <t>월</t>
        </r>
        <r>
          <rPr>
            <b/>
            <sz val="9"/>
            <color indexed="81"/>
            <rFont val="Tahoma"/>
            <family val="2"/>
          </rPr>
          <t xml:space="preserve"> , </t>
        </r>
        <r>
          <rPr>
            <b/>
            <sz val="9"/>
            <color indexed="81"/>
            <rFont val="돋움"/>
            <family val="3"/>
            <charset val="129"/>
          </rPr>
          <t>제출일자</t>
        </r>
        <r>
          <rPr>
            <b/>
            <sz val="9"/>
            <color indexed="81"/>
            <rFont val="Tahoma"/>
            <family val="2"/>
          </rPr>
          <t xml:space="preserve"> 200X</t>
        </r>
        <r>
          <rPr>
            <b/>
            <sz val="9"/>
            <color indexed="81"/>
            <rFont val="돋움"/>
            <family val="3"/>
            <charset val="129"/>
          </rPr>
          <t>년</t>
        </r>
        <r>
          <rPr>
            <b/>
            <sz val="9"/>
            <color indexed="81"/>
            <rFont val="Tahoma"/>
            <family val="2"/>
          </rPr>
          <t xml:space="preserve"> 1</t>
        </r>
        <r>
          <rPr>
            <b/>
            <sz val="9"/>
            <color indexed="81"/>
            <rFont val="돋움"/>
            <family val="3"/>
            <charset val="129"/>
          </rPr>
          <t xml:space="preserve">월
</t>
        </r>
        <r>
          <rPr>
            <b/>
            <sz val="9"/>
            <color indexed="81"/>
            <rFont val="Tahoma"/>
            <family val="2"/>
          </rPr>
          <t xml:space="preserve">    (2) 7</t>
        </r>
        <r>
          <rPr>
            <b/>
            <sz val="9"/>
            <color indexed="81"/>
            <rFont val="돋움"/>
            <family val="3"/>
            <charset val="129"/>
          </rPr>
          <t>월</t>
        </r>
        <r>
          <rPr>
            <b/>
            <sz val="9"/>
            <color indexed="81"/>
            <rFont val="Tahoma"/>
            <family val="2"/>
          </rPr>
          <t xml:space="preserve"> </t>
        </r>
        <r>
          <rPr>
            <b/>
            <sz val="9"/>
            <color indexed="81"/>
            <rFont val="돋움"/>
            <family val="3"/>
            <charset val="129"/>
          </rPr>
          <t>신고</t>
        </r>
        <r>
          <rPr>
            <b/>
            <sz val="9"/>
            <color indexed="81"/>
            <rFont val="Tahoma"/>
            <family val="2"/>
          </rPr>
          <t>·</t>
        </r>
        <r>
          <rPr>
            <b/>
            <sz val="9"/>
            <color indexed="81"/>
            <rFont val="돋움"/>
            <family val="3"/>
            <charset val="129"/>
          </rPr>
          <t>납부</t>
        </r>
        <r>
          <rPr>
            <b/>
            <sz val="9"/>
            <color indexed="81"/>
            <rFont val="Tahoma"/>
            <family val="2"/>
          </rPr>
          <t xml:space="preserve">: </t>
        </r>
        <r>
          <rPr>
            <b/>
            <sz val="9"/>
            <color indexed="81"/>
            <rFont val="돋움"/>
            <family val="3"/>
            <charset val="129"/>
          </rPr>
          <t>귀속월</t>
        </r>
        <r>
          <rPr>
            <b/>
            <sz val="9"/>
            <color indexed="81"/>
            <rFont val="Tahoma"/>
            <family val="2"/>
          </rPr>
          <t xml:space="preserve"> 200X</t>
        </r>
        <r>
          <rPr>
            <b/>
            <sz val="9"/>
            <color indexed="81"/>
            <rFont val="돋움"/>
            <family val="3"/>
            <charset val="129"/>
          </rPr>
          <t>년</t>
        </r>
        <r>
          <rPr>
            <b/>
            <sz val="9"/>
            <color indexed="81"/>
            <rFont val="Tahoma"/>
            <family val="2"/>
          </rPr>
          <t xml:space="preserve"> 1</t>
        </r>
        <r>
          <rPr>
            <b/>
            <sz val="9"/>
            <color indexed="81"/>
            <rFont val="돋움"/>
            <family val="3"/>
            <charset val="129"/>
          </rPr>
          <t>월</t>
        </r>
        <r>
          <rPr>
            <b/>
            <sz val="9"/>
            <color indexed="81"/>
            <rFont val="Tahoma"/>
            <family val="2"/>
          </rPr>
          <t xml:space="preserve"> , </t>
        </r>
        <r>
          <rPr>
            <b/>
            <sz val="9"/>
            <color indexed="81"/>
            <rFont val="돋움"/>
            <family val="3"/>
            <charset val="129"/>
          </rPr>
          <t>지급월</t>
        </r>
        <r>
          <rPr>
            <b/>
            <sz val="9"/>
            <color indexed="81"/>
            <rFont val="Tahoma"/>
            <family val="2"/>
          </rPr>
          <t xml:space="preserve"> 200X</t>
        </r>
        <r>
          <rPr>
            <b/>
            <sz val="9"/>
            <color indexed="81"/>
            <rFont val="돋움"/>
            <family val="3"/>
            <charset val="129"/>
          </rPr>
          <t>년</t>
        </r>
        <r>
          <rPr>
            <b/>
            <sz val="9"/>
            <color indexed="81"/>
            <rFont val="Tahoma"/>
            <family val="2"/>
          </rPr>
          <t xml:space="preserve">  6</t>
        </r>
        <r>
          <rPr>
            <b/>
            <sz val="9"/>
            <color indexed="81"/>
            <rFont val="돋움"/>
            <family val="3"/>
            <charset val="129"/>
          </rPr>
          <t>월</t>
        </r>
        <r>
          <rPr>
            <b/>
            <sz val="9"/>
            <color indexed="81"/>
            <rFont val="Tahoma"/>
            <family val="2"/>
          </rPr>
          <t xml:space="preserve"> , </t>
        </r>
        <r>
          <rPr>
            <b/>
            <sz val="9"/>
            <color indexed="81"/>
            <rFont val="돋움"/>
            <family val="3"/>
            <charset val="129"/>
          </rPr>
          <t>제출일자</t>
        </r>
        <r>
          <rPr>
            <b/>
            <sz val="9"/>
            <color indexed="81"/>
            <rFont val="Tahoma"/>
            <family val="2"/>
          </rPr>
          <t xml:space="preserve"> 200X</t>
        </r>
        <r>
          <rPr>
            <b/>
            <sz val="9"/>
            <color indexed="81"/>
            <rFont val="돋움"/>
            <family val="3"/>
            <charset val="129"/>
          </rPr>
          <t>년</t>
        </r>
        <r>
          <rPr>
            <b/>
            <sz val="9"/>
            <color indexed="81"/>
            <rFont val="Tahoma"/>
            <family val="2"/>
          </rPr>
          <t xml:space="preserve"> 7</t>
        </r>
        <r>
          <rPr>
            <b/>
            <sz val="9"/>
            <color indexed="81"/>
            <rFont val="돋움"/>
            <family val="3"/>
            <charset val="129"/>
          </rPr>
          <t>월</t>
        </r>
        <r>
          <rPr>
            <b/>
            <sz val="9"/>
            <color indexed="81"/>
            <rFont val="Tahoma"/>
            <family val="2"/>
          </rPr>
          <t xml:space="preserve">    
   </t>
        </r>
        <r>
          <rPr>
            <b/>
            <sz val="9"/>
            <color indexed="81"/>
            <rFont val="돋움"/>
            <family val="3"/>
            <charset val="129"/>
          </rPr>
          <t>라</t>
        </r>
        <r>
          <rPr>
            <b/>
            <sz val="9"/>
            <color indexed="81"/>
            <rFont val="Tahoma"/>
            <family val="2"/>
          </rPr>
          <t xml:space="preserve">. </t>
        </r>
        <r>
          <rPr>
            <b/>
            <sz val="9"/>
            <color indexed="81"/>
            <rFont val="돋움"/>
            <family val="3"/>
            <charset val="129"/>
          </rPr>
          <t>반기납</t>
        </r>
        <r>
          <rPr>
            <b/>
            <sz val="9"/>
            <color indexed="81"/>
            <rFont val="Tahoma"/>
            <family val="2"/>
          </rPr>
          <t xml:space="preserve"> </t>
        </r>
        <r>
          <rPr>
            <b/>
            <sz val="9"/>
            <color indexed="81"/>
            <rFont val="돋움"/>
            <family val="3"/>
            <charset val="129"/>
          </rPr>
          <t>포기를</t>
        </r>
        <r>
          <rPr>
            <b/>
            <sz val="9"/>
            <color indexed="81"/>
            <rFont val="Tahoma"/>
            <family val="2"/>
          </rPr>
          <t xml:space="preserve"> </t>
        </r>
        <r>
          <rPr>
            <b/>
            <sz val="9"/>
            <color indexed="81"/>
            <rFont val="돋움"/>
            <family val="3"/>
            <charset val="129"/>
          </rPr>
          <t>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반기납</t>
        </r>
        <r>
          <rPr>
            <b/>
            <sz val="9"/>
            <color indexed="81"/>
            <rFont val="Tahoma"/>
            <family val="2"/>
          </rPr>
          <t xml:space="preserve"> </t>
        </r>
        <r>
          <rPr>
            <b/>
            <sz val="9"/>
            <color indexed="81"/>
            <rFont val="돋움"/>
            <family val="3"/>
            <charset val="129"/>
          </rPr>
          <t>개시월부터</t>
        </r>
        <r>
          <rPr>
            <b/>
            <sz val="9"/>
            <color indexed="81"/>
            <rFont val="Tahoma"/>
            <family val="2"/>
          </rPr>
          <t xml:space="preserve"> </t>
        </r>
        <r>
          <rPr>
            <b/>
            <sz val="9"/>
            <color indexed="81"/>
            <rFont val="돋움"/>
            <family val="3"/>
            <charset val="129"/>
          </rPr>
          <t>포기월까지의</t>
        </r>
        <r>
          <rPr>
            <b/>
            <sz val="9"/>
            <color indexed="81"/>
            <rFont val="Tahoma"/>
            <family val="2"/>
          </rPr>
          <t xml:space="preserve"> </t>
        </r>
        <r>
          <rPr>
            <b/>
            <sz val="9"/>
            <color indexed="81"/>
            <rFont val="돋움"/>
            <family val="3"/>
            <charset val="129"/>
          </rPr>
          <t>신고서를</t>
        </r>
        <r>
          <rPr>
            <b/>
            <sz val="9"/>
            <color indexed="81"/>
            <rFont val="Tahoma"/>
            <family val="2"/>
          </rPr>
          <t xml:space="preserve"> </t>
        </r>
        <r>
          <rPr>
            <b/>
            <sz val="9"/>
            <color indexed="81"/>
            <rFont val="돋움"/>
            <family val="3"/>
            <charset val="129"/>
          </rPr>
          <t>한</t>
        </r>
        <r>
          <rPr>
            <b/>
            <sz val="9"/>
            <color indexed="81"/>
            <rFont val="Tahoma"/>
            <family val="2"/>
          </rPr>
          <t xml:space="preserve"> </t>
        </r>
        <r>
          <rPr>
            <b/>
            <sz val="9"/>
            <color indexed="81"/>
            <rFont val="돋움"/>
            <family val="3"/>
            <charset val="129"/>
          </rPr>
          <t>장으로</t>
        </r>
        <r>
          <rPr>
            <b/>
            <sz val="9"/>
            <color indexed="81"/>
            <rFont val="Tahoma"/>
            <family val="2"/>
          </rPr>
          <t xml:space="preserve"> </t>
        </r>
        <r>
          <rPr>
            <b/>
            <sz val="9"/>
            <color indexed="81"/>
            <rFont val="돋움"/>
            <family val="3"/>
            <charset val="129"/>
          </rPr>
          <t>작성합니다</t>
        </r>
        <r>
          <rPr>
            <b/>
            <sz val="9"/>
            <color indexed="81"/>
            <rFont val="Tahoma"/>
            <family val="2"/>
          </rPr>
          <t>.
    (</t>
        </r>
        <r>
          <rPr>
            <b/>
            <sz val="9"/>
            <color indexed="81"/>
            <rFont val="돋움"/>
            <family val="3"/>
            <charset val="129"/>
          </rPr>
          <t>예</t>
        </r>
        <r>
          <rPr>
            <b/>
            <sz val="9"/>
            <color indexed="81"/>
            <rFont val="Tahoma"/>
            <family val="2"/>
          </rPr>
          <t>) 2010. 4</t>
        </r>
        <r>
          <rPr>
            <b/>
            <sz val="9"/>
            <color indexed="81"/>
            <rFont val="돋움"/>
            <family val="3"/>
            <charset val="129"/>
          </rPr>
          <t>월</t>
        </r>
        <r>
          <rPr>
            <b/>
            <sz val="9"/>
            <color indexed="81"/>
            <rFont val="Tahoma"/>
            <family val="2"/>
          </rPr>
          <t xml:space="preserve"> </t>
        </r>
        <r>
          <rPr>
            <b/>
            <sz val="9"/>
            <color indexed="81"/>
            <rFont val="돋움"/>
            <family val="3"/>
            <charset val="129"/>
          </rPr>
          <t>반기납</t>
        </r>
        <r>
          <rPr>
            <b/>
            <sz val="9"/>
            <color indexed="81"/>
            <rFont val="Tahoma"/>
            <family val="2"/>
          </rPr>
          <t xml:space="preserve"> </t>
        </r>
        <r>
          <rPr>
            <b/>
            <sz val="9"/>
            <color indexed="81"/>
            <rFont val="돋움"/>
            <family val="3"/>
            <charset val="129"/>
          </rPr>
          <t>포기</t>
        </r>
        <r>
          <rPr>
            <b/>
            <sz val="9"/>
            <color indexed="81"/>
            <rFont val="Tahoma"/>
            <family val="2"/>
          </rPr>
          <t xml:space="preserve"> : </t>
        </r>
        <r>
          <rPr>
            <b/>
            <sz val="9"/>
            <color indexed="81"/>
            <rFont val="돋움"/>
            <family val="3"/>
            <charset val="129"/>
          </rPr>
          <t>귀속연월에는</t>
        </r>
        <r>
          <rPr>
            <b/>
            <sz val="9"/>
            <color indexed="81"/>
            <rFont val="Tahoma"/>
            <family val="2"/>
          </rPr>
          <t xml:space="preserve"> </t>
        </r>
        <r>
          <rPr>
            <b/>
            <sz val="9"/>
            <color indexed="81"/>
            <rFont val="돋움"/>
            <family val="3"/>
            <charset val="129"/>
          </rPr>
          <t>반기납</t>
        </r>
        <r>
          <rPr>
            <b/>
            <sz val="9"/>
            <color indexed="81"/>
            <rFont val="Tahoma"/>
            <family val="2"/>
          </rPr>
          <t xml:space="preserve"> </t>
        </r>
        <r>
          <rPr>
            <b/>
            <sz val="9"/>
            <color indexed="81"/>
            <rFont val="돋움"/>
            <family val="3"/>
            <charset val="129"/>
          </rPr>
          <t>개시월</t>
        </r>
        <r>
          <rPr>
            <b/>
            <sz val="9"/>
            <color indexed="81"/>
            <rFont val="Tahoma"/>
            <family val="2"/>
          </rPr>
          <t>(2010</t>
        </r>
        <r>
          <rPr>
            <b/>
            <sz val="9"/>
            <color indexed="81"/>
            <rFont val="돋움"/>
            <family val="3"/>
            <charset val="129"/>
          </rPr>
          <t>년</t>
        </r>
        <r>
          <rPr>
            <b/>
            <sz val="9"/>
            <color indexed="81"/>
            <rFont val="Tahoma"/>
            <family val="2"/>
          </rPr>
          <t xml:space="preserve"> 1</t>
        </r>
        <r>
          <rPr>
            <b/>
            <sz val="9"/>
            <color indexed="81"/>
            <rFont val="돋움"/>
            <family val="3"/>
            <charset val="129"/>
          </rPr>
          <t>월</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지급연월에는</t>
        </r>
        <r>
          <rPr>
            <b/>
            <sz val="9"/>
            <color indexed="81"/>
            <rFont val="Tahoma"/>
            <family val="2"/>
          </rPr>
          <t xml:space="preserve"> </t>
        </r>
        <r>
          <rPr>
            <b/>
            <sz val="9"/>
            <color indexed="81"/>
            <rFont val="돋움"/>
            <family val="3"/>
            <charset val="129"/>
          </rPr>
          <t>반기납</t>
        </r>
        <r>
          <rPr>
            <b/>
            <sz val="9"/>
            <color indexed="81"/>
            <rFont val="Tahoma"/>
            <family val="2"/>
          </rPr>
          <t xml:space="preserve"> </t>
        </r>
        <r>
          <rPr>
            <b/>
            <sz val="9"/>
            <color indexed="81"/>
            <rFont val="돋움"/>
            <family val="3"/>
            <charset val="129"/>
          </rPr>
          <t>포기월</t>
        </r>
        <r>
          <rPr>
            <b/>
            <sz val="9"/>
            <color indexed="81"/>
            <rFont val="Tahoma"/>
            <family val="2"/>
          </rPr>
          <t>(2010</t>
        </r>
        <r>
          <rPr>
            <b/>
            <sz val="9"/>
            <color indexed="81"/>
            <rFont val="돋움"/>
            <family val="3"/>
            <charset val="129"/>
          </rPr>
          <t>년</t>
        </r>
        <r>
          <rPr>
            <b/>
            <sz val="9"/>
            <color indexed="81"/>
            <rFont val="Tahoma"/>
            <family val="2"/>
          </rPr>
          <t xml:space="preserve"> 4</t>
        </r>
        <r>
          <rPr>
            <b/>
            <sz val="9"/>
            <color indexed="81"/>
            <rFont val="돋움"/>
            <family val="3"/>
            <charset val="129"/>
          </rPr>
          <t>월</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적습니다</t>
        </r>
        <r>
          <rPr>
            <b/>
            <sz val="9"/>
            <color indexed="81"/>
            <rFont val="Tahoma"/>
            <family val="2"/>
          </rPr>
          <t xml:space="preserve">.
</t>
        </r>
      </text>
    </comment>
    <comment ref="E6" authorId="0" shapeId="0" xr:uid="{4ADD5E05-61B5-4B5D-92BE-D19621B0C195}">
      <text>
        <r>
          <rPr>
            <b/>
            <sz val="9"/>
            <color indexed="81"/>
            <rFont val="돋움"/>
            <family val="3"/>
            <charset val="129"/>
          </rPr>
          <t>※</t>
        </r>
        <r>
          <rPr>
            <b/>
            <sz val="9"/>
            <color indexed="81"/>
            <rFont val="Tahoma"/>
            <family val="2"/>
          </rPr>
          <t xml:space="preserve"> </t>
        </r>
        <r>
          <rPr>
            <b/>
            <sz val="9"/>
            <color indexed="81"/>
            <rFont val="돋움"/>
            <family val="3"/>
            <charset val="129"/>
          </rPr>
          <t>수정원천징수이행상황신고서</t>
        </r>
        <r>
          <rPr>
            <b/>
            <sz val="9"/>
            <color indexed="81"/>
            <rFont val="Tahoma"/>
            <family val="2"/>
          </rPr>
          <t xml:space="preserve"> </t>
        </r>
        <r>
          <rPr>
            <b/>
            <sz val="9"/>
            <color indexed="81"/>
            <rFont val="돋움"/>
            <family val="3"/>
            <charset val="129"/>
          </rPr>
          <t>작성방법</t>
        </r>
        <r>
          <rPr>
            <b/>
            <sz val="9"/>
            <color indexed="81"/>
            <rFont val="Tahoma"/>
            <family val="2"/>
          </rPr>
          <t>(</t>
        </r>
        <r>
          <rPr>
            <b/>
            <sz val="9"/>
            <color indexed="81"/>
            <rFont val="돋움"/>
            <family val="3"/>
            <charset val="129"/>
          </rPr>
          <t>①신고구분란에</t>
        </r>
        <r>
          <rPr>
            <b/>
            <sz val="9"/>
            <color indexed="81"/>
            <rFont val="Tahoma"/>
            <family val="2"/>
          </rPr>
          <t xml:space="preserve"> </t>
        </r>
        <r>
          <rPr>
            <b/>
            <sz val="9"/>
            <color indexed="81"/>
            <rFont val="돋움"/>
            <family val="3"/>
            <charset val="129"/>
          </rPr>
          <t>수정으로</t>
        </r>
        <r>
          <rPr>
            <b/>
            <sz val="9"/>
            <color indexed="81"/>
            <rFont val="Tahoma"/>
            <family val="2"/>
          </rPr>
          <t xml:space="preserve"> </t>
        </r>
        <r>
          <rPr>
            <b/>
            <sz val="9"/>
            <color indexed="81"/>
            <rFont val="돋움"/>
            <family val="3"/>
            <charset val="129"/>
          </rPr>
          <t>표시된</t>
        </r>
        <r>
          <rPr>
            <b/>
            <sz val="9"/>
            <color indexed="81"/>
            <rFont val="Tahoma"/>
            <family val="2"/>
          </rPr>
          <t xml:space="preserve"> </t>
        </r>
        <r>
          <rPr>
            <b/>
            <sz val="9"/>
            <color indexed="81"/>
            <rFont val="돋움"/>
            <family val="3"/>
            <charset val="129"/>
          </rPr>
          <t>경우를</t>
        </r>
        <r>
          <rPr>
            <b/>
            <sz val="9"/>
            <color indexed="81"/>
            <rFont val="Tahoma"/>
            <family val="2"/>
          </rPr>
          <t xml:space="preserve"> </t>
        </r>
        <r>
          <rPr>
            <b/>
            <sz val="9"/>
            <color indexed="81"/>
            <rFont val="돋움"/>
            <family val="3"/>
            <charset val="129"/>
          </rPr>
          <t>말합니다</t>
        </r>
        <r>
          <rPr>
            <b/>
            <sz val="9"/>
            <color indexed="81"/>
            <rFont val="Tahoma"/>
            <family val="2"/>
          </rPr>
          <t xml:space="preserve">)
  1. </t>
        </r>
        <r>
          <rPr>
            <b/>
            <sz val="9"/>
            <color indexed="81"/>
            <rFont val="돋움"/>
            <family val="3"/>
            <charset val="129"/>
          </rPr>
          <t>당초</t>
        </r>
        <r>
          <rPr>
            <b/>
            <sz val="9"/>
            <color indexed="81"/>
            <rFont val="Tahoma"/>
            <family val="2"/>
          </rPr>
          <t xml:space="preserve"> </t>
        </r>
        <r>
          <rPr>
            <b/>
            <sz val="9"/>
            <color indexed="81"/>
            <rFont val="돋움"/>
            <family val="3"/>
            <charset val="129"/>
          </rPr>
          <t>신고분</t>
        </r>
        <r>
          <rPr>
            <b/>
            <sz val="9"/>
            <color indexed="81"/>
            <rFont val="Tahoma"/>
            <family val="2"/>
          </rPr>
          <t xml:space="preserve"> </t>
        </r>
        <r>
          <rPr>
            <b/>
            <sz val="9"/>
            <color indexed="81"/>
            <rFont val="돋움"/>
            <family val="3"/>
            <charset val="129"/>
          </rPr>
          <t>자체의</t>
        </r>
        <r>
          <rPr>
            <b/>
            <sz val="9"/>
            <color indexed="81"/>
            <rFont val="Tahoma"/>
            <family val="2"/>
          </rPr>
          <t xml:space="preserve"> </t>
        </r>
        <r>
          <rPr>
            <b/>
            <sz val="9"/>
            <color indexed="81"/>
            <rFont val="돋움"/>
            <family val="3"/>
            <charset val="129"/>
          </rPr>
          <t>오류정정만</t>
        </r>
        <r>
          <rPr>
            <b/>
            <sz val="9"/>
            <color indexed="81"/>
            <rFont val="Tahoma"/>
            <family val="2"/>
          </rPr>
          <t xml:space="preserve"> </t>
        </r>
        <r>
          <rPr>
            <b/>
            <sz val="9"/>
            <color indexed="81"/>
            <rFont val="돋움"/>
            <family val="3"/>
            <charset val="129"/>
          </rPr>
          <t>수정신고대상에</t>
        </r>
        <r>
          <rPr>
            <b/>
            <sz val="9"/>
            <color indexed="81"/>
            <rFont val="Tahoma"/>
            <family val="2"/>
          </rPr>
          <t xml:space="preserve"> </t>
        </r>
        <r>
          <rPr>
            <b/>
            <sz val="9"/>
            <color indexed="81"/>
            <rFont val="돋움"/>
            <family val="3"/>
            <charset val="129"/>
          </rPr>
          <t>해당합니다</t>
        </r>
        <r>
          <rPr>
            <b/>
            <sz val="9"/>
            <color indexed="81"/>
            <rFont val="Tahoma"/>
            <family val="2"/>
          </rPr>
          <t>(</t>
        </r>
        <r>
          <rPr>
            <b/>
            <sz val="9"/>
            <color indexed="81"/>
            <rFont val="돋움"/>
            <family val="3"/>
            <charset val="129"/>
          </rPr>
          <t>따라서</t>
        </r>
        <r>
          <rPr>
            <b/>
            <sz val="9"/>
            <color indexed="81"/>
            <rFont val="Tahoma"/>
            <family val="2"/>
          </rPr>
          <t xml:space="preserve"> </t>
        </r>
        <r>
          <rPr>
            <b/>
            <sz val="9"/>
            <color indexed="81"/>
            <rFont val="돋움"/>
            <family val="3"/>
            <charset val="129"/>
          </rPr>
          <t>추가지급</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신고는</t>
        </r>
        <r>
          <rPr>
            <b/>
            <sz val="9"/>
            <color indexed="81"/>
            <rFont val="Tahoma"/>
            <family val="2"/>
          </rPr>
          <t xml:space="preserve"> </t>
        </r>
        <r>
          <rPr>
            <b/>
            <sz val="9"/>
            <color indexed="81"/>
            <rFont val="돋움"/>
            <family val="3"/>
            <charset val="129"/>
          </rPr>
          <t>귀속연월을</t>
        </r>
        <r>
          <rPr>
            <b/>
            <sz val="9"/>
            <color indexed="81"/>
            <rFont val="Tahoma"/>
            <family val="2"/>
          </rPr>
          <t xml:space="preserve"> </t>
        </r>
        <r>
          <rPr>
            <b/>
            <sz val="9"/>
            <color indexed="81"/>
            <rFont val="돋움"/>
            <family val="3"/>
            <charset val="129"/>
          </rPr>
          <t>정확히</t>
        </r>
        <r>
          <rPr>
            <b/>
            <sz val="9"/>
            <color indexed="81"/>
            <rFont val="Tahoma"/>
            <family val="2"/>
          </rPr>
          <t xml:space="preserve"> </t>
        </r>
        <r>
          <rPr>
            <b/>
            <sz val="9"/>
            <color indexed="81"/>
            <rFont val="돋움"/>
            <family val="3"/>
            <charset val="129"/>
          </rPr>
          <t>적어</t>
        </r>
        <r>
          <rPr>
            <b/>
            <sz val="9"/>
            <color indexed="81"/>
            <rFont val="Tahoma"/>
            <family val="2"/>
          </rPr>
          <t xml:space="preserve"> </t>
        </r>
        <r>
          <rPr>
            <b/>
            <sz val="9"/>
            <color indexed="81"/>
            <rFont val="돋움"/>
            <family val="3"/>
            <charset val="129"/>
          </rPr>
          <t>정상신고하여야</t>
        </r>
        <r>
          <rPr>
            <b/>
            <sz val="9"/>
            <color indexed="81"/>
            <rFont val="Tahoma"/>
            <family val="2"/>
          </rPr>
          <t xml:space="preserve"> </t>
        </r>
        <r>
          <rPr>
            <b/>
            <sz val="9"/>
            <color indexed="81"/>
            <rFont val="돋움"/>
            <family val="3"/>
            <charset val="129"/>
          </rPr>
          <t>합니다</t>
        </r>
        <r>
          <rPr>
            <b/>
            <sz val="9"/>
            <color indexed="81"/>
            <rFont val="Tahoma"/>
            <family val="2"/>
          </rPr>
          <t xml:space="preserve">).
  2. </t>
        </r>
        <r>
          <rPr>
            <b/>
            <sz val="9"/>
            <color indexed="81"/>
            <rFont val="돋움"/>
            <family val="3"/>
            <charset val="129"/>
          </rPr>
          <t>수정신고서는</t>
        </r>
        <r>
          <rPr>
            <b/>
            <sz val="9"/>
            <color indexed="81"/>
            <rFont val="Tahoma"/>
            <family val="2"/>
          </rPr>
          <t xml:space="preserve"> </t>
        </r>
        <r>
          <rPr>
            <b/>
            <sz val="9"/>
            <color indexed="81"/>
            <rFont val="돋움"/>
            <family val="3"/>
            <charset val="129"/>
          </rPr>
          <t>별지로</t>
        </r>
        <r>
          <rPr>
            <b/>
            <sz val="9"/>
            <color indexed="81"/>
            <rFont val="Tahoma"/>
            <family val="2"/>
          </rPr>
          <t xml:space="preserve"> </t>
        </r>
        <r>
          <rPr>
            <b/>
            <sz val="9"/>
            <color indexed="81"/>
            <rFont val="돋움"/>
            <family val="3"/>
            <charset val="129"/>
          </rPr>
          <t>작성</t>
        </r>
        <r>
          <rPr>
            <b/>
            <sz val="9"/>
            <color indexed="81"/>
            <rFont val="Tahoma"/>
            <family val="2"/>
          </rPr>
          <t>·</t>
        </r>
        <r>
          <rPr>
            <b/>
            <sz val="9"/>
            <color indexed="81"/>
            <rFont val="돋움"/>
            <family val="3"/>
            <charset val="129"/>
          </rPr>
          <t>제출하며</t>
        </r>
        <r>
          <rPr>
            <b/>
            <sz val="9"/>
            <color indexed="81"/>
            <rFont val="Tahoma"/>
            <family val="2"/>
          </rPr>
          <t xml:space="preserve">, </t>
        </r>
        <r>
          <rPr>
            <b/>
            <sz val="9"/>
            <color indexed="81"/>
            <rFont val="돋움"/>
            <family val="3"/>
            <charset val="129"/>
          </rPr>
          <t>귀속연월과</t>
        </r>
        <r>
          <rPr>
            <b/>
            <sz val="9"/>
            <color indexed="81"/>
            <rFont val="Tahoma"/>
            <family val="2"/>
          </rPr>
          <t xml:space="preserve"> </t>
        </r>
        <r>
          <rPr>
            <b/>
            <sz val="9"/>
            <color indexed="81"/>
            <rFont val="돋움"/>
            <family val="3"/>
            <charset val="129"/>
          </rPr>
          <t>지급연월은</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수정</t>
        </r>
        <r>
          <rPr>
            <b/>
            <sz val="9"/>
            <color indexed="81"/>
            <rFont val="Tahoma"/>
            <family val="2"/>
          </rPr>
          <t xml:space="preserve"> </t>
        </r>
        <r>
          <rPr>
            <b/>
            <sz val="9"/>
            <color indexed="81"/>
            <rFont val="돋움"/>
            <family val="3"/>
            <charset val="129"/>
          </rPr>
          <t>전</t>
        </r>
        <r>
          <rPr>
            <b/>
            <sz val="9"/>
            <color indexed="81"/>
            <rFont val="Tahoma"/>
            <family val="2"/>
          </rPr>
          <t xml:space="preserve"> </t>
        </r>
        <r>
          <rPr>
            <b/>
            <sz val="9"/>
            <color indexed="81"/>
            <rFont val="돋움"/>
            <family val="3"/>
            <charset val="129"/>
          </rPr>
          <t>신고서와</t>
        </r>
        <r>
          <rPr>
            <b/>
            <sz val="9"/>
            <color indexed="81"/>
            <rFont val="Tahoma"/>
            <family val="2"/>
          </rPr>
          <t xml:space="preserve"> </t>
        </r>
        <r>
          <rPr>
            <b/>
            <sz val="9"/>
            <color indexed="81"/>
            <rFont val="돋움"/>
            <family val="3"/>
            <charset val="129"/>
          </rPr>
          <t>동일하게</t>
        </r>
        <r>
          <rPr>
            <b/>
            <sz val="9"/>
            <color indexed="81"/>
            <rFont val="Tahoma"/>
            <family val="2"/>
          </rPr>
          <t xml:space="preserve"> </t>
        </r>
        <r>
          <rPr>
            <b/>
            <sz val="9"/>
            <color indexed="81"/>
            <rFont val="돋움"/>
            <family val="3"/>
            <charset val="129"/>
          </rPr>
          <t>적습니다</t>
        </r>
        <r>
          <rPr>
            <b/>
            <sz val="9"/>
            <color indexed="81"/>
            <rFont val="Tahoma"/>
            <family val="2"/>
          </rPr>
          <t xml:space="preserve">.
  3. </t>
        </r>
        <r>
          <rPr>
            <b/>
            <sz val="9"/>
            <color indexed="81"/>
            <rFont val="돋움"/>
            <family val="3"/>
            <charset val="129"/>
          </rPr>
          <t>수정</t>
        </r>
        <r>
          <rPr>
            <b/>
            <sz val="9"/>
            <color indexed="81"/>
            <rFont val="Tahoma"/>
            <family val="2"/>
          </rPr>
          <t xml:space="preserve"> </t>
        </r>
        <r>
          <rPr>
            <b/>
            <sz val="9"/>
            <color indexed="81"/>
            <rFont val="돋움"/>
            <family val="3"/>
            <charset val="129"/>
          </rPr>
          <t>전의</t>
        </r>
        <r>
          <rPr>
            <b/>
            <sz val="9"/>
            <color indexed="81"/>
            <rFont val="Tahoma"/>
            <family val="2"/>
          </rPr>
          <t xml:space="preserve"> </t>
        </r>
        <r>
          <rPr>
            <b/>
            <sz val="9"/>
            <color indexed="81"/>
            <rFont val="돋움"/>
            <family val="3"/>
            <charset val="129"/>
          </rPr>
          <t>모든</t>
        </r>
        <r>
          <rPr>
            <b/>
            <sz val="9"/>
            <color indexed="81"/>
            <rFont val="Tahoma"/>
            <family val="2"/>
          </rPr>
          <t xml:space="preserve"> </t>
        </r>
        <r>
          <rPr>
            <b/>
            <sz val="9"/>
            <color indexed="81"/>
            <rFont val="돋움"/>
            <family val="3"/>
            <charset val="129"/>
          </rPr>
          <t>숫자는</t>
        </r>
        <r>
          <rPr>
            <b/>
            <sz val="9"/>
            <color indexed="81"/>
            <rFont val="Tahoma"/>
            <family val="2"/>
          </rPr>
          <t xml:space="preserve"> </t>
        </r>
        <r>
          <rPr>
            <b/>
            <sz val="9"/>
            <color indexed="81"/>
            <rFont val="돋움"/>
            <family val="3"/>
            <charset val="129"/>
          </rPr>
          <t>상단에</t>
        </r>
        <r>
          <rPr>
            <b/>
            <sz val="9"/>
            <color indexed="81"/>
            <rFont val="Tahoma"/>
            <family val="2"/>
          </rPr>
          <t xml:space="preserve"> </t>
        </r>
        <r>
          <rPr>
            <b/>
            <sz val="9"/>
            <color indexed="81"/>
            <rFont val="돋움"/>
            <family val="3"/>
            <charset val="129"/>
          </rPr>
          <t>빨강색으로</t>
        </r>
        <r>
          <rPr>
            <b/>
            <sz val="9"/>
            <color indexed="81"/>
            <rFont val="Tahoma"/>
            <family val="2"/>
          </rPr>
          <t xml:space="preserve">, </t>
        </r>
        <r>
          <rPr>
            <b/>
            <sz val="9"/>
            <color indexed="81"/>
            <rFont val="돋움"/>
            <family val="3"/>
            <charset val="129"/>
          </rPr>
          <t>수정</t>
        </r>
        <r>
          <rPr>
            <b/>
            <sz val="9"/>
            <color indexed="81"/>
            <rFont val="Tahoma"/>
            <family val="2"/>
          </rPr>
          <t xml:space="preserve"> </t>
        </r>
        <r>
          <rPr>
            <b/>
            <sz val="9"/>
            <color indexed="81"/>
            <rFont val="돋움"/>
            <family val="3"/>
            <charset val="129"/>
          </rPr>
          <t>후</t>
        </r>
        <r>
          <rPr>
            <b/>
            <sz val="9"/>
            <color indexed="81"/>
            <rFont val="Tahoma"/>
            <family val="2"/>
          </rPr>
          <t xml:space="preserve"> </t>
        </r>
        <r>
          <rPr>
            <b/>
            <sz val="9"/>
            <color indexed="81"/>
            <rFont val="돋움"/>
            <family val="3"/>
            <charset val="129"/>
          </rPr>
          <t>모든</t>
        </r>
        <r>
          <rPr>
            <b/>
            <sz val="9"/>
            <color indexed="81"/>
            <rFont val="Tahoma"/>
            <family val="2"/>
          </rPr>
          <t xml:space="preserve"> </t>
        </r>
        <r>
          <rPr>
            <b/>
            <sz val="9"/>
            <color indexed="81"/>
            <rFont val="돋움"/>
            <family val="3"/>
            <charset val="129"/>
          </rPr>
          <t>숫자는</t>
        </r>
        <r>
          <rPr>
            <b/>
            <sz val="9"/>
            <color indexed="81"/>
            <rFont val="Tahoma"/>
            <family val="2"/>
          </rPr>
          <t xml:space="preserve"> </t>
        </r>
        <r>
          <rPr>
            <b/>
            <sz val="9"/>
            <color indexed="81"/>
            <rFont val="돋움"/>
            <family val="3"/>
            <charset val="129"/>
          </rPr>
          <t>하단에</t>
        </r>
        <r>
          <rPr>
            <b/>
            <sz val="9"/>
            <color indexed="81"/>
            <rFont val="Tahoma"/>
            <family val="2"/>
          </rPr>
          <t xml:space="preserve"> </t>
        </r>
        <r>
          <rPr>
            <b/>
            <sz val="9"/>
            <color indexed="81"/>
            <rFont val="돋움"/>
            <family val="3"/>
            <charset val="129"/>
          </rPr>
          <t>검정색으로</t>
        </r>
        <r>
          <rPr>
            <b/>
            <sz val="9"/>
            <color indexed="81"/>
            <rFont val="Tahoma"/>
            <family val="2"/>
          </rPr>
          <t xml:space="preserve"> </t>
        </r>
        <r>
          <rPr>
            <b/>
            <sz val="9"/>
            <color indexed="81"/>
            <rFont val="돋움"/>
            <family val="3"/>
            <charset val="129"/>
          </rPr>
          <t>적습니다</t>
        </r>
        <r>
          <rPr>
            <b/>
            <sz val="9"/>
            <color indexed="81"/>
            <rFont val="Tahoma"/>
            <family val="2"/>
          </rPr>
          <t xml:space="preserve">.
  4. </t>
        </r>
        <r>
          <rPr>
            <b/>
            <sz val="9"/>
            <color indexed="81"/>
            <rFont val="돋움"/>
            <family val="3"/>
            <charset val="129"/>
          </rPr>
          <t>수정신고로</t>
        </r>
        <r>
          <rPr>
            <b/>
            <sz val="9"/>
            <color indexed="81"/>
            <rFont val="Tahoma"/>
            <family val="2"/>
          </rPr>
          <t xml:space="preserve"> </t>
        </r>
        <r>
          <rPr>
            <b/>
            <sz val="9"/>
            <color indexed="81"/>
            <rFont val="돋움"/>
            <family val="3"/>
            <charset val="129"/>
          </rPr>
          <t>발생한</t>
        </r>
        <r>
          <rPr>
            <b/>
            <sz val="9"/>
            <color indexed="81"/>
            <rFont val="Tahoma"/>
            <family val="2"/>
          </rPr>
          <t xml:space="preserve"> </t>
        </r>
        <r>
          <rPr>
            <b/>
            <sz val="9"/>
            <color indexed="81"/>
            <rFont val="돋움"/>
            <family val="3"/>
            <charset val="129"/>
          </rPr>
          <t>납부</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환급할</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수정</t>
        </r>
        <r>
          <rPr>
            <b/>
            <sz val="9"/>
            <color indexed="81"/>
            <rFont val="Tahoma"/>
            <family val="2"/>
          </rPr>
          <t xml:space="preserve"> </t>
        </r>
        <r>
          <rPr>
            <b/>
            <sz val="9"/>
            <color indexed="81"/>
            <rFont val="돋움"/>
            <family val="3"/>
            <charset val="129"/>
          </rPr>
          <t>신고서의</t>
        </r>
        <r>
          <rPr>
            <b/>
            <sz val="9"/>
            <color indexed="81"/>
            <rFont val="Tahoma"/>
            <family val="2"/>
          </rPr>
          <t xml:space="preserve"> [A90]</t>
        </r>
        <r>
          <rPr>
            <b/>
            <sz val="9"/>
            <color indexed="81"/>
            <rFont val="돋움"/>
            <family val="3"/>
            <charset val="129"/>
          </rPr>
          <t>란은</t>
        </r>
        <r>
          <rPr>
            <b/>
            <sz val="9"/>
            <color indexed="81"/>
            <rFont val="Tahoma"/>
            <family val="2"/>
          </rPr>
          <t xml:space="preserve"> </t>
        </r>
        <r>
          <rPr>
            <b/>
            <sz val="9"/>
            <color indexed="81"/>
            <rFont val="돋움"/>
            <family val="3"/>
            <charset val="129"/>
          </rPr>
          <t>적지</t>
        </r>
        <r>
          <rPr>
            <b/>
            <sz val="9"/>
            <color indexed="81"/>
            <rFont val="Tahoma"/>
            <family val="2"/>
          </rPr>
          <t xml:space="preserve"> </t>
        </r>
        <r>
          <rPr>
            <b/>
            <sz val="9"/>
            <color indexed="81"/>
            <rFont val="돋움"/>
            <family val="3"/>
            <charset val="129"/>
          </rPr>
          <t>아니하며</t>
        </r>
        <r>
          <rPr>
            <b/>
            <sz val="9"/>
            <color indexed="81"/>
            <rFont val="Tahoma"/>
            <family val="2"/>
          </rPr>
          <t xml:space="preserve">, </t>
        </r>
        <r>
          <rPr>
            <b/>
            <sz val="9"/>
            <color indexed="81"/>
            <rFont val="돋움"/>
            <family val="3"/>
            <charset val="129"/>
          </rPr>
          <t>동</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수정신고하는</t>
        </r>
        <r>
          <rPr>
            <b/>
            <sz val="9"/>
            <color indexed="81"/>
            <rFont val="Tahoma"/>
            <family val="2"/>
          </rPr>
          <t xml:space="preserve"> </t>
        </r>
        <r>
          <rPr>
            <b/>
            <sz val="9"/>
            <color indexed="81"/>
            <rFont val="돋움"/>
            <family val="3"/>
            <charset val="129"/>
          </rPr>
          <t>월에</t>
        </r>
        <r>
          <rPr>
            <b/>
            <sz val="9"/>
            <color indexed="81"/>
            <rFont val="Tahoma"/>
            <family val="2"/>
          </rPr>
          <t xml:space="preserve"> </t>
        </r>
        <r>
          <rPr>
            <b/>
            <sz val="9"/>
            <color indexed="81"/>
            <rFont val="돋움"/>
            <family val="3"/>
            <charset val="129"/>
          </rPr>
          <t>제출하는</t>
        </r>
        <r>
          <rPr>
            <b/>
            <sz val="9"/>
            <color indexed="81"/>
            <rFont val="Tahoma"/>
            <family val="2"/>
          </rPr>
          <t xml:space="preserve"> </t>
        </r>
        <r>
          <rPr>
            <b/>
            <sz val="9"/>
            <color indexed="81"/>
            <rFont val="돋움"/>
            <family val="3"/>
            <charset val="129"/>
          </rPr>
          <t>당월분</t>
        </r>
        <r>
          <rPr>
            <b/>
            <sz val="9"/>
            <color indexed="81"/>
            <rFont val="Tahoma"/>
            <family val="2"/>
          </rPr>
          <t xml:space="preserve"> </t>
        </r>
        <r>
          <rPr>
            <b/>
            <sz val="9"/>
            <color indexed="81"/>
            <rFont val="돋움"/>
            <family val="3"/>
            <charset val="129"/>
          </rPr>
          <t>신고서의</t>
        </r>
        <r>
          <rPr>
            <b/>
            <sz val="9"/>
            <color indexed="81"/>
            <rFont val="Tahoma"/>
            <family val="2"/>
          </rPr>
          <t xml:space="preserve"> </t>
        </r>
        <r>
          <rPr>
            <b/>
            <sz val="9"/>
            <color indexed="81"/>
            <rFont val="돋움"/>
            <family val="3"/>
            <charset val="129"/>
          </rPr>
          <t>수정신고</t>
        </r>
        <r>
          <rPr>
            <b/>
            <sz val="9"/>
            <color indexed="81"/>
            <rFont val="Tahoma"/>
            <family val="2"/>
          </rPr>
          <t xml:space="preserve"> [A90]</t>
        </r>
        <r>
          <rPr>
            <b/>
            <sz val="9"/>
            <color indexed="81"/>
            <rFont val="돋움"/>
            <family val="3"/>
            <charset val="129"/>
          </rPr>
          <t>란에</t>
        </r>
        <r>
          <rPr>
            <b/>
            <sz val="9"/>
            <color indexed="81"/>
            <rFont val="Tahoma"/>
            <family val="2"/>
          </rPr>
          <t xml:space="preserve"> </t>
        </r>
        <r>
          <rPr>
            <b/>
            <sz val="9"/>
            <color indexed="81"/>
            <rFont val="돋움"/>
            <family val="3"/>
            <charset val="129"/>
          </rPr>
          <t>옮겨</t>
        </r>
        <r>
          <rPr>
            <b/>
            <sz val="9"/>
            <color indexed="81"/>
            <rFont val="Tahoma"/>
            <family val="2"/>
          </rPr>
          <t xml:space="preserve"> </t>
        </r>
        <r>
          <rPr>
            <b/>
            <sz val="9"/>
            <color indexed="81"/>
            <rFont val="돋움"/>
            <family val="3"/>
            <charset val="129"/>
          </rPr>
          <t>적어</t>
        </r>
        <r>
          <rPr>
            <b/>
            <sz val="9"/>
            <color indexed="81"/>
            <rFont val="Tahoma"/>
            <family val="2"/>
          </rPr>
          <t xml:space="preserve"> </t>
        </r>
        <r>
          <rPr>
            <b/>
            <sz val="9"/>
            <color indexed="81"/>
            <rFont val="돋움"/>
            <family val="3"/>
            <charset val="129"/>
          </rPr>
          <t>납부</t>
        </r>
        <r>
          <rPr>
            <b/>
            <sz val="9"/>
            <color indexed="81"/>
            <rFont val="Tahoma"/>
            <family val="2"/>
          </rPr>
          <t>·</t>
        </r>
        <r>
          <rPr>
            <b/>
            <sz val="9"/>
            <color indexed="81"/>
            <rFont val="돋움"/>
            <family val="3"/>
            <charset val="129"/>
          </rPr>
          <t>환급세액을</t>
        </r>
        <r>
          <rPr>
            <b/>
            <sz val="9"/>
            <color indexed="81"/>
            <rFont val="Tahoma"/>
            <family val="2"/>
          </rPr>
          <t xml:space="preserve"> </t>
        </r>
        <r>
          <rPr>
            <b/>
            <sz val="9"/>
            <color indexed="81"/>
            <rFont val="돋움"/>
            <family val="3"/>
            <charset val="129"/>
          </rPr>
          <t>조정하여야</t>
        </r>
        <r>
          <rPr>
            <b/>
            <sz val="9"/>
            <color indexed="81"/>
            <rFont val="Tahoma"/>
            <family val="2"/>
          </rPr>
          <t xml:space="preserve"> </t>
        </r>
        <r>
          <rPr>
            <b/>
            <sz val="9"/>
            <color indexed="81"/>
            <rFont val="돋움"/>
            <family val="3"/>
            <charset val="129"/>
          </rPr>
          <t>합니다</t>
        </r>
        <r>
          <rPr>
            <b/>
            <sz val="9"/>
            <color indexed="81"/>
            <rFont val="Tahoma"/>
            <family val="2"/>
          </rPr>
          <t xml:space="preserve">.
</t>
        </r>
      </text>
    </comment>
    <comment ref="AD6" authorId="0" shapeId="0" xr:uid="{D0E10802-C02C-486E-B107-D814A5583753}">
      <text>
        <r>
          <rPr>
            <b/>
            <sz val="9"/>
            <color indexed="81"/>
            <rFont val="돋움"/>
            <family val="3"/>
            <charset val="129"/>
          </rPr>
          <t>③지급연월란은</t>
        </r>
        <r>
          <rPr>
            <b/>
            <sz val="9"/>
            <color indexed="81"/>
            <rFont val="Tahoma"/>
            <family val="2"/>
          </rPr>
          <t xml:space="preserve"> </t>
        </r>
        <r>
          <rPr>
            <b/>
            <sz val="9"/>
            <color indexed="81"/>
            <rFont val="돋움"/>
            <family val="3"/>
            <charset val="129"/>
          </rPr>
          <t>지급한</t>
        </r>
        <r>
          <rPr>
            <b/>
            <sz val="9"/>
            <color indexed="81"/>
            <rFont val="Tahoma"/>
            <family val="2"/>
          </rPr>
          <t xml:space="preserve"> </t>
        </r>
        <r>
          <rPr>
            <b/>
            <sz val="9"/>
            <color indexed="81"/>
            <rFont val="돋움"/>
            <family val="3"/>
            <charset val="129"/>
          </rPr>
          <t>월</t>
        </r>
        <r>
          <rPr>
            <b/>
            <sz val="9"/>
            <color indexed="81"/>
            <rFont val="Tahoma"/>
            <family val="2"/>
          </rPr>
          <t>(</t>
        </r>
        <r>
          <rPr>
            <b/>
            <sz val="9"/>
            <color indexed="81"/>
            <rFont val="돋움"/>
            <family val="3"/>
            <charset val="129"/>
          </rPr>
          <t>또는</t>
        </r>
        <r>
          <rPr>
            <b/>
            <sz val="9"/>
            <color indexed="81"/>
            <rFont val="Tahoma"/>
            <family val="2"/>
          </rPr>
          <t xml:space="preserve"> </t>
        </r>
        <r>
          <rPr>
            <b/>
            <sz val="9"/>
            <color indexed="81"/>
            <rFont val="돋움"/>
            <family val="3"/>
            <charset val="129"/>
          </rPr>
          <t>지급시기</t>
        </r>
        <r>
          <rPr>
            <b/>
            <sz val="9"/>
            <color indexed="81"/>
            <rFont val="Tahoma"/>
            <family val="2"/>
          </rPr>
          <t xml:space="preserve"> </t>
        </r>
        <r>
          <rPr>
            <b/>
            <sz val="9"/>
            <color indexed="81"/>
            <rFont val="돋움"/>
            <family val="3"/>
            <charset val="129"/>
          </rPr>
          <t>의제월</t>
        </r>
        <r>
          <rPr>
            <b/>
            <sz val="9"/>
            <color indexed="81"/>
            <rFont val="Tahoma"/>
            <family val="2"/>
          </rPr>
          <t>)[</t>
        </r>
        <r>
          <rPr>
            <b/>
            <sz val="9"/>
            <color indexed="81"/>
            <rFont val="돋움"/>
            <family val="3"/>
            <charset val="129"/>
          </rPr>
          <t>반기별납부자는</t>
        </r>
        <r>
          <rPr>
            <b/>
            <sz val="9"/>
            <color indexed="81"/>
            <rFont val="Tahoma"/>
            <family val="2"/>
          </rPr>
          <t xml:space="preserve"> </t>
        </r>
        <r>
          <rPr>
            <b/>
            <sz val="9"/>
            <color indexed="81"/>
            <rFont val="돋움"/>
            <family val="3"/>
            <charset val="129"/>
          </rPr>
          <t>반기</t>
        </r>
        <r>
          <rPr>
            <b/>
            <sz val="9"/>
            <color indexed="81"/>
            <rFont val="Tahoma"/>
            <family val="2"/>
          </rPr>
          <t xml:space="preserve"> </t>
        </r>
        <r>
          <rPr>
            <b/>
            <sz val="9"/>
            <color indexed="81"/>
            <rFont val="돋움"/>
            <family val="3"/>
            <charset val="129"/>
          </rPr>
          <t>종료월</t>
        </r>
        <r>
          <rPr>
            <b/>
            <sz val="9"/>
            <color indexed="81"/>
            <rFont val="Tahoma"/>
            <family val="2"/>
          </rPr>
          <t>(</t>
        </r>
        <r>
          <rPr>
            <b/>
            <sz val="9"/>
            <color indexed="81"/>
            <rFont val="돋움"/>
            <family val="3"/>
            <charset val="129"/>
          </rPr>
          <t>예</t>
        </r>
        <r>
          <rPr>
            <b/>
            <sz val="9"/>
            <color indexed="81"/>
            <rFont val="Tahoma"/>
            <family val="2"/>
          </rPr>
          <t xml:space="preserve">: </t>
        </r>
        <r>
          <rPr>
            <b/>
            <sz val="9"/>
            <color indexed="81"/>
            <rFont val="돋움"/>
            <family val="3"/>
            <charset val="129"/>
          </rPr>
          <t>상반기는</t>
        </r>
        <r>
          <rPr>
            <b/>
            <sz val="9"/>
            <color indexed="81"/>
            <rFont val="Tahoma"/>
            <family val="2"/>
          </rPr>
          <t xml:space="preserve"> ××</t>
        </r>
        <r>
          <rPr>
            <b/>
            <sz val="9"/>
            <color indexed="81"/>
            <rFont val="돋움"/>
            <family val="3"/>
            <charset val="129"/>
          </rPr>
          <t>년</t>
        </r>
        <r>
          <rPr>
            <b/>
            <sz val="9"/>
            <color indexed="81"/>
            <rFont val="Tahoma"/>
            <family val="2"/>
          </rPr>
          <t xml:space="preserve"> 6</t>
        </r>
        <r>
          <rPr>
            <b/>
            <sz val="9"/>
            <color indexed="81"/>
            <rFont val="돋움"/>
            <family val="3"/>
            <charset val="129"/>
          </rPr>
          <t>월</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말합니다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적습니다</t>
        </r>
        <r>
          <rPr>
            <b/>
            <sz val="9"/>
            <color indexed="81"/>
            <rFont val="Tahoma"/>
            <family val="2"/>
          </rPr>
          <t xml:space="preserve">.
</t>
        </r>
      </text>
    </comment>
    <comment ref="AD10" authorId="0" shapeId="0" xr:uid="{ABEB4AEB-D0CC-4526-854A-D561B8989356}">
      <text>
        <r>
          <rPr>
            <b/>
            <sz val="9"/>
            <color indexed="81"/>
            <rFont val="돋움"/>
            <family val="3"/>
            <charset val="129"/>
          </rPr>
          <t>「부가치세법」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조제</t>
        </r>
        <r>
          <rPr>
            <b/>
            <sz val="9"/>
            <color indexed="81"/>
            <rFont val="Tahoma"/>
            <family val="2"/>
          </rPr>
          <t>2</t>
        </r>
        <r>
          <rPr>
            <b/>
            <sz val="9"/>
            <color indexed="81"/>
            <rFont val="돋움"/>
            <family val="3"/>
            <charset val="129"/>
          </rPr>
          <t>항</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사업자단위로</t>
        </r>
        <r>
          <rPr>
            <b/>
            <sz val="9"/>
            <color indexed="81"/>
            <rFont val="Tahoma"/>
            <family val="2"/>
          </rPr>
          <t xml:space="preserve"> </t>
        </r>
        <r>
          <rPr>
            <b/>
            <sz val="9"/>
            <color indexed="81"/>
            <rFont val="돋움"/>
            <family val="3"/>
            <charset val="129"/>
          </rPr>
          <t>등록한</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법인의</t>
        </r>
        <r>
          <rPr>
            <b/>
            <sz val="9"/>
            <color indexed="81"/>
            <rFont val="Tahoma"/>
            <family val="2"/>
          </rPr>
          <t xml:space="preserve"> </t>
        </r>
        <r>
          <rPr>
            <b/>
            <sz val="9"/>
            <color indexed="81"/>
            <rFont val="돋움"/>
            <family val="3"/>
            <charset val="129"/>
          </rPr>
          <t>본점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주사무소에서는</t>
        </r>
        <r>
          <rPr>
            <b/>
            <sz val="9"/>
            <color indexed="81"/>
            <rFont val="Tahoma"/>
            <family val="2"/>
          </rPr>
          <t xml:space="preserve"> </t>
        </r>
        <r>
          <rPr>
            <b/>
            <sz val="9"/>
            <color indexed="81"/>
            <rFont val="돋움"/>
            <family val="3"/>
            <charset val="129"/>
          </rPr>
          <t>사업자단위과세사업자로</t>
        </r>
        <r>
          <rPr>
            <b/>
            <sz val="9"/>
            <color indexed="81"/>
            <rFont val="Tahoma"/>
            <family val="2"/>
          </rPr>
          <t xml:space="preserve"> </t>
        </r>
        <r>
          <rPr>
            <b/>
            <sz val="9"/>
            <color indexed="81"/>
            <rFont val="돋움"/>
            <family val="3"/>
            <charset val="129"/>
          </rPr>
          <t>전환되는</t>
        </r>
        <r>
          <rPr>
            <b/>
            <sz val="9"/>
            <color indexed="81"/>
            <rFont val="Tahoma"/>
            <family val="2"/>
          </rPr>
          <t xml:space="preserve"> </t>
        </r>
        <r>
          <rPr>
            <b/>
            <sz val="9"/>
            <color indexed="81"/>
            <rFont val="돋움"/>
            <family val="3"/>
            <charset val="129"/>
          </rPr>
          <t>월</t>
        </r>
        <r>
          <rPr>
            <b/>
            <sz val="9"/>
            <color indexed="81"/>
            <rFont val="Tahoma"/>
            <family val="2"/>
          </rPr>
          <t xml:space="preserve"> </t>
        </r>
        <r>
          <rPr>
            <b/>
            <sz val="9"/>
            <color indexed="81"/>
            <rFont val="돋움"/>
            <family val="3"/>
            <charset val="129"/>
          </rPr>
          <t>이후</t>
        </r>
        <r>
          <rPr>
            <b/>
            <sz val="9"/>
            <color indexed="81"/>
            <rFont val="Tahoma"/>
            <family val="2"/>
          </rPr>
          <t xml:space="preserve"> </t>
        </r>
        <r>
          <rPr>
            <b/>
            <sz val="9"/>
            <color indexed="81"/>
            <rFont val="돋움"/>
            <family val="3"/>
            <charset val="129"/>
          </rPr>
          <t>지급하거나</t>
        </r>
        <r>
          <rPr>
            <b/>
            <sz val="9"/>
            <color indexed="81"/>
            <rFont val="Tahoma"/>
            <family val="2"/>
          </rPr>
          <t xml:space="preserve">, </t>
        </r>
        <r>
          <rPr>
            <b/>
            <sz val="9"/>
            <color indexed="81"/>
            <rFont val="돋움"/>
            <family val="3"/>
            <charset val="129"/>
          </rPr>
          <t>연말정산하는</t>
        </r>
        <r>
          <rPr>
            <b/>
            <sz val="9"/>
            <color indexed="81"/>
            <rFont val="Tahoma"/>
            <family val="2"/>
          </rPr>
          <t xml:space="preserve"> </t>
        </r>
        <r>
          <rPr>
            <b/>
            <sz val="9"/>
            <color indexed="81"/>
            <rFont val="돋움"/>
            <family val="3"/>
            <charset val="129"/>
          </rPr>
          <t>소득에</t>
        </r>
        <r>
          <rPr>
            <b/>
            <sz val="9"/>
            <color indexed="81"/>
            <rFont val="Tahoma"/>
            <family val="2"/>
          </rPr>
          <t xml:space="preserve"> </t>
        </r>
        <r>
          <rPr>
            <b/>
            <sz val="9"/>
            <color indexed="81"/>
            <rFont val="돋움"/>
            <family val="3"/>
            <charset val="129"/>
          </rPr>
          <t>대해</t>
        </r>
        <r>
          <rPr>
            <b/>
            <sz val="9"/>
            <color indexed="81"/>
            <rFont val="Tahoma"/>
            <family val="2"/>
          </rPr>
          <t xml:space="preserve"> </t>
        </r>
        <r>
          <rPr>
            <b/>
            <sz val="9"/>
            <color indexed="81"/>
            <rFont val="돋움"/>
            <family val="3"/>
            <charset val="129"/>
          </rPr>
          <t>원천징수이행상황신고서를</t>
        </r>
        <r>
          <rPr>
            <b/>
            <sz val="9"/>
            <color indexed="81"/>
            <rFont val="Tahoma"/>
            <family val="2"/>
          </rPr>
          <t xml:space="preserve"> </t>
        </r>
        <r>
          <rPr>
            <b/>
            <sz val="9"/>
            <color indexed="81"/>
            <rFont val="돋움"/>
            <family val="3"/>
            <charset val="129"/>
          </rPr>
          <t>작성하여</t>
        </r>
        <r>
          <rPr>
            <b/>
            <sz val="9"/>
            <color indexed="81"/>
            <rFont val="Tahoma"/>
            <family val="2"/>
          </rPr>
          <t xml:space="preserve"> </t>
        </r>
        <r>
          <rPr>
            <b/>
            <sz val="9"/>
            <color indexed="81"/>
            <rFont val="돋움"/>
            <family val="3"/>
            <charset val="129"/>
          </rPr>
          <t>제출합니다</t>
        </r>
        <r>
          <rPr>
            <b/>
            <sz val="9"/>
            <color indexed="81"/>
            <rFont val="Tahoma"/>
            <family val="2"/>
          </rPr>
          <t xml:space="preserve">.
</t>
        </r>
      </text>
    </comment>
    <comment ref="AH14" authorId="0" shapeId="0" xr:uid="{FE0E4364-5B0B-4B35-BB93-E04A508B1D48}">
      <text>
        <r>
          <rPr>
            <b/>
            <sz val="9"/>
            <color indexed="81"/>
            <rFont val="돋움"/>
            <family val="3"/>
            <charset val="129"/>
          </rPr>
          <t>납부세액의</t>
        </r>
        <r>
          <rPr>
            <b/>
            <sz val="9"/>
            <color indexed="81"/>
            <rFont val="Tahoma"/>
            <family val="2"/>
          </rPr>
          <t xml:space="preserve"> </t>
        </r>
        <r>
          <rPr>
            <b/>
            <sz val="9"/>
            <color indexed="81"/>
            <rFont val="돋움"/>
            <family val="3"/>
            <charset val="129"/>
          </rPr>
          <t>납부서는</t>
        </r>
        <r>
          <rPr>
            <b/>
            <sz val="9"/>
            <color indexed="81"/>
            <rFont val="Tahoma"/>
            <family val="2"/>
          </rPr>
          <t xml:space="preserve"> </t>
        </r>
        <r>
          <rPr>
            <b/>
            <sz val="9"/>
            <color indexed="81"/>
            <rFont val="돋움"/>
            <family val="3"/>
            <charset val="129"/>
          </rPr>
          <t>신고서</t>
        </r>
        <r>
          <rPr>
            <b/>
            <sz val="9"/>
            <color indexed="81"/>
            <rFont val="Tahoma"/>
            <family val="2"/>
          </rPr>
          <t>·</t>
        </r>
        <r>
          <rPr>
            <b/>
            <sz val="9"/>
            <color indexed="81"/>
            <rFont val="돋움"/>
            <family val="3"/>
            <charset val="129"/>
          </rPr>
          <t>소득종류별</t>
        </r>
        <r>
          <rPr>
            <b/>
            <sz val="9"/>
            <color indexed="81"/>
            <rFont val="Tahoma"/>
            <family val="2"/>
          </rPr>
          <t>(</t>
        </r>
        <r>
          <rPr>
            <b/>
            <sz val="9"/>
            <color indexed="81"/>
            <rFont val="돋움"/>
            <family val="3"/>
            <charset val="129"/>
          </rPr>
          <t>근로소득세</t>
        </r>
        <r>
          <rPr>
            <b/>
            <sz val="9"/>
            <color indexed="81"/>
            <rFont val="Tahoma"/>
            <family val="2"/>
          </rPr>
          <t xml:space="preserve">, </t>
        </r>
        <r>
          <rPr>
            <b/>
            <sz val="9"/>
            <color indexed="81"/>
            <rFont val="돋움"/>
            <family val="3"/>
            <charset val="129"/>
          </rPr>
          <t>퇴직소득세</t>
        </r>
        <r>
          <rPr>
            <b/>
            <sz val="9"/>
            <color indexed="81"/>
            <rFont val="Tahoma"/>
            <family val="2"/>
          </rPr>
          <t xml:space="preserve"> </t>
        </r>
        <r>
          <rPr>
            <b/>
            <sz val="9"/>
            <color indexed="81"/>
            <rFont val="돋움"/>
            <family val="3"/>
            <charset val="129"/>
          </rPr>
          <t>등</t>
        </r>
        <r>
          <rPr>
            <b/>
            <sz val="9"/>
            <color indexed="81"/>
            <rFont val="Tahoma"/>
            <family val="2"/>
          </rPr>
          <t>)</t>
        </r>
        <r>
          <rPr>
            <b/>
            <sz val="9"/>
            <color indexed="81"/>
            <rFont val="돋움"/>
            <family val="3"/>
            <charset val="129"/>
          </rPr>
          <t>로</t>
        </r>
        <r>
          <rPr>
            <b/>
            <sz val="9"/>
            <color indexed="81"/>
            <rFont val="Tahoma"/>
            <family val="2"/>
          </rPr>
          <t xml:space="preserve"> </t>
        </r>
        <r>
          <rPr>
            <b/>
            <sz val="9"/>
            <color indexed="81"/>
            <rFont val="돋움"/>
            <family val="3"/>
            <charset val="129"/>
          </rPr>
          <t>별지에</t>
        </r>
        <r>
          <rPr>
            <b/>
            <sz val="9"/>
            <color indexed="81"/>
            <rFont val="Tahoma"/>
            <family val="2"/>
          </rPr>
          <t xml:space="preserve"> </t>
        </r>
        <r>
          <rPr>
            <b/>
            <sz val="9"/>
            <color indexed="81"/>
            <rFont val="돋움"/>
            <family val="3"/>
            <charset val="129"/>
          </rPr>
          <t>작성하여</t>
        </r>
        <r>
          <rPr>
            <b/>
            <sz val="9"/>
            <color indexed="81"/>
            <rFont val="Tahoma"/>
            <family val="2"/>
          </rPr>
          <t xml:space="preserve"> </t>
        </r>
        <r>
          <rPr>
            <b/>
            <sz val="9"/>
            <color indexed="81"/>
            <rFont val="돋움"/>
            <family val="3"/>
            <charset val="129"/>
          </rPr>
          <t>납부합니다</t>
        </r>
        <r>
          <rPr>
            <b/>
            <sz val="9"/>
            <color indexed="81"/>
            <rFont val="Tahoma"/>
            <family val="2"/>
          </rPr>
          <t xml:space="preserve">.
</t>
        </r>
      </text>
    </comment>
    <comment ref="J15" authorId="0" shapeId="0" xr:uid="{D9FD6861-D37B-4631-A5E8-46BE3ACA066E}">
      <text>
        <r>
          <rPr>
            <b/>
            <sz val="9"/>
            <color indexed="81"/>
            <rFont val="돋움"/>
            <family val="3"/>
            <charset val="129"/>
          </rPr>
          <t>소득지급</t>
        </r>
        <r>
          <rPr>
            <b/>
            <sz val="9"/>
            <color indexed="81"/>
            <rFont val="Tahoma"/>
            <family val="2"/>
          </rPr>
          <t>(</t>
        </r>
        <r>
          <rPr>
            <b/>
            <sz val="9"/>
            <color indexed="81"/>
            <rFont val="돋움"/>
            <family val="3"/>
            <charset val="129"/>
          </rPr>
          <t>④</t>
        </r>
        <r>
          <rPr>
            <b/>
            <sz val="9"/>
            <color indexed="81"/>
            <rFont val="Tahoma"/>
            <family val="2"/>
          </rPr>
          <t>·</t>
        </r>
        <r>
          <rPr>
            <b/>
            <sz val="9"/>
            <color indexed="81"/>
            <rFont val="돋움"/>
            <family val="3"/>
            <charset val="129"/>
          </rPr>
          <t>⑤</t>
        </r>
        <r>
          <rPr>
            <b/>
            <sz val="9"/>
            <color indexed="81"/>
            <rFont val="Tahoma"/>
            <family val="2"/>
          </rPr>
          <t>)</t>
        </r>
        <r>
          <rPr>
            <b/>
            <sz val="9"/>
            <color indexed="81"/>
            <rFont val="돋움"/>
            <family val="3"/>
            <charset val="129"/>
          </rPr>
          <t>란에는</t>
        </r>
        <r>
          <rPr>
            <b/>
            <sz val="9"/>
            <color indexed="81"/>
            <rFont val="Tahoma"/>
            <family val="2"/>
          </rPr>
          <t xml:space="preserve"> </t>
        </r>
        <r>
          <rPr>
            <b/>
            <sz val="9"/>
            <color indexed="81"/>
            <rFont val="돋움"/>
            <family val="3"/>
            <charset val="129"/>
          </rPr>
          <t>과세미달분과</t>
        </r>
        <r>
          <rPr>
            <b/>
            <sz val="9"/>
            <color indexed="81"/>
            <rFont val="Tahoma"/>
            <family val="2"/>
          </rPr>
          <t xml:space="preserve"> </t>
        </r>
        <r>
          <rPr>
            <b/>
            <sz val="9"/>
            <color indexed="81"/>
            <rFont val="돋움"/>
            <family val="3"/>
            <charset val="129"/>
          </rPr>
          <t>비과세를</t>
        </r>
        <r>
          <rPr>
            <b/>
            <sz val="9"/>
            <color indexed="81"/>
            <rFont val="Tahoma"/>
            <family val="2"/>
          </rPr>
          <t xml:space="preserve"> </t>
        </r>
        <r>
          <rPr>
            <b/>
            <sz val="9"/>
            <color indexed="81"/>
            <rFont val="돋움"/>
            <family val="3"/>
            <charset val="129"/>
          </rPr>
          <t>포함한</t>
        </r>
        <r>
          <rPr>
            <b/>
            <sz val="9"/>
            <color indexed="81"/>
            <rFont val="Tahoma"/>
            <family val="2"/>
          </rPr>
          <t xml:space="preserve"> </t>
        </r>
        <r>
          <rPr>
            <b/>
            <sz val="9"/>
            <color indexed="81"/>
            <rFont val="돋움"/>
            <family val="3"/>
            <charset val="129"/>
          </rPr>
          <t>총지급액과</t>
        </r>
        <r>
          <rPr>
            <b/>
            <sz val="9"/>
            <color indexed="81"/>
            <rFont val="Tahoma"/>
            <family val="2"/>
          </rPr>
          <t xml:space="preserve"> </t>
        </r>
        <r>
          <rPr>
            <b/>
            <sz val="9"/>
            <color indexed="81"/>
            <rFont val="돋움"/>
            <family val="3"/>
            <charset val="129"/>
          </rPr>
          <t>총인원을</t>
        </r>
        <r>
          <rPr>
            <b/>
            <sz val="9"/>
            <color indexed="81"/>
            <rFont val="Tahoma"/>
            <family val="2"/>
          </rPr>
          <t xml:space="preserve"> </t>
        </r>
        <r>
          <rPr>
            <b/>
            <sz val="9"/>
            <color indexed="81"/>
            <rFont val="돋움"/>
            <family val="3"/>
            <charset val="129"/>
          </rPr>
          <t>적습니다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총지급액은</t>
        </r>
        <r>
          <rPr>
            <b/>
            <sz val="9"/>
            <color indexed="81"/>
            <rFont val="Tahoma"/>
            <family val="2"/>
          </rPr>
          <t xml:space="preserve"> </t>
        </r>
        <r>
          <rPr>
            <b/>
            <sz val="9"/>
            <color indexed="81"/>
            <rFont val="돋움"/>
            <family val="3"/>
            <charset val="129"/>
          </rPr>
          <t>근로소득</t>
        </r>
        <r>
          <rPr>
            <b/>
            <sz val="9"/>
            <color indexed="81"/>
            <rFont val="Tahoma"/>
            <family val="2"/>
          </rPr>
          <t xml:space="preserve">(A02, A04) </t>
        </r>
        <r>
          <rPr>
            <b/>
            <sz val="9"/>
            <color indexed="81"/>
            <rFont val="돋움"/>
            <family val="3"/>
            <charset val="129"/>
          </rPr>
          <t>퇴직소득</t>
        </r>
        <r>
          <rPr>
            <b/>
            <sz val="9"/>
            <color indexed="81"/>
            <rFont val="Tahoma"/>
            <family val="2"/>
          </rPr>
          <t xml:space="preserve">(A20), </t>
        </r>
        <r>
          <rPr>
            <b/>
            <sz val="9"/>
            <color indexed="81"/>
            <rFont val="돋움"/>
            <family val="3"/>
            <charset val="129"/>
          </rPr>
          <t>사업소득</t>
        </r>
        <r>
          <rPr>
            <b/>
            <sz val="9"/>
            <color indexed="81"/>
            <rFont val="Tahoma"/>
            <family val="2"/>
          </rPr>
          <t>(A26)</t>
        </r>
        <r>
          <rPr>
            <b/>
            <sz val="9"/>
            <color indexed="81"/>
            <rFont val="돋움"/>
            <family val="3"/>
            <charset val="129"/>
          </rPr>
          <t>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주</t>
        </r>
        <r>
          <rPr>
            <b/>
            <sz val="9"/>
            <color indexed="81"/>
            <rFont val="Tahoma"/>
            <family val="2"/>
          </rPr>
          <t>(</t>
        </r>
        <r>
          <rPr>
            <b/>
            <sz val="9"/>
            <color indexed="81"/>
            <rFont val="돋움"/>
            <family val="3"/>
            <charset val="129"/>
          </rPr>
          <t>현</t>
        </r>
        <r>
          <rPr>
            <b/>
            <sz val="9"/>
            <color indexed="81"/>
            <rFont val="Tahoma"/>
            <family val="2"/>
          </rPr>
          <t xml:space="preserve">), </t>
        </r>
        <r>
          <rPr>
            <b/>
            <sz val="9"/>
            <color indexed="81"/>
            <rFont val="돋움"/>
            <family val="3"/>
            <charset val="129"/>
          </rPr>
          <t>종</t>
        </r>
        <r>
          <rPr>
            <b/>
            <sz val="9"/>
            <color indexed="81"/>
            <rFont val="Tahoma"/>
            <family val="2"/>
          </rPr>
          <t>(</t>
        </r>
        <r>
          <rPr>
            <b/>
            <sz val="9"/>
            <color indexed="81"/>
            <rFont val="돋움"/>
            <family val="3"/>
            <charset val="129"/>
          </rPr>
          <t>전</t>
        </r>
        <r>
          <rPr>
            <b/>
            <sz val="9"/>
            <color indexed="81"/>
            <rFont val="Tahoma"/>
            <family val="2"/>
          </rPr>
          <t xml:space="preserve">) </t>
        </r>
        <r>
          <rPr>
            <b/>
            <sz val="9"/>
            <color indexed="81"/>
            <rFont val="돋움"/>
            <family val="3"/>
            <charset val="129"/>
          </rPr>
          <t>근무지</t>
        </r>
        <r>
          <rPr>
            <b/>
            <sz val="9"/>
            <color indexed="81"/>
            <rFont val="Tahoma"/>
            <family val="2"/>
          </rPr>
          <t xml:space="preserve"> </t>
        </r>
        <r>
          <rPr>
            <b/>
            <sz val="9"/>
            <color indexed="81"/>
            <rFont val="돋움"/>
            <family val="3"/>
            <charset val="129"/>
          </rPr>
          <t>등으로부터</t>
        </r>
        <r>
          <rPr>
            <b/>
            <sz val="9"/>
            <color indexed="81"/>
            <rFont val="Tahoma"/>
            <family val="2"/>
          </rPr>
          <t xml:space="preserve"> </t>
        </r>
        <r>
          <rPr>
            <b/>
            <sz val="9"/>
            <color indexed="81"/>
            <rFont val="돋움"/>
            <family val="3"/>
            <charset val="129"/>
          </rPr>
          <t>지급받은</t>
        </r>
        <r>
          <rPr>
            <b/>
            <sz val="9"/>
            <color indexed="81"/>
            <rFont val="Tahoma"/>
            <family val="2"/>
          </rPr>
          <t xml:space="preserve"> </t>
        </r>
        <r>
          <rPr>
            <b/>
            <sz val="9"/>
            <color indexed="81"/>
            <rFont val="돋움"/>
            <family val="3"/>
            <charset val="129"/>
          </rPr>
          <t>소득을</t>
        </r>
        <r>
          <rPr>
            <b/>
            <sz val="9"/>
            <color indexed="81"/>
            <rFont val="Tahoma"/>
            <family val="2"/>
          </rPr>
          <t xml:space="preserve"> </t>
        </r>
        <r>
          <rPr>
            <b/>
            <sz val="9"/>
            <color indexed="81"/>
            <rFont val="돋움"/>
            <family val="3"/>
            <charset val="129"/>
          </rPr>
          <t>합산하여</t>
        </r>
        <r>
          <rPr>
            <b/>
            <sz val="9"/>
            <color indexed="81"/>
            <rFont val="Tahoma"/>
            <family val="2"/>
          </rPr>
          <t xml:space="preserve"> </t>
        </r>
        <r>
          <rPr>
            <b/>
            <sz val="9"/>
            <color indexed="81"/>
            <rFont val="돋움"/>
            <family val="3"/>
            <charset val="129"/>
          </rPr>
          <t>원천징수하는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총지급액의</t>
        </r>
        <r>
          <rPr>
            <b/>
            <sz val="9"/>
            <color indexed="81"/>
            <rFont val="Tahoma"/>
            <family val="2"/>
          </rPr>
          <t xml:space="preserve"> </t>
        </r>
        <r>
          <rPr>
            <b/>
            <sz val="9"/>
            <color indexed="81"/>
            <rFont val="돋움"/>
            <family val="3"/>
            <charset val="129"/>
          </rPr>
          <t>합계액을</t>
        </r>
        <r>
          <rPr>
            <b/>
            <sz val="9"/>
            <color indexed="81"/>
            <rFont val="Tahoma"/>
            <family val="2"/>
          </rPr>
          <t xml:space="preserve"> </t>
        </r>
        <r>
          <rPr>
            <b/>
            <sz val="9"/>
            <color indexed="81"/>
            <rFont val="돋움"/>
            <family val="3"/>
            <charset val="129"/>
          </rPr>
          <t>적습니다</t>
        </r>
        <r>
          <rPr>
            <b/>
            <sz val="9"/>
            <color indexed="81"/>
            <rFont val="Tahoma"/>
            <family val="2"/>
          </rPr>
          <t xml:space="preserve">.
</t>
        </r>
      </text>
    </comment>
    <comment ref="R15" authorId="0" shapeId="0" xr:uid="{D6BD564F-D344-46B7-A8B8-FC48B48087A9}">
      <text>
        <r>
          <rPr>
            <b/>
            <sz val="9"/>
            <color indexed="81"/>
            <rFont val="돋움"/>
            <family val="3"/>
            <charset val="129"/>
          </rPr>
          <t>징수세액</t>
        </r>
        <r>
          <rPr>
            <b/>
            <sz val="9"/>
            <color indexed="81"/>
            <rFont val="Tahoma"/>
            <family val="2"/>
          </rPr>
          <t>(</t>
        </r>
        <r>
          <rPr>
            <b/>
            <sz val="9"/>
            <color indexed="81"/>
            <rFont val="돋움"/>
            <family val="3"/>
            <charset val="129"/>
          </rPr>
          <t>⑥</t>
        </r>
        <r>
          <rPr>
            <b/>
            <sz val="9"/>
            <color indexed="81"/>
            <rFont val="Tahoma"/>
            <family val="2"/>
          </rPr>
          <t>~</t>
        </r>
        <r>
          <rPr>
            <b/>
            <sz val="9"/>
            <color indexed="81"/>
            <rFont val="돋움"/>
            <family val="3"/>
            <charset val="129"/>
          </rPr>
          <t>⑧</t>
        </r>
        <r>
          <rPr>
            <b/>
            <sz val="9"/>
            <color indexed="81"/>
            <rFont val="Tahoma"/>
            <family val="2"/>
          </rPr>
          <t>)</t>
        </r>
        <r>
          <rPr>
            <b/>
            <sz val="9"/>
            <color indexed="81"/>
            <rFont val="돋움"/>
            <family val="3"/>
            <charset val="129"/>
          </rPr>
          <t>란에는</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소득별로</t>
        </r>
        <r>
          <rPr>
            <b/>
            <sz val="9"/>
            <color indexed="81"/>
            <rFont val="Tahoma"/>
            <family val="2"/>
          </rPr>
          <t xml:space="preserve"> </t>
        </r>
        <r>
          <rPr>
            <b/>
            <sz val="9"/>
            <color indexed="81"/>
            <rFont val="돋움"/>
            <family val="3"/>
            <charset val="129"/>
          </rPr>
          <t>발생한</t>
        </r>
        <r>
          <rPr>
            <b/>
            <sz val="9"/>
            <color indexed="81"/>
            <rFont val="Tahoma"/>
            <family val="2"/>
          </rPr>
          <t xml:space="preserve"> </t>
        </r>
        <r>
          <rPr>
            <b/>
            <sz val="9"/>
            <color indexed="81"/>
            <rFont val="돋움"/>
            <family val="3"/>
            <charset val="129"/>
          </rPr>
          <t>납부</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환급할</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적되</t>
        </r>
        <r>
          <rPr>
            <b/>
            <sz val="9"/>
            <color indexed="81"/>
            <rFont val="Tahoma"/>
            <family val="2"/>
          </rPr>
          <t xml:space="preserve">, </t>
        </r>
        <r>
          <rPr>
            <b/>
            <sz val="9"/>
            <color indexed="81"/>
            <rFont val="돋움"/>
            <family val="3"/>
            <charset val="129"/>
          </rPr>
          <t>납부할</t>
        </r>
        <r>
          <rPr>
            <b/>
            <sz val="9"/>
            <color indexed="81"/>
            <rFont val="Tahoma"/>
            <family val="2"/>
          </rPr>
          <t xml:space="preserve"> </t>
        </r>
        <r>
          <rPr>
            <b/>
            <sz val="9"/>
            <color indexed="81"/>
            <rFont val="돋움"/>
            <family val="3"/>
            <charset val="129"/>
          </rPr>
          <t>세액의</t>
        </r>
        <r>
          <rPr>
            <b/>
            <sz val="9"/>
            <color indexed="81"/>
            <rFont val="Tahoma"/>
            <family val="2"/>
          </rPr>
          <t xml:space="preserve"> </t>
        </r>
        <r>
          <rPr>
            <b/>
            <sz val="9"/>
            <color indexed="81"/>
            <rFont val="돋움"/>
            <family val="3"/>
            <charset val="129"/>
          </rPr>
          <t>합계는</t>
        </r>
        <r>
          <rPr>
            <b/>
            <sz val="9"/>
            <color indexed="81"/>
            <rFont val="Tahoma"/>
            <family val="2"/>
          </rPr>
          <t xml:space="preserve"> </t>
        </r>
        <r>
          <rPr>
            <b/>
            <sz val="9"/>
            <color indexed="81"/>
            <rFont val="돋움"/>
            <family val="3"/>
            <charset val="129"/>
          </rPr>
          <t>총합계</t>
        </r>
        <r>
          <rPr>
            <b/>
            <sz val="9"/>
            <color indexed="81"/>
            <rFont val="Tahoma"/>
            <family val="2"/>
          </rPr>
          <t xml:space="preserve"> (A99</t>
        </r>
        <r>
          <rPr>
            <b/>
            <sz val="9"/>
            <color indexed="81"/>
            <rFont val="돋움"/>
            <family val="3"/>
            <charset val="129"/>
          </rPr>
          <t>의</t>
        </r>
        <r>
          <rPr>
            <b/>
            <sz val="9"/>
            <color indexed="81"/>
            <rFont val="Tahoma"/>
            <family val="2"/>
          </rPr>
          <t xml:space="preserve"> </t>
        </r>
        <r>
          <rPr>
            <b/>
            <sz val="9"/>
            <color indexed="81"/>
            <rFont val="돋움"/>
            <family val="3"/>
            <charset val="129"/>
          </rPr>
          <t>⑥</t>
        </r>
        <r>
          <rPr>
            <b/>
            <sz val="9"/>
            <color indexed="81"/>
            <rFont val="Tahoma"/>
            <family val="2"/>
          </rPr>
          <t>~</t>
        </r>
        <r>
          <rPr>
            <b/>
            <sz val="9"/>
            <color indexed="81"/>
            <rFont val="돋움"/>
            <family val="3"/>
            <charset val="129"/>
          </rPr>
          <t>⑧</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적고</t>
        </r>
        <r>
          <rPr>
            <b/>
            <sz val="9"/>
            <color indexed="81"/>
            <rFont val="Tahoma"/>
            <family val="2"/>
          </rPr>
          <t xml:space="preserve">, </t>
        </r>
        <r>
          <rPr>
            <b/>
            <sz val="9"/>
            <color indexed="81"/>
            <rFont val="돋움"/>
            <family val="3"/>
            <charset val="129"/>
          </rPr>
          <t>환급할</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해당란에</t>
        </r>
        <r>
          <rPr>
            <b/>
            <sz val="9"/>
            <color indexed="81"/>
            <rFont val="Tahoma"/>
            <family val="2"/>
          </rPr>
          <t xml:space="preserve"> "</t>
        </r>
        <r>
          <rPr>
            <b/>
            <sz val="9"/>
            <color indexed="81"/>
            <rFont val="돋움"/>
            <family val="3"/>
            <charset val="129"/>
          </rPr>
          <t>△</t>
        </r>
        <r>
          <rPr>
            <b/>
            <sz val="9"/>
            <color indexed="81"/>
            <rFont val="Tahoma"/>
            <family val="2"/>
          </rPr>
          <t>"</t>
        </r>
        <r>
          <rPr>
            <b/>
            <sz val="9"/>
            <color indexed="81"/>
            <rFont val="돋움"/>
            <family val="3"/>
            <charset val="129"/>
          </rPr>
          <t>표시하여</t>
        </r>
        <r>
          <rPr>
            <b/>
            <sz val="9"/>
            <color indexed="81"/>
            <rFont val="Tahoma"/>
            <family val="2"/>
          </rPr>
          <t xml:space="preserve"> </t>
        </r>
        <r>
          <rPr>
            <b/>
            <sz val="9"/>
            <color indexed="81"/>
            <rFont val="돋움"/>
            <family val="3"/>
            <charset val="129"/>
          </rPr>
          <t>적은</t>
        </r>
        <r>
          <rPr>
            <b/>
            <sz val="9"/>
            <color indexed="81"/>
            <rFont val="Tahoma"/>
            <family val="2"/>
          </rPr>
          <t xml:space="preserve"> </t>
        </r>
        <r>
          <rPr>
            <b/>
            <sz val="9"/>
            <color indexed="81"/>
            <rFont val="돋움"/>
            <family val="3"/>
            <charset val="129"/>
          </rPr>
          <t>후</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합계액은</t>
        </r>
        <r>
          <rPr>
            <b/>
            <sz val="9"/>
            <color indexed="81"/>
            <rFont val="Tahoma"/>
            <family val="2"/>
          </rPr>
          <t xml:space="preserve"> </t>
        </r>
        <r>
          <rPr>
            <b/>
            <sz val="9"/>
            <color indexed="81"/>
            <rFont val="돋움"/>
            <family val="3"/>
            <charset val="129"/>
          </rPr>
          <t>일반환급란에</t>
        </r>
        <r>
          <rPr>
            <b/>
            <sz val="9"/>
            <color indexed="81"/>
            <rFont val="Tahoma"/>
            <family val="2"/>
          </rPr>
          <t xml:space="preserve"> </t>
        </r>
        <r>
          <rPr>
            <b/>
            <sz val="9"/>
            <color indexed="81"/>
            <rFont val="돋움"/>
            <family val="3"/>
            <charset val="129"/>
          </rPr>
          <t>적습니다</t>
        </r>
        <r>
          <rPr>
            <b/>
            <sz val="9"/>
            <color indexed="81"/>
            <rFont val="Tahoma"/>
            <family val="2"/>
          </rPr>
          <t>["</t>
        </r>
        <r>
          <rPr>
            <b/>
            <sz val="9"/>
            <color indexed="81"/>
            <rFont val="돋움"/>
            <family val="3"/>
            <charset val="129"/>
          </rPr>
          <t>△</t>
        </r>
        <r>
          <rPr>
            <b/>
            <sz val="9"/>
            <color indexed="81"/>
            <rFont val="Tahoma"/>
            <family val="2"/>
          </rPr>
          <t>"</t>
        </r>
        <r>
          <rPr>
            <b/>
            <sz val="9"/>
            <color indexed="81"/>
            <rFont val="돋움"/>
            <family val="3"/>
            <charset val="129"/>
          </rPr>
          <t>표시된</t>
        </r>
        <r>
          <rPr>
            <b/>
            <sz val="9"/>
            <color indexed="81"/>
            <rFont val="Tahoma"/>
            <family val="2"/>
          </rPr>
          <t xml:space="preserve"> </t>
        </r>
        <r>
          <rPr>
            <b/>
            <sz val="9"/>
            <color indexed="81"/>
            <rFont val="돋움"/>
            <family val="3"/>
            <charset val="129"/>
          </rPr>
          <t>세액은</t>
        </r>
        <r>
          <rPr>
            <b/>
            <sz val="9"/>
            <color indexed="81"/>
            <rFont val="Tahoma"/>
            <family val="2"/>
          </rPr>
          <t xml:space="preserve"> </t>
        </r>
        <r>
          <rPr>
            <b/>
            <sz val="9"/>
            <color indexed="81"/>
            <rFont val="돋움"/>
            <family val="3"/>
            <charset val="129"/>
          </rPr>
          <t>어떠한</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총합계를</t>
        </r>
        <r>
          <rPr>
            <b/>
            <sz val="9"/>
            <color indexed="81"/>
            <rFont val="Tahoma"/>
            <family val="2"/>
          </rPr>
          <t xml:space="preserve"> (A99</t>
        </r>
        <r>
          <rPr>
            <b/>
            <sz val="9"/>
            <color indexed="81"/>
            <rFont val="돋움"/>
            <family val="3"/>
            <charset val="129"/>
          </rPr>
          <t>의</t>
        </r>
        <r>
          <rPr>
            <b/>
            <sz val="9"/>
            <color indexed="81"/>
            <rFont val="Tahoma"/>
            <family val="2"/>
          </rPr>
          <t xml:space="preserve"> </t>
        </r>
        <r>
          <rPr>
            <b/>
            <sz val="9"/>
            <color indexed="81"/>
            <rFont val="돋움"/>
            <family val="3"/>
            <charset val="129"/>
          </rPr>
          <t>⑥～⑪</t>
        </r>
        <r>
          <rPr>
            <b/>
            <sz val="9"/>
            <color indexed="81"/>
            <rFont val="Tahoma"/>
            <family val="2"/>
          </rPr>
          <t>)</t>
        </r>
        <r>
          <rPr>
            <b/>
            <sz val="9"/>
            <color indexed="81"/>
            <rFont val="돋움"/>
            <family val="3"/>
            <charset val="129"/>
          </rPr>
          <t>란에는</t>
        </r>
        <r>
          <rPr>
            <b/>
            <sz val="9"/>
            <color indexed="81"/>
            <rFont val="Tahoma"/>
            <family val="2"/>
          </rPr>
          <t xml:space="preserve"> </t>
        </r>
        <r>
          <rPr>
            <b/>
            <sz val="9"/>
            <color indexed="81"/>
            <rFont val="돋움"/>
            <family val="3"/>
            <charset val="129"/>
          </rPr>
          <t>적지</t>
        </r>
        <r>
          <rPr>
            <b/>
            <sz val="9"/>
            <color indexed="81"/>
            <rFont val="Tahoma"/>
            <family val="2"/>
          </rPr>
          <t xml:space="preserve"> </t>
        </r>
        <r>
          <rPr>
            <b/>
            <sz val="9"/>
            <color indexed="81"/>
            <rFont val="돋움"/>
            <family val="3"/>
            <charset val="129"/>
          </rPr>
          <t xml:space="preserve">아니합니다］
</t>
        </r>
      </text>
    </comment>
    <comment ref="AH15" authorId="0" shapeId="0" xr:uid="{F8638779-5D99-4040-B15A-D88240C8312A}">
      <text>
        <r>
          <rPr>
            <b/>
            <sz val="9"/>
            <color indexed="81"/>
            <rFont val="돋움"/>
            <family val="3"/>
            <charset val="129"/>
          </rPr>
          <t>가산세</t>
        </r>
        <r>
          <rPr>
            <b/>
            <sz val="9"/>
            <color indexed="81"/>
            <rFont val="Tahoma"/>
            <family val="2"/>
          </rPr>
          <t>(</t>
        </r>
        <r>
          <rPr>
            <b/>
            <sz val="9"/>
            <color indexed="81"/>
            <rFont val="돋움"/>
            <family val="3"/>
            <charset val="129"/>
          </rPr>
          <t>⑧</t>
        </r>
        <r>
          <rPr>
            <b/>
            <sz val="9"/>
            <color indexed="81"/>
            <rFont val="Tahoma"/>
            <family val="2"/>
          </rPr>
          <t>·</t>
        </r>
        <r>
          <rPr>
            <b/>
            <sz val="9"/>
            <color indexed="81"/>
            <rFont val="돋움"/>
            <family val="3"/>
            <charset val="129"/>
          </rPr>
          <t>⑩</t>
        </r>
        <r>
          <rPr>
            <b/>
            <sz val="9"/>
            <color indexed="81"/>
            <rFont val="Tahoma"/>
            <family val="2"/>
          </rPr>
          <t>)</t>
        </r>
        <r>
          <rPr>
            <b/>
            <sz val="9"/>
            <color indexed="81"/>
            <rFont val="돋움"/>
            <family val="3"/>
            <charset val="129"/>
          </rPr>
          <t>란에는</t>
        </r>
        <r>
          <rPr>
            <b/>
            <sz val="9"/>
            <color indexed="81"/>
            <rFont val="Tahoma"/>
            <family val="2"/>
          </rPr>
          <t xml:space="preserve"> </t>
        </r>
        <r>
          <rPr>
            <b/>
            <sz val="9"/>
            <color indexed="81"/>
            <rFont val="돋움"/>
            <family val="3"/>
            <charset val="129"/>
          </rPr>
          <t>소득세</t>
        </r>
        <r>
          <rPr>
            <b/>
            <sz val="9"/>
            <color indexed="81"/>
            <rFont val="Tahoma"/>
            <family val="2"/>
          </rPr>
          <t>·</t>
        </r>
        <r>
          <rPr>
            <b/>
            <sz val="9"/>
            <color indexed="81"/>
            <rFont val="돋움"/>
            <family val="3"/>
            <charset val="129"/>
          </rPr>
          <t>법인세</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농어촌특별세의</t>
        </r>
        <r>
          <rPr>
            <b/>
            <sz val="9"/>
            <color indexed="81"/>
            <rFont val="Tahoma"/>
            <family val="2"/>
          </rPr>
          <t xml:space="preserve"> </t>
        </r>
        <r>
          <rPr>
            <b/>
            <sz val="9"/>
            <color indexed="81"/>
            <rFont val="돋움"/>
            <family val="3"/>
            <charset val="129"/>
          </rPr>
          <t>가산세가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이를</t>
        </r>
        <r>
          <rPr>
            <b/>
            <sz val="9"/>
            <color indexed="81"/>
            <rFont val="Tahoma"/>
            <family val="2"/>
          </rPr>
          <t xml:space="preserve"> </t>
        </r>
        <r>
          <rPr>
            <b/>
            <sz val="9"/>
            <color indexed="81"/>
            <rFont val="돋움"/>
            <family val="3"/>
            <charset val="129"/>
          </rPr>
          <t>포함하여</t>
        </r>
        <r>
          <rPr>
            <b/>
            <sz val="9"/>
            <color indexed="81"/>
            <rFont val="Tahoma"/>
            <family val="2"/>
          </rPr>
          <t xml:space="preserve"> </t>
        </r>
        <r>
          <rPr>
            <b/>
            <sz val="9"/>
            <color indexed="81"/>
            <rFont val="돋움"/>
            <family val="3"/>
            <charset val="129"/>
          </rPr>
          <t>적습니다</t>
        </r>
        <r>
          <rPr>
            <b/>
            <sz val="9"/>
            <color indexed="81"/>
            <rFont val="Tahoma"/>
            <family val="2"/>
          </rPr>
          <t xml:space="preserve">.
</t>
        </r>
      </text>
    </comment>
    <comment ref="M16" authorId="0" shapeId="0" xr:uid="{F04E1CFF-4C6C-4179-A42A-6425B7E4B581}">
      <text>
        <r>
          <rPr>
            <b/>
            <sz val="9"/>
            <color indexed="81"/>
            <rFont val="돋움"/>
            <family val="3"/>
            <charset val="129"/>
          </rPr>
          <t>⑤총지급액란은</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과세미달을</t>
        </r>
        <r>
          <rPr>
            <b/>
            <sz val="9"/>
            <color indexed="81"/>
            <rFont val="Tahoma"/>
            <family val="2"/>
          </rPr>
          <t xml:space="preserve"> </t>
        </r>
        <r>
          <rPr>
            <b/>
            <sz val="9"/>
            <color indexed="81"/>
            <rFont val="돋움"/>
            <family val="3"/>
            <charset val="129"/>
          </rPr>
          <t>포함한</t>
        </r>
        <r>
          <rPr>
            <b/>
            <sz val="9"/>
            <color indexed="81"/>
            <rFont val="Tahoma"/>
            <family val="2"/>
          </rPr>
          <t xml:space="preserve"> </t>
        </r>
        <r>
          <rPr>
            <b/>
            <sz val="9"/>
            <color indexed="81"/>
            <rFont val="돋움"/>
            <family val="3"/>
            <charset val="129"/>
          </rPr>
          <t>총지급액을</t>
        </r>
        <r>
          <rPr>
            <b/>
            <sz val="9"/>
            <color indexed="81"/>
            <rFont val="Tahoma"/>
            <family val="2"/>
          </rPr>
          <t xml:space="preserve"> </t>
        </r>
        <r>
          <rPr>
            <b/>
            <sz val="9"/>
            <color indexed="81"/>
            <rFont val="돋움"/>
            <family val="3"/>
            <charset val="129"/>
          </rPr>
          <t>적습니다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근로소득의</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214</t>
        </r>
        <r>
          <rPr>
            <b/>
            <sz val="9"/>
            <color indexed="81"/>
            <rFont val="돋움"/>
            <family val="3"/>
            <charset val="129"/>
          </rPr>
          <t>조제</t>
        </r>
        <r>
          <rPr>
            <b/>
            <sz val="9"/>
            <color indexed="81"/>
            <rFont val="Tahoma"/>
            <family val="2"/>
          </rPr>
          <t>1</t>
        </r>
        <r>
          <rPr>
            <b/>
            <sz val="9"/>
            <color indexed="81"/>
            <rFont val="돋움"/>
            <family val="3"/>
            <charset val="129"/>
          </rPr>
          <t>항제</t>
        </r>
        <r>
          <rPr>
            <b/>
            <sz val="9"/>
            <color indexed="81"/>
            <rFont val="Tahoma"/>
            <family val="2"/>
          </rPr>
          <t>2</t>
        </r>
        <r>
          <rPr>
            <b/>
            <sz val="9"/>
            <color indexed="81"/>
            <rFont val="돋움"/>
            <family val="3"/>
            <charset val="129"/>
          </rPr>
          <t>호의</t>
        </r>
        <r>
          <rPr>
            <b/>
            <sz val="9"/>
            <color indexed="81"/>
            <rFont val="Tahoma"/>
            <family val="2"/>
          </rPr>
          <t xml:space="preserve">2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호의</t>
        </r>
        <r>
          <rPr>
            <b/>
            <sz val="9"/>
            <color indexed="81"/>
            <rFont val="Tahoma"/>
            <family val="2"/>
          </rPr>
          <t>3</t>
        </r>
        <r>
          <rPr>
            <b/>
            <sz val="9"/>
            <color indexed="81"/>
            <rFont val="돋움"/>
            <family val="3"/>
            <charset val="129"/>
          </rPr>
          <t>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제외합니다</t>
        </r>
        <r>
          <rPr>
            <b/>
            <sz val="9"/>
            <color indexed="81"/>
            <rFont val="Tahoma"/>
            <family val="2"/>
          </rPr>
          <t xml:space="preserve">. 
</t>
        </r>
      </text>
    </comment>
    <comment ref="Z16" authorId="0" shapeId="0" xr:uid="{7A6D8730-76F5-4674-A35E-0B269328F59D}">
      <text>
        <r>
          <rPr>
            <b/>
            <sz val="9"/>
            <color indexed="81"/>
            <rFont val="돋움"/>
            <family val="3"/>
            <charset val="129"/>
          </rPr>
          <t>가산세</t>
        </r>
        <r>
          <rPr>
            <b/>
            <sz val="9"/>
            <color indexed="81"/>
            <rFont val="Tahoma"/>
            <family val="2"/>
          </rPr>
          <t>(</t>
        </r>
        <r>
          <rPr>
            <b/>
            <sz val="9"/>
            <color indexed="81"/>
            <rFont val="돋움"/>
            <family val="3"/>
            <charset val="129"/>
          </rPr>
          <t>⑧</t>
        </r>
        <r>
          <rPr>
            <b/>
            <sz val="9"/>
            <color indexed="81"/>
            <rFont val="Tahoma"/>
            <family val="2"/>
          </rPr>
          <t>·</t>
        </r>
        <r>
          <rPr>
            <b/>
            <sz val="9"/>
            <color indexed="81"/>
            <rFont val="돋움"/>
            <family val="3"/>
            <charset val="129"/>
          </rPr>
          <t>⑩</t>
        </r>
        <r>
          <rPr>
            <b/>
            <sz val="9"/>
            <color indexed="81"/>
            <rFont val="Tahoma"/>
            <family val="2"/>
          </rPr>
          <t>)</t>
        </r>
        <r>
          <rPr>
            <b/>
            <sz val="9"/>
            <color indexed="81"/>
            <rFont val="돋움"/>
            <family val="3"/>
            <charset val="129"/>
          </rPr>
          <t>란에는</t>
        </r>
        <r>
          <rPr>
            <b/>
            <sz val="9"/>
            <color indexed="81"/>
            <rFont val="Tahoma"/>
            <family val="2"/>
          </rPr>
          <t xml:space="preserve"> </t>
        </r>
        <r>
          <rPr>
            <b/>
            <sz val="9"/>
            <color indexed="81"/>
            <rFont val="돋움"/>
            <family val="3"/>
            <charset val="129"/>
          </rPr>
          <t>소득세</t>
        </r>
        <r>
          <rPr>
            <b/>
            <sz val="9"/>
            <color indexed="81"/>
            <rFont val="Tahoma"/>
            <family val="2"/>
          </rPr>
          <t>·</t>
        </r>
        <r>
          <rPr>
            <b/>
            <sz val="9"/>
            <color indexed="81"/>
            <rFont val="돋움"/>
            <family val="3"/>
            <charset val="129"/>
          </rPr>
          <t>법인세</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농어촌특별세의</t>
        </r>
        <r>
          <rPr>
            <b/>
            <sz val="9"/>
            <color indexed="81"/>
            <rFont val="Tahoma"/>
            <family val="2"/>
          </rPr>
          <t xml:space="preserve"> </t>
        </r>
        <r>
          <rPr>
            <b/>
            <sz val="9"/>
            <color indexed="81"/>
            <rFont val="돋움"/>
            <family val="3"/>
            <charset val="129"/>
          </rPr>
          <t>가산세가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이를</t>
        </r>
        <r>
          <rPr>
            <b/>
            <sz val="9"/>
            <color indexed="81"/>
            <rFont val="Tahoma"/>
            <family val="2"/>
          </rPr>
          <t xml:space="preserve"> </t>
        </r>
        <r>
          <rPr>
            <b/>
            <sz val="9"/>
            <color indexed="81"/>
            <rFont val="돋움"/>
            <family val="3"/>
            <charset val="129"/>
          </rPr>
          <t>포함하여</t>
        </r>
        <r>
          <rPr>
            <b/>
            <sz val="9"/>
            <color indexed="81"/>
            <rFont val="Tahoma"/>
            <family val="2"/>
          </rPr>
          <t xml:space="preserve"> </t>
        </r>
        <r>
          <rPr>
            <b/>
            <sz val="9"/>
            <color indexed="81"/>
            <rFont val="돋움"/>
            <family val="3"/>
            <charset val="129"/>
          </rPr>
          <t>적습니다</t>
        </r>
        <r>
          <rPr>
            <b/>
            <sz val="9"/>
            <color indexed="81"/>
            <rFont val="Tahoma"/>
            <family val="2"/>
          </rPr>
          <t>.</t>
        </r>
      </text>
    </comment>
    <comment ref="B17" authorId="0" shapeId="0" xr:uid="{1D316B5E-0BBD-452D-A7C9-A2DA6E2938A7}">
      <text>
        <r>
          <rPr>
            <b/>
            <sz val="9"/>
            <color indexed="81"/>
            <rFont val="돋움"/>
            <family val="3"/>
            <charset val="129"/>
          </rPr>
          <t>근로소득</t>
        </r>
        <r>
          <rPr>
            <b/>
            <sz val="9"/>
            <color indexed="81"/>
            <rFont val="Tahoma"/>
            <family val="2"/>
          </rPr>
          <t>·</t>
        </r>
        <r>
          <rPr>
            <b/>
            <sz val="9"/>
            <color indexed="81"/>
            <rFont val="돋움"/>
            <family val="3"/>
            <charset val="129"/>
          </rPr>
          <t>사업소득</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연금소득의</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납부할</t>
        </r>
        <r>
          <rPr>
            <b/>
            <sz val="9"/>
            <color indexed="81"/>
            <rFont val="Tahoma"/>
            <family val="2"/>
          </rPr>
          <t xml:space="preserve"> </t>
        </r>
        <r>
          <rPr>
            <b/>
            <sz val="9"/>
            <color indexed="81"/>
            <rFont val="돋움"/>
            <family val="3"/>
            <charset val="129"/>
          </rPr>
          <t>세액</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환급할</t>
        </r>
        <r>
          <rPr>
            <b/>
            <sz val="9"/>
            <color indexed="81"/>
            <rFont val="Tahoma"/>
            <family val="2"/>
          </rPr>
          <t xml:space="preserve"> </t>
        </r>
        <r>
          <rPr>
            <b/>
            <sz val="9"/>
            <color indexed="81"/>
            <rFont val="돋움"/>
            <family val="3"/>
            <charset val="129"/>
          </rPr>
          <t>세액의</t>
        </r>
        <r>
          <rPr>
            <b/>
            <sz val="9"/>
            <color indexed="81"/>
            <rFont val="Tahoma"/>
            <family val="2"/>
          </rPr>
          <t xml:space="preserve"> </t>
        </r>
        <r>
          <rPr>
            <b/>
            <sz val="9"/>
            <color indexed="81"/>
            <rFont val="돋움"/>
            <family val="3"/>
            <charset val="129"/>
          </rPr>
          <t>계산은</t>
        </r>
        <r>
          <rPr>
            <b/>
            <sz val="9"/>
            <color indexed="81"/>
            <rFont val="Tahoma"/>
            <family val="2"/>
          </rPr>
          <t xml:space="preserve"> </t>
        </r>
        <r>
          <rPr>
            <b/>
            <sz val="9"/>
            <color indexed="81"/>
            <rFont val="돋움"/>
            <family val="3"/>
            <charset val="129"/>
          </rPr>
          <t>코드별</t>
        </r>
        <r>
          <rPr>
            <b/>
            <sz val="9"/>
            <color indexed="81"/>
            <rFont val="Tahoma"/>
            <family val="2"/>
          </rPr>
          <t xml:space="preserve"> </t>
        </r>
        <r>
          <rPr>
            <b/>
            <sz val="9"/>
            <color indexed="81"/>
            <rFont val="돋움"/>
            <family val="3"/>
            <charset val="129"/>
          </rPr>
          <t>가감</t>
        </r>
        <r>
          <rPr>
            <b/>
            <sz val="9"/>
            <color indexed="81"/>
            <rFont val="Tahoma"/>
            <family val="2"/>
          </rPr>
          <t xml:space="preserve"> </t>
        </r>
        <r>
          <rPr>
            <b/>
            <sz val="9"/>
            <color indexed="81"/>
            <rFont val="돋움"/>
            <family val="3"/>
            <charset val="129"/>
          </rPr>
          <t>계</t>
        </r>
        <r>
          <rPr>
            <b/>
            <sz val="9"/>
            <color indexed="81"/>
            <rFont val="Tahoma"/>
            <family val="2"/>
          </rPr>
          <t xml:space="preserve">[A10, A30 </t>
        </r>
        <r>
          <rPr>
            <b/>
            <sz val="9"/>
            <color indexed="81"/>
            <rFont val="돋움"/>
            <family val="3"/>
            <charset val="129"/>
          </rPr>
          <t>또는</t>
        </r>
        <r>
          <rPr>
            <b/>
            <sz val="9"/>
            <color indexed="81"/>
            <rFont val="Tahoma"/>
            <family val="2"/>
          </rPr>
          <t xml:space="preserve"> A47]</t>
        </r>
        <r>
          <rPr>
            <b/>
            <sz val="9"/>
            <color indexed="81"/>
            <rFont val="돋움"/>
            <family val="3"/>
            <charset val="129"/>
          </rPr>
          <t>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합니다</t>
        </r>
        <r>
          <rPr>
            <b/>
            <sz val="9"/>
            <color indexed="81"/>
            <rFont val="Tahoma"/>
            <family val="2"/>
          </rPr>
          <t xml:space="preserve">.
    (1) </t>
        </r>
        <r>
          <rPr>
            <b/>
            <sz val="9"/>
            <color indexed="81"/>
            <rFont val="돋움"/>
            <family val="3"/>
            <charset val="129"/>
          </rPr>
          <t>징수세액</t>
        </r>
        <r>
          <rPr>
            <b/>
            <sz val="9"/>
            <color indexed="81"/>
            <rFont val="Tahoma"/>
            <family val="2"/>
          </rPr>
          <t>(</t>
        </r>
        <r>
          <rPr>
            <b/>
            <sz val="9"/>
            <color indexed="81"/>
            <rFont val="돋움"/>
            <family val="3"/>
            <charset val="129"/>
          </rPr>
          <t>⑥</t>
        </r>
        <r>
          <rPr>
            <b/>
            <sz val="9"/>
            <color indexed="81"/>
            <rFont val="Tahoma"/>
            <family val="2"/>
          </rPr>
          <t>~</t>
        </r>
        <r>
          <rPr>
            <b/>
            <sz val="9"/>
            <color indexed="81"/>
            <rFont val="돋움"/>
            <family val="3"/>
            <charset val="129"/>
          </rPr>
          <t>⑧</t>
        </r>
        <r>
          <rPr>
            <b/>
            <sz val="9"/>
            <color indexed="81"/>
            <rFont val="Tahoma"/>
            <family val="2"/>
          </rPr>
          <t>)</t>
        </r>
        <r>
          <rPr>
            <b/>
            <sz val="9"/>
            <color indexed="81"/>
            <rFont val="돋움"/>
            <family val="3"/>
            <charset val="129"/>
          </rPr>
          <t>란에</t>
        </r>
        <r>
          <rPr>
            <b/>
            <sz val="9"/>
            <color indexed="81"/>
            <rFont val="Tahoma"/>
            <family val="2"/>
          </rPr>
          <t xml:space="preserve"> </t>
        </r>
        <r>
          <rPr>
            <b/>
            <sz val="9"/>
            <color indexed="81"/>
            <rFont val="돋움"/>
            <family val="3"/>
            <charset val="129"/>
          </rPr>
          <t>납부할</t>
        </r>
        <r>
          <rPr>
            <b/>
            <sz val="9"/>
            <color indexed="81"/>
            <rFont val="Tahoma"/>
            <family val="2"/>
          </rPr>
          <t xml:space="preserve"> </t>
        </r>
        <r>
          <rPr>
            <b/>
            <sz val="9"/>
            <color indexed="81"/>
            <rFont val="돋움"/>
            <family val="3"/>
            <charset val="129"/>
          </rPr>
          <t>세액만</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소득별로</t>
        </r>
        <r>
          <rPr>
            <b/>
            <sz val="9"/>
            <color indexed="81"/>
            <rFont val="Tahoma"/>
            <family val="2"/>
          </rPr>
          <t xml:space="preserve"> </t>
        </r>
        <r>
          <rPr>
            <b/>
            <sz val="9"/>
            <color indexed="81"/>
            <rFont val="돋움"/>
            <family val="3"/>
            <charset val="129"/>
          </rPr>
          <t>납부세액</t>
        </r>
        <r>
          <rPr>
            <b/>
            <sz val="9"/>
            <color indexed="81"/>
            <rFont val="Tahoma"/>
            <family val="2"/>
          </rPr>
          <t>(</t>
        </r>
        <r>
          <rPr>
            <b/>
            <sz val="9"/>
            <color indexed="81"/>
            <rFont val="돋움"/>
            <family val="3"/>
            <charset val="129"/>
          </rPr>
          <t>⑩</t>
        </r>
        <r>
          <rPr>
            <b/>
            <sz val="9"/>
            <color indexed="81"/>
            <rFont val="Tahoma"/>
            <family val="2"/>
          </rPr>
          <t>·</t>
        </r>
        <r>
          <rPr>
            <b/>
            <sz val="9"/>
            <color indexed="81"/>
            <rFont val="돋움"/>
            <family val="3"/>
            <charset val="129"/>
          </rPr>
          <t>⑪</t>
        </r>
        <r>
          <rPr>
            <b/>
            <sz val="9"/>
            <color indexed="81"/>
            <rFont val="Tahoma"/>
            <family val="2"/>
          </rPr>
          <t>)</t>
        </r>
        <r>
          <rPr>
            <b/>
            <sz val="9"/>
            <color indexed="81"/>
            <rFont val="돋움"/>
            <family val="3"/>
            <charset val="129"/>
          </rPr>
          <t>란에</t>
        </r>
        <r>
          <rPr>
            <b/>
            <sz val="9"/>
            <color indexed="81"/>
            <rFont val="Tahoma"/>
            <family val="2"/>
          </rPr>
          <t xml:space="preserve"> </t>
        </r>
        <r>
          <rPr>
            <b/>
            <sz val="9"/>
            <color indexed="81"/>
            <rFont val="돋움"/>
            <family val="3"/>
            <charset val="129"/>
          </rPr>
          <t>옮겨</t>
        </r>
        <r>
          <rPr>
            <b/>
            <sz val="9"/>
            <color indexed="81"/>
            <rFont val="Tahoma"/>
            <family val="2"/>
          </rPr>
          <t xml:space="preserve"> </t>
        </r>
        <r>
          <rPr>
            <b/>
            <sz val="9"/>
            <color indexed="81"/>
            <rFont val="돋움"/>
            <family val="3"/>
            <charset val="129"/>
          </rPr>
          <t>적습니다</t>
        </r>
        <r>
          <rPr>
            <b/>
            <sz val="9"/>
            <color indexed="81"/>
            <rFont val="Tahoma"/>
            <family val="2"/>
          </rPr>
          <t xml:space="preserve">.
    (2) </t>
        </r>
        <r>
          <rPr>
            <b/>
            <sz val="9"/>
            <color indexed="81"/>
            <rFont val="돋움"/>
            <family val="3"/>
            <charset val="129"/>
          </rPr>
          <t>징수세액</t>
        </r>
        <r>
          <rPr>
            <b/>
            <sz val="9"/>
            <color indexed="81"/>
            <rFont val="Tahoma"/>
            <family val="2"/>
          </rPr>
          <t>(</t>
        </r>
        <r>
          <rPr>
            <b/>
            <sz val="9"/>
            <color indexed="81"/>
            <rFont val="돋움"/>
            <family val="3"/>
            <charset val="129"/>
          </rPr>
          <t>⑥</t>
        </r>
        <r>
          <rPr>
            <b/>
            <sz val="9"/>
            <color indexed="81"/>
            <rFont val="Tahoma"/>
            <family val="2"/>
          </rPr>
          <t>~</t>
        </r>
        <r>
          <rPr>
            <b/>
            <sz val="9"/>
            <color indexed="81"/>
            <rFont val="돋움"/>
            <family val="3"/>
            <charset val="129"/>
          </rPr>
          <t>⑧</t>
        </r>
        <r>
          <rPr>
            <b/>
            <sz val="9"/>
            <color indexed="81"/>
            <rFont val="Tahoma"/>
            <family val="2"/>
          </rPr>
          <t>)</t>
        </r>
        <r>
          <rPr>
            <b/>
            <sz val="9"/>
            <color indexed="81"/>
            <rFont val="돋움"/>
            <family val="3"/>
            <charset val="129"/>
          </rPr>
          <t>란에</t>
        </r>
        <r>
          <rPr>
            <b/>
            <sz val="9"/>
            <color indexed="81"/>
            <rFont val="Tahoma"/>
            <family val="2"/>
          </rPr>
          <t xml:space="preserve"> </t>
        </r>
        <r>
          <rPr>
            <b/>
            <sz val="9"/>
            <color indexed="81"/>
            <rFont val="돋움"/>
            <family val="3"/>
            <charset val="129"/>
          </rPr>
          <t>환급할</t>
        </r>
        <r>
          <rPr>
            <b/>
            <sz val="9"/>
            <color indexed="81"/>
            <rFont val="Tahoma"/>
            <family val="2"/>
          </rPr>
          <t xml:space="preserve"> </t>
        </r>
        <r>
          <rPr>
            <b/>
            <sz val="9"/>
            <color indexed="81"/>
            <rFont val="돋움"/>
            <family val="3"/>
            <charset val="129"/>
          </rPr>
          <t>세액만</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합계를</t>
        </r>
        <r>
          <rPr>
            <b/>
            <sz val="9"/>
            <color indexed="81"/>
            <rFont val="Tahoma"/>
            <family val="2"/>
          </rPr>
          <t xml:space="preserve"> </t>
        </r>
        <r>
          <rPr>
            <b/>
            <sz val="9"/>
            <color indexed="81"/>
            <rFont val="돋움"/>
            <family val="3"/>
            <charset val="129"/>
          </rPr>
          <t>⑮일반환급란에</t>
        </r>
        <r>
          <rPr>
            <b/>
            <sz val="9"/>
            <color indexed="81"/>
            <rFont val="Tahoma"/>
            <family val="2"/>
          </rPr>
          <t xml:space="preserve"> </t>
        </r>
        <r>
          <rPr>
            <b/>
            <sz val="9"/>
            <color indexed="81"/>
            <rFont val="돋움"/>
            <family val="3"/>
            <charset val="129"/>
          </rPr>
          <t>적습니다</t>
        </r>
        <r>
          <rPr>
            <b/>
            <sz val="9"/>
            <color indexed="81"/>
            <rFont val="Tahoma"/>
            <family val="2"/>
          </rPr>
          <t xml:space="preserve">.
    (3) </t>
        </r>
        <r>
          <rPr>
            <b/>
            <sz val="9"/>
            <color indexed="81"/>
            <rFont val="돋움"/>
            <family val="3"/>
            <charset val="129"/>
          </rPr>
          <t>징수세액</t>
        </r>
        <r>
          <rPr>
            <b/>
            <sz val="9"/>
            <color indexed="81"/>
            <rFont val="Tahoma"/>
            <family val="2"/>
          </rPr>
          <t>(</t>
        </r>
        <r>
          <rPr>
            <b/>
            <sz val="9"/>
            <color indexed="81"/>
            <rFont val="돋움"/>
            <family val="3"/>
            <charset val="129"/>
          </rPr>
          <t>⑥</t>
        </r>
        <r>
          <rPr>
            <b/>
            <sz val="9"/>
            <color indexed="81"/>
            <rFont val="Tahoma"/>
            <family val="2"/>
          </rPr>
          <t>~</t>
        </r>
        <r>
          <rPr>
            <b/>
            <sz val="9"/>
            <color indexed="81"/>
            <rFont val="돋움"/>
            <family val="3"/>
            <charset val="129"/>
          </rPr>
          <t>⑧</t>
        </r>
        <r>
          <rPr>
            <b/>
            <sz val="9"/>
            <color indexed="81"/>
            <rFont val="Tahoma"/>
            <family val="2"/>
          </rPr>
          <t>)</t>
        </r>
        <r>
          <rPr>
            <b/>
            <sz val="9"/>
            <color indexed="81"/>
            <rFont val="돋움"/>
            <family val="3"/>
            <charset val="129"/>
          </rPr>
          <t>란에</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소득종류별로</t>
        </r>
        <r>
          <rPr>
            <b/>
            <sz val="9"/>
            <color indexed="81"/>
            <rFont val="Tahoma"/>
            <family val="2"/>
          </rPr>
          <t xml:space="preserve"> </t>
        </r>
        <r>
          <rPr>
            <b/>
            <sz val="9"/>
            <color indexed="81"/>
            <rFont val="돋움"/>
            <family val="3"/>
            <charset val="129"/>
          </rPr>
          <t>납부할</t>
        </r>
        <r>
          <rPr>
            <b/>
            <sz val="9"/>
            <color indexed="81"/>
            <rFont val="Tahoma"/>
            <family val="2"/>
          </rPr>
          <t xml:space="preserve"> </t>
        </r>
        <r>
          <rPr>
            <b/>
            <sz val="9"/>
            <color indexed="81"/>
            <rFont val="돋움"/>
            <family val="3"/>
            <charset val="129"/>
          </rPr>
          <t>세액과</t>
        </r>
        <r>
          <rPr>
            <b/>
            <sz val="9"/>
            <color indexed="81"/>
            <rFont val="Tahoma"/>
            <family val="2"/>
          </rPr>
          <t xml:space="preserve"> </t>
        </r>
        <r>
          <rPr>
            <b/>
            <sz val="9"/>
            <color indexed="81"/>
            <rFont val="돋움"/>
            <family val="3"/>
            <charset val="129"/>
          </rPr>
          <t>환급할</t>
        </r>
        <r>
          <rPr>
            <b/>
            <sz val="9"/>
            <color indexed="81"/>
            <rFont val="Tahoma"/>
            <family val="2"/>
          </rPr>
          <t xml:space="preserve"> </t>
        </r>
        <r>
          <rPr>
            <b/>
            <sz val="9"/>
            <color indexed="81"/>
            <rFont val="돋움"/>
            <family val="3"/>
            <charset val="129"/>
          </rPr>
          <t>세액이</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경우는</t>
        </r>
        <r>
          <rPr>
            <b/>
            <sz val="9"/>
            <color indexed="81"/>
            <rFont val="Tahoma"/>
            <family val="2"/>
          </rPr>
          <t xml:space="preserve"> </t>
        </r>
        <r>
          <rPr>
            <b/>
            <sz val="9"/>
            <color indexed="81"/>
            <rFont val="돋움"/>
            <family val="3"/>
            <charset val="129"/>
          </rPr>
          <t>다음과</t>
        </r>
        <r>
          <rPr>
            <b/>
            <sz val="9"/>
            <color indexed="81"/>
            <rFont val="Tahoma"/>
            <family val="2"/>
          </rPr>
          <t xml:space="preserve"> </t>
        </r>
        <r>
          <rPr>
            <b/>
            <sz val="9"/>
            <color indexed="81"/>
            <rFont val="돋움"/>
            <family val="3"/>
            <charset val="129"/>
          </rPr>
          <t>같이</t>
        </r>
        <r>
          <rPr>
            <b/>
            <sz val="9"/>
            <color indexed="81"/>
            <rFont val="Tahoma"/>
            <family val="2"/>
          </rPr>
          <t xml:space="preserve"> </t>
        </r>
        <r>
          <rPr>
            <b/>
            <sz val="9"/>
            <color indexed="81"/>
            <rFont val="돋움"/>
            <family val="3"/>
            <charset val="129"/>
          </rPr>
          <t>적습니다</t>
        </r>
        <r>
          <rPr>
            <b/>
            <sz val="9"/>
            <color indexed="81"/>
            <rFont val="Tahoma"/>
            <family val="2"/>
          </rPr>
          <t>.
      (</t>
        </r>
        <r>
          <rPr>
            <b/>
            <sz val="9"/>
            <color indexed="81"/>
            <rFont val="돋움"/>
            <family val="3"/>
            <charset val="129"/>
          </rPr>
          <t>가</t>
        </r>
        <r>
          <rPr>
            <b/>
            <sz val="9"/>
            <color indexed="81"/>
            <rFont val="Tahoma"/>
            <family val="2"/>
          </rPr>
          <t>)</t>
        </r>
        <r>
          <rPr>
            <b/>
            <sz val="9"/>
            <color indexed="81"/>
            <rFont val="돋움"/>
            <family val="3"/>
            <charset val="129"/>
          </rPr>
          <t>납부할</t>
        </r>
        <r>
          <rPr>
            <b/>
            <sz val="9"/>
            <color indexed="81"/>
            <rFont val="Tahoma"/>
            <family val="2"/>
          </rPr>
          <t xml:space="preserve"> </t>
        </r>
        <r>
          <rPr>
            <b/>
            <sz val="9"/>
            <color indexed="81"/>
            <rFont val="돋움"/>
            <family val="3"/>
            <charset val="129"/>
          </rPr>
          <t>세액의</t>
        </r>
        <r>
          <rPr>
            <b/>
            <sz val="9"/>
            <color indexed="81"/>
            <rFont val="Tahoma"/>
            <family val="2"/>
          </rPr>
          <t xml:space="preserve"> </t>
        </r>
        <r>
          <rPr>
            <b/>
            <sz val="9"/>
            <color indexed="81"/>
            <rFont val="돋움"/>
            <family val="3"/>
            <charset val="129"/>
          </rPr>
          <t>합계가</t>
        </r>
        <r>
          <rPr>
            <b/>
            <sz val="9"/>
            <color indexed="81"/>
            <rFont val="Tahoma"/>
            <family val="2"/>
          </rPr>
          <t xml:space="preserve"> </t>
        </r>
        <r>
          <rPr>
            <b/>
            <sz val="9"/>
            <color indexed="81"/>
            <rFont val="돋움"/>
            <family val="3"/>
            <charset val="129"/>
          </rPr>
          <t>조정대상</t>
        </r>
        <r>
          <rPr>
            <b/>
            <sz val="9"/>
            <color indexed="81"/>
            <rFont val="Tahoma"/>
            <family val="2"/>
          </rPr>
          <t xml:space="preserve"> </t>
        </r>
        <r>
          <rPr>
            <b/>
            <sz val="9"/>
            <color indexed="81"/>
            <rFont val="돋움"/>
            <family val="3"/>
            <charset val="129"/>
          </rPr>
          <t>환급세액보다</t>
        </r>
        <r>
          <rPr>
            <b/>
            <sz val="9"/>
            <color indexed="81"/>
            <rFont val="Tahoma"/>
            <family val="2"/>
          </rPr>
          <t xml:space="preserve"> </t>
        </r>
        <r>
          <rPr>
            <b/>
            <sz val="9"/>
            <color indexed="81"/>
            <rFont val="돋움"/>
            <family val="3"/>
            <charset val="129"/>
          </rPr>
          <t>큰</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조정대상환급세액란의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⑨당월조정환급세액란에</t>
        </r>
        <r>
          <rPr>
            <b/>
            <sz val="9"/>
            <color indexed="81"/>
            <rFont val="Tahoma"/>
            <family val="2"/>
          </rPr>
          <t xml:space="preserve"> </t>
        </r>
        <r>
          <rPr>
            <b/>
            <sz val="9"/>
            <color indexed="81"/>
            <rFont val="돋움"/>
            <family val="3"/>
            <charset val="129"/>
          </rPr>
          <t>코드</t>
        </r>
        <r>
          <rPr>
            <b/>
            <sz val="9"/>
            <color indexed="81"/>
            <rFont val="Tahoma"/>
            <family val="2"/>
          </rPr>
          <t>[A10, A20,··]</t>
        </r>
        <r>
          <rPr>
            <b/>
            <sz val="9"/>
            <color indexed="81"/>
            <rFont val="돋움"/>
            <family val="3"/>
            <charset val="129"/>
          </rPr>
          <t>순서대로</t>
        </r>
        <r>
          <rPr>
            <b/>
            <sz val="9"/>
            <color indexed="81"/>
            <rFont val="Tahoma"/>
            <family val="2"/>
          </rPr>
          <t xml:space="preserve"> </t>
        </r>
        <r>
          <rPr>
            <b/>
            <sz val="9"/>
            <color indexed="81"/>
            <rFont val="돋움"/>
            <family val="3"/>
            <charset val="129"/>
          </rPr>
          <t>적어</t>
        </r>
        <r>
          <rPr>
            <b/>
            <sz val="9"/>
            <color indexed="81"/>
            <rFont val="Tahoma"/>
            <family val="2"/>
          </rPr>
          <t xml:space="preserve"> </t>
        </r>
        <r>
          <rPr>
            <b/>
            <sz val="9"/>
            <color indexed="81"/>
            <rFont val="돋움"/>
            <family val="3"/>
            <charset val="129"/>
          </rPr>
          <t>조정환급하고</t>
        </r>
        <r>
          <rPr>
            <b/>
            <sz val="9"/>
            <color indexed="81"/>
            <rFont val="Tahoma"/>
            <family val="2"/>
          </rPr>
          <t xml:space="preserve">, </t>
        </r>
        <r>
          <rPr>
            <b/>
            <sz val="9"/>
            <color indexed="81"/>
            <rFont val="돋움"/>
            <family val="3"/>
            <charset val="129"/>
          </rPr>
          <t>잔액은</t>
        </r>
        <r>
          <rPr>
            <b/>
            <sz val="9"/>
            <color indexed="81"/>
            <rFont val="Tahoma"/>
            <family val="2"/>
          </rPr>
          <t xml:space="preserve"> </t>
        </r>
        <r>
          <rPr>
            <b/>
            <sz val="9"/>
            <color indexed="81"/>
            <rFont val="돋움"/>
            <family val="3"/>
            <charset val="129"/>
          </rPr>
          <t>납부세액</t>
        </r>
        <r>
          <rPr>
            <b/>
            <sz val="9"/>
            <color indexed="81"/>
            <rFont val="Tahoma"/>
            <family val="2"/>
          </rPr>
          <t>(</t>
        </r>
        <r>
          <rPr>
            <b/>
            <sz val="9"/>
            <color indexed="81"/>
            <rFont val="돋움"/>
            <family val="3"/>
            <charset val="129"/>
          </rPr>
          <t>⑩</t>
        </r>
        <r>
          <rPr>
            <b/>
            <sz val="9"/>
            <color indexed="81"/>
            <rFont val="Tahoma"/>
            <family val="2"/>
          </rPr>
          <t>·</t>
        </r>
        <r>
          <rPr>
            <b/>
            <sz val="9"/>
            <color indexed="81"/>
            <rFont val="돋움"/>
            <family val="3"/>
            <charset val="129"/>
          </rPr>
          <t>⑪</t>
        </r>
        <r>
          <rPr>
            <b/>
            <sz val="9"/>
            <color indexed="81"/>
            <rFont val="Tahoma"/>
            <family val="2"/>
          </rPr>
          <t>)</t>
        </r>
        <r>
          <rPr>
            <b/>
            <sz val="9"/>
            <color indexed="81"/>
            <rFont val="돋움"/>
            <family val="3"/>
            <charset val="129"/>
          </rPr>
          <t>란에</t>
        </r>
        <r>
          <rPr>
            <b/>
            <sz val="9"/>
            <color indexed="81"/>
            <rFont val="Tahoma"/>
            <family val="2"/>
          </rPr>
          <t xml:space="preserve"> </t>
        </r>
        <r>
          <rPr>
            <b/>
            <sz val="9"/>
            <color indexed="81"/>
            <rFont val="돋움"/>
            <family val="3"/>
            <charset val="129"/>
          </rPr>
          <t>적습니다</t>
        </r>
        <r>
          <rPr>
            <b/>
            <sz val="9"/>
            <color indexed="81"/>
            <rFont val="Tahoma"/>
            <family val="2"/>
          </rPr>
          <t>.
      (</t>
        </r>
        <r>
          <rPr>
            <b/>
            <sz val="9"/>
            <color indexed="81"/>
            <rFont val="돋움"/>
            <family val="3"/>
            <charset val="129"/>
          </rPr>
          <t>나</t>
        </r>
        <r>
          <rPr>
            <b/>
            <sz val="9"/>
            <color indexed="81"/>
            <rFont val="Tahoma"/>
            <family val="2"/>
          </rPr>
          <t>)</t>
        </r>
        <r>
          <rPr>
            <b/>
            <sz val="9"/>
            <color indexed="81"/>
            <rFont val="돋움"/>
            <family val="3"/>
            <charset val="129"/>
          </rPr>
          <t>납부할</t>
        </r>
        <r>
          <rPr>
            <b/>
            <sz val="9"/>
            <color indexed="81"/>
            <rFont val="Tahoma"/>
            <family val="2"/>
          </rPr>
          <t xml:space="preserve"> </t>
        </r>
        <r>
          <rPr>
            <b/>
            <sz val="9"/>
            <color indexed="81"/>
            <rFont val="돋움"/>
            <family val="3"/>
            <charset val="129"/>
          </rPr>
          <t>세액의</t>
        </r>
        <r>
          <rPr>
            <b/>
            <sz val="9"/>
            <color indexed="81"/>
            <rFont val="Tahoma"/>
            <family val="2"/>
          </rPr>
          <t xml:space="preserve"> </t>
        </r>
        <r>
          <rPr>
            <b/>
            <sz val="9"/>
            <color indexed="81"/>
            <rFont val="돋움"/>
            <family val="3"/>
            <charset val="129"/>
          </rPr>
          <t>합계가</t>
        </r>
        <r>
          <rPr>
            <b/>
            <sz val="9"/>
            <color indexed="81"/>
            <rFont val="Tahoma"/>
            <family val="2"/>
          </rPr>
          <t xml:space="preserve"> </t>
        </r>
        <r>
          <rPr>
            <b/>
            <sz val="9"/>
            <color indexed="81"/>
            <rFont val="돋움"/>
            <family val="3"/>
            <charset val="129"/>
          </rPr>
          <t>환급할</t>
        </r>
        <r>
          <rPr>
            <b/>
            <sz val="9"/>
            <color indexed="81"/>
            <rFont val="Tahoma"/>
            <family val="2"/>
          </rPr>
          <t xml:space="preserve"> </t>
        </r>
        <r>
          <rPr>
            <b/>
            <sz val="9"/>
            <color indexed="81"/>
            <rFont val="돋움"/>
            <family val="3"/>
            <charset val="129"/>
          </rPr>
          <t>세액인</t>
        </r>
        <r>
          <rPr>
            <b/>
            <sz val="9"/>
            <color indexed="81"/>
            <rFont val="Tahoma"/>
            <family val="2"/>
          </rPr>
          <t xml:space="preserve"> </t>
        </r>
        <r>
          <rPr>
            <b/>
            <sz val="9"/>
            <color indexed="81"/>
            <rFont val="돋움"/>
            <family val="3"/>
            <charset val="129"/>
          </rPr>
          <t>조정대상환급세액보다</t>
        </r>
        <r>
          <rPr>
            <b/>
            <sz val="9"/>
            <color indexed="81"/>
            <rFont val="Tahoma"/>
            <family val="2"/>
          </rPr>
          <t xml:space="preserve"> </t>
        </r>
        <r>
          <rPr>
            <b/>
            <sz val="9"/>
            <color indexed="81"/>
            <rFont val="돋움"/>
            <family val="3"/>
            <charset val="129"/>
          </rPr>
          <t>작은</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위와</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방법으로</t>
        </r>
        <r>
          <rPr>
            <b/>
            <sz val="9"/>
            <color indexed="81"/>
            <rFont val="Tahoma"/>
            <family val="2"/>
          </rPr>
          <t xml:space="preserve"> </t>
        </r>
        <r>
          <rPr>
            <b/>
            <sz val="9"/>
            <color indexed="81"/>
            <rFont val="돋움"/>
            <family val="3"/>
            <charset val="129"/>
          </rPr>
          <t>조정하여</t>
        </r>
        <r>
          <rPr>
            <b/>
            <sz val="9"/>
            <color indexed="81"/>
            <rFont val="Tahoma"/>
            <family val="2"/>
          </rPr>
          <t xml:space="preserve"> </t>
        </r>
        <r>
          <rPr>
            <b/>
            <sz val="9"/>
            <color indexed="81"/>
            <rFont val="돋움"/>
            <family val="3"/>
            <charset val="129"/>
          </rPr>
          <t>환급하고</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나머지는</t>
        </r>
        <r>
          <rPr>
            <b/>
            <sz val="9"/>
            <color indexed="81"/>
            <rFont val="Tahoma"/>
            <family val="2"/>
          </rPr>
          <t xml:space="preserve"> </t>
        </r>
        <r>
          <rPr>
            <b/>
            <sz val="9"/>
            <color indexed="81"/>
            <rFont val="돋움"/>
            <family val="3"/>
            <charset val="129"/>
          </rPr>
          <t>납부세액</t>
        </r>
        <r>
          <rPr>
            <b/>
            <sz val="9"/>
            <color indexed="81"/>
            <rFont val="Tahoma"/>
            <family val="2"/>
          </rPr>
          <t>(</t>
        </r>
        <r>
          <rPr>
            <b/>
            <sz val="9"/>
            <color indexed="81"/>
            <rFont val="돋움"/>
            <family val="3"/>
            <charset val="129"/>
          </rPr>
          <t>⑩</t>
        </r>
        <r>
          <rPr>
            <b/>
            <sz val="9"/>
            <color indexed="81"/>
            <rFont val="Tahoma"/>
            <family val="2"/>
          </rPr>
          <t>·</t>
        </r>
        <r>
          <rPr>
            <b/>
            <sz val="9"/>
            <color indexed="81"/>
            <rFont val="돋움"/>
            <family val="3"/>
            <charset val="129"/>
          </rPr>
          <t>⑪</t>
        </r>
        <r>
          <rPr>
            <b/>
            <sz val="9"/>
            <color indexed="81"/>
            <rFont val="Tahoma"/>
            <family val="2"/>
          </rPr>
          <t>)</t>
        </r>
        <r>
          <rPr>
            <b/>
            <sz val="9"/>
            <color indexed="81"/>
            <rFont val="돋움"/>
            <family val="3"/>
            <charset val="129"/>
          </rPr>
          <t>란에</t>
        </r>
        <r>
          <rPr>
            <b/>
            <sz val="9"/>
            <color indexed="81"/>
            <rFont val="Tahoma"/>
            <family val="2"/>
          </rPr>
          <t xml:space="preserve"> </t>
        </r>
        <r>
          <rPr>
            <b/>
            <sz val="9"/>
            <color indexed="81"/>
            <rFont val="돋움"/>
            <family val="3"/>
            <charset val="129"/>
          </rPr>
          <t>적지</t>
        </r>
        <r>
          <rPr>
            <b/>
            <sz val="9"/>
            <color indexed="81"/>
            <rFont val="Tahoma"/>
            <family val="2"/>
          </rPr>
          <t xml:space="preserve"> </t>
        </r>
        <r>
          <rPr>
            <b/>
            <sz val="9"/>
            <color indexed="81"/>
            <rFont val="돋움"/>
            <family val="3"/>
            <charset val="129"/>
          </rPr>
          <t>아니하며</t>
        </r>
        <r>
          <rPr>
            <b/>
            <sz val="9"/>
            <color indexed="81"/>
            <rFont val="Tahoma"/>
            <family val="2"/>
          </rPr>
          <t xml:space="preserve">, </t>
        </r>
        <r>
          <rPr>
            <b/>
            <sz val="9"/>
            <color indexed="81"/>
            <rFont val="돋움"/>
            <family val="3"/>
            <charset val="129"/>
          </rPr>
          <t>차월이월환급세액란에</t>
        </r>
        <r>
          <rPr>
            <b/>
            <sz val="9"/>
            <color indexed="81"/>
            <rFont val="Tahoma"/>
            <family val="2"/>
          </rPr>
          <t xml:space="preserve"> </t>
        </r>
        <r>
          <rPr>
            <b/>
            <sz val="9"/>
            <color indexed="81"/>
            <rFont val="돋움"/>
            <family val="3"/>
            <charset val="129"/>
          </rPr>
          <t>적습니다</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위의</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세목</t>
        </r>
        <r>
          <rPr>
            <b/>
            <sz val="9"/>
            <color indexed="81"/>
            <rFont val="Tahoma"/>
            <family val="2"/>
          </rPr>
          <t>(</t>
        </r>
        <r>
          <rPr>
            <b/>
            <sz val="9"/>
            <color indexed="81"/>
            <rFont val="돋움"/>
            <family val="3"/>
            <charset val="129"/>
          </rPr>
          <t>소득세</t>
        </r>
        <r>
          <rPr>
            <b/>
            <sz val="9"/>
            <color indexed="81"/>
            <rFont val="Tahoma"/>
            <family val="2"/>
          </rPr>
          <t>·</t>
        </r>
        <r>
          <rPr>
            <b/>
            <sz val="9"/>
            <color indexed="81"/>
            <rFont val="돋움"/>
            <family val="3"/>
            <charset val="129"/>
          </rPr>
          <t>법인세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농어촌특별세</t>
        </r>
        <r>
          <rPr>
            <b/>
            <sz val="9"/>
            <color indexed="81"/>
            <rFont val="Tahoma"/>
            <family val="2"/>
          </rPr>
          <t>)</t>
        </r>
        <r>
          <rPr>
            <b/>
            <sz val="9"/>
            <color indexed="81"/>
            <rFont val="돋움"/>
            <family val="3"/>
            <charset val="129"/>
          </rPr>
          <t>간</t>
        </r>
        <r>
          <rPr>
            <b/>
            <sz val="9"/>
            <color indexed="81"/>
            <rFont val="Tahoma"/>
            <family val="2"/>
          </rPr>
          <t xml:space="preserve"> </t>
        </r>
        <r>
          <rPr>
            <b/>
            <sz val="9"/>
            <color indexed="81"/>
            <rFont val="돋움"/>
            <family val="3"/>
            <charset val="129"/>
          </rPr>
          <t>조정환급은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조정환급</t>
        </r>
        <r>
          <rPr>
            <b/>
            <sz val="9"/>
            <color indexed="81"/>
            <rFont val="Tahoma"/>
            <family val="2"/>
          </rPr>
          <t xml:space="preserve"> </t>
        </r>
        <r>
          <rPr>
            <b/>
            <sz val="9"/>
            <color indexed="81"/>
            <rFont val="돋움"/>
            <family val="3"/>
            <charset val="129"/>
          </rPr>
          <t>내역을</t>
        </r>
        <r>
          <rPr>
            <b/>
            <sz val="9"/>
            <color indexed="81"/>
            <rFont val="Tahoma"/>
            <family val="2"/>
          </rPr>
          <t xml:space="preserve"> </t>
        </r>
        <r>
          <rPr>
            <b/>
            <sz val="9"/>
            <color indexed="81"/>
            <rFont val="돋움"/>
            <family val="3"/>
            <charset val="129"/>
          </rPr>
          <t>원천징수이행상황신고서에</t>
        </r>
        <r>
          <rPr>
            <b/>
            <sz val="9"/>
            <color indexed="81"/>
            <rFont val="Tahoma"/>
            <family val="2"/>
          </rPr>
          <t xml:space="preserve"> </t>
        </r>
        <r>
          <rPr>
            <b/>
            <sz val="9"/>
            <color indexed="81"/>
            <rFont val="돋움"/>
            <family val="3"/>
            <charset val="129"/>
          </rPr>
          <t>적은</t>
        </r>
        <r>
          <rPr>
            <b/>
            <sz val="9"/>
            <color indexed="81"/>
            <rFont val="Tahoma"/>
            <family val="2"/>
          </rPr>
          <t xml:space="preserve"> </t>
        </r>
        <r>
          <rPr>
            <b/>
            <sz val="9"/>
            <color indexed="81"/>
            <rFont val="돋움"/>
            <family val="3"/>
            <charset val="129"/>
          </rPr>
          <t>경우에만</t>
        </r>
        <r>
          <rPr>
            <b/>
            <sz val="9"/>
            <color indexed="81"/>
            <rFont val="Tahoma"/>
            <family val="2"/>
          </rPr>
          <t xml:space="preserve"> </t>
        </r>
        <r>
          <rPr>
            <b/>
            <sz val="9"/>
            <color indexed="81"/>
            <rFont val="돋움"/>
            <family val="3"/>
            <charset val="129"/>
          </rPr>
          <t>가능하며</t>
        </r>
        <r>
          <rPr>
            <b/>
            <sz val="9"/>
            <color indexed="81"/>
            <rFont val="Tahoma"/>
            <family val="2"/>
          </rPr>
          <t xml:space="preserve">, </t>
        </r>
        <r>
          <rPr>
            <b/>
            <sz val="9"/>
            <color indexed="81"/>
            <rFont val="돋움"/>
            <family val="3"/>
            <charset val="129"/>
          </rPr>
          <t>원천징수이행상황신고서에</t>
        </r>
        <r>
          <rPr>
            <b/>
            <sz val="9"/>
            <color indexed="81"/>
            <rFont val="Tahoma"/>
            <family val="2"/>
          </rPr>
          <t xml:space="preserve"> </t>
        </r>
        <r>
          <rPr>
            <b/>
            <sz val="9"/>
            <color indexed="81"/>
            <rFont val="돋움"/>
            <family val="3"/>
            <charset val="129"/>
          </rPr>
          <t>적지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임의조정하여</t>
        </r>
        <r>
          <rPr>
            <b/>
            <sz val="9"/>
            <color indexed="81"/>
            <rFont val="Tahoma"/>
            <family val="2"/>
          </rPr>
          <t xml:space="preserve"> </t>
        </r>
        <r>
          <rPr>
            <b/>
            <sz val="9"/>
            <color indexed="81"/>
            <rFont val="돋움"/>
            <family val="3"/>
            <charset val="129"/>
          </rPr>
          <t>충당한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무납부로</t>
        </r>
        <r>
          <rPr>
            <b/>
            <sz val="9"/>
            <color indexed="81"/>
            <rFont val="Tahoma"/>
            <family val="2"/>
          </rPr>
          <t xml:space="preserve"> </t>
        </r>
        <r>
          <rPr>
            <b/>
            <sz val="9"/>
            <color indexed="81"/>
            <rFont val="돋움"/>
            <family val="3"/>
            <charset val="129"/>
          </rPr>
          <t>처리됩니다</t>
        </r>
        <r>
          <rPr>
            <b/>
            <sz val="9"/>
            <color indexed="81"/>
            <rFont val="Tahoma"/>
            <family val="2"/>
          </rPr>
          <t>.
      (</t>
        </r>
        <r>
          <rPr>
            <b/>
            <sz val="9"/>
            <color indexed="81"/>
            <rFont val="돋움"/>
            <family val="3"/>
            <charset val="129"/>
          </rPr>
          <t>다</t>
        </r>
        <r>
          <rPr>
            <b/>
            <sz val="9"/>
            <color indexed="81"/>
            <rFont val="Tahoma"/>
            <family val="2"/>
          </rPr>
          <t>)</t>
        </r>
        <r>
          <rPr>
            <b/>
            <sz val="9"/>
            <color indexed="81"/>
            <rFont val="돋움"/>
            <family val="3"/>
            <charset val="129"/>
          </rPr>
          <t>당월조정환급세액란의</t>
        </r>
        <r>
          <rPr>
            <b/>
            <sz val="9"/>
            <color indexed="81"/>
            <rFont val="Tahoma"/>
            <family val="2"/>
          </rPr>
          <t xml:space="preserve"> </t>
        </r>
        <r>
          <rPr>
            <b/>
            <sz val="9"/>
            <color indexed="81"/>
            <rFont val="돋움"/>
            <family val="3"/>
            <charset val="129"/>
          </rPr>
          <t>합계액</t>
        </r>
        <r>
          <rPr>
            <b/>
            <sz val="9"/>
            <color indexed="81"/>
            <rFont val="Tahoma"/>
            <family val="2"/>
          </rPr>
          <t>[A99</t>
        </r>
        <r>
          <rPr>
            <b/>
            <sz val="9"/>
            <color indexed="81"/>
            <rFont val="돋움"/>
            <family val="3"/>
            <charset val="129"/>
          </rPr>
          <t>코드의</t>
        </r>
        <r>
          <rPr>
            <b/>
            <sz val="9"/>
            <color indexed="81"/>
            <rFont val="Tahoma"/>
            <family val="2"/>
          </rPr>
          <t xml:space="preserve"> ]</t>
        </r>
        <r>
          <rPr>
            <b/>
            <sz val="9"/>
            <color indexed="81"/>
            <rFont val="돋움"/>
            <family val="3"/>
            <charset val="129"/>
          </rPr>
          <t>은</t>
        </r>
        <r>
          <rPr>
            <b/>
            <sz val="9"/>
            <color indexed="81"/>
            <rFont val="Tahoma"/>
            <family val="2"/>
          </rPr>
          <t xml:space="preserve"> </t>
        </r>
        <r>
          <rPr>
            <b/>
            <sz val="9"/>
            <color indexed="81"/>
            <rFont val="돋움"/>
            <family val="3"/>
            <charset val="129"/>
          </rPr>
          <t>당월조정환급세액계란에</t>
        </r>
        <r>
          <rPr>
            <b/>
            <sz val="9"/>
            <color indexed="81"/>
            <rFont val="Tahoma"/>
            <family val="2"/>
          </rPr>
          <t xml:space="preserve"> </t>
        </r>
        <r>
          <rPr>
            <b/>
            <sz val="9"/>
            <color indexed="81"/>
            <rFont val="돋움"/>
            <family val="3"/>
            <charset val="129"/>
          </rPr>
          <t>옮겨</t>
        </r>
        <r>
          <rPr>
            <b/>
            <sz val="9"/>
            <color indexed="81"/>
            <rFont val="Tahoma"/>
            <family val="2"/>
          </rPr>
          <t xml:space="preserve"> </t>
        </r>
        <r>
          <rPr>
            <b/>
            <sz val="9"/>
            <color indexed="81"/>
            <rFont val="돋움"/>
            <family val="3"/>
            <charset val="129"/>
          </rPr>
          <t>적습니다</t>
        </r>
        <r>
          <rPr>
            <b/>
            <sz val="9"/>
            <color indexed="81"/>
            <rFont val="Tahoma"/>
            <family val="2"/>
          </rPr>
          <t xml:space="preserve">.
</t>
        </r>
      </text>
    </comment>
    <comment ref="H39" authorId="0" shapeId="0" xr:uid="{4C68660B-A80E-4A7B-A500-5DEB7CA285CF}">
      <text>
        <r>
          <rPr>
            <b/>
            <sz val="9"/>
            <color indexed="81"/>
            <rFont val="Tahoma"/>
            <family val="2"/>
          </rPr>
          <t>[A26]</t>
        </r>
        <r>
          <rPr>
            <b/>
            <sz val="9"/>
            <color indexed="81"/>
            <rFont val="돋움"/>
            <family val="3"/>
            <charset val="129"/>
          </rPr>
          <t>연말정산란은</t>
        </r>
        <r>
          <rPr>
            <b/>
            <sz val="9"/>
            <color indexed="81"/>
            <rFont val="Tahoma"/>
            <family val="2"/>
          </rPr>
          <t xml:space="preserve"> </t>
        </r>
        <r>
          <rPr>
            <b/>
            <sz val="9"/>
            <color indexed="81"/>
            <rFont val="돋움"/>
            <family val="3"/>
            <charset val="129"/>
          </rPr>
          <t>보험모집인</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사업소득자</t>
        </r>
        <r>
          <rPr>
            <b/>
            <sz val="9"/>
            <color indexed="81"/>
            <rFont val="Tahoma"/>
            <family val="2"/>
          </rPr>
          <t>(</t>
        </r>
        <r>
          <rPr>
            <b/>
            <sz val="9"/>
            <color indexed="81"/>
            <rFont val="돋움"/>
            <family val="3"/>
            <charset val="129"/>
          </rPr>
          <t>중도해약자를</t>
        </r>
        <r>
          <rPr>
            <b/>
            <sz val="9"/>
            <color indexed="81"/>
            <rFont val="Tahoma"/>
            <family val="2"/>
          </rPr>
          <t xml:space="preserve"> </t>
        </r>
        <r>
          <rPr>
            <b/>
            <sz val="9"/>
            <color indexed="81"/>
            <rFont val="돋움"/>
            <family val="3"/>
            <charset val="129"/>
          </rPr>
          <t>포함합니다</t>
        </r>
        <r>
          <rPr>
            <b/>
            <sz val="9"/>
            <color indexed="81"/>
            <rFont val="Tahoma"/>
            <family val="2"/>
          </rPr>
          <t xml:space="preserve">) </t>
        </r>
        <r>
          <rPr>
            <b/>
            <sz val="9"/>
            <color indexed="81"/>
            <rFont val="돋움"/>
            <family val="3"/>
            <charset val="129"/>
          </rPr>
          <t>연말정산분을</t>
        </r>
        <r>
          <rPr>
            <b/>
            <sz val="9"/>
            <color indexed="81"/>
            <rFont val="Tahoma"/>
            <family val="2"/>
          </rPr>
          <t xml:space="preserve"> </t>
        </r>
        <r>
          <rPr>
            <b/>
            <sz val="9"/>
            <color indexed="81"/>
            <rFont val="돋움"/>
            <family val="3"/>
            <charset val="129"/>
          </rPr>
          <t>함께</t>
        </r>
        <r>
          <rPr>
            <b/>
            <sz val="9"/>
            <color indexed="81"/>
            <rFont val="Tahoma"/>
            <family val="2"/>
          </rPr>
          <t xml:space="preserve"> </t>
        </r>
        <r>
          <rPr>
            <b/>
            <sz val="9"/>
            <color indexed="81"/>
            <rFont val="돋움"/>
            <family val="3"/>
            <charset val="129"/>
          </rPr>
          <t>적습니다</t>
        </r>
        <r>
          <rPr>
            <b/>
            <sz val="9"/>
            <color indexed="81"/>
            <rFont val="Tahoma"/>
            <family val="2"/>
          </rPr>
          <t xml:space="preserve">.
</t>
        </r>
      </text>
    </comment>
    <comment ref="B65" authorId="0" shapeId="0" xr:uid="{15CD4571-79D8-4564-A91D-7C4D2DBE613C}">
      <text>
        <r>
          <rPr>
            <b/>
            <sz val="9"/>
            <color indexed="81"/>
            <rFont val="돋움"/>
            <family val="3"/>
            <charset val="129"/>
          </rPr>
          <t>저축해지</t>
        </r>
        <r>
          <rPr>
            <b/>
            <sz val="9"/>
            <color indexed="81"/>
            <rFont val="Tahoma"/>
            <family val="2"/>
          </rPr>
          <t xml:space="preserve"> </t>
        </r>
        <r>
          <rPr>
            <b/>
            <sz val="9"/>
            <color indexed="81"/>
            <rFont val="돋움"/>
            <family val="3"/>
            <charset val="129"/>
          </rPr>
          <t>추징세액</t>
        </r>
        <r>
          <rPr>
            <b/>
            <sz val="9"/>
            <color indexed="81"/>
            <rFont val="Tahoma"/>
            <family val="2"/>
          </rPr>
          <t xml:space="preserve"> </t>
        </r>
        <r>
          <rPr>
            <b/>
            <sz val="9"/>
            <color indexed="81"/>
            <rFont val="돋움"/>
            <family val="3"/>
            <charset val="129"/>
          </rPr>
          <t>등</t>
        </r>
        <r>
          <rPr>
            <b/>
            <sz val="9"/>
            <color indexed="81"/>
            <rFont val="Tahoma"/>
            <family val="2"/>
          </rPr>
          <t>(A69)</t>
        </r>
        <r>
          <rPr>
            <b/>
            <sz val="9"/>
            <color indexed="81"/>
            <rFont val="돋움"/>
            <family val="3"/>
            <charset val="129"/>
          </rPr>
          <t>란은</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서식</t>
        </r>
        <r>
          <rPr>
            <b/>
            <sz val="9"/>
            <color indexed="81"/>
            <rFont val="Tahoma"/>
            <family val="2"/>
          </rPr>
          <t xml:space="preserve"> </t>
        </r>
        <r>
          <rPr>
            <b/>
            <sz val="9"/>
            <color indexed="81"/>
            <rFont val="돋움"/>
            <family val="3"/>
            <charset val="129"/>
          </rPr>
          <t>부표의</t>
        </r>
        <r>
          <rPr>
            <b/>
            <sz val="9"/>
            <color indexed="81"/>
            <rFont val="Tahoma"/>
            <family val="2"/>
          </rPr>
          <t xml:space="preserve"> [C41, C42, C43, C44, C45]</t>
        </r>
        <r>
          <rPr>
            <b/>
            <sz val="9"/>
            <color indexed="81"/>
            <rFont val="돋움"/>
            <family val="3"/>
            <charset val="129"/>
          </rPr>
          <t>의</t>
        </r>
        <r>
          <rPr>
            <b/>
            <sz val="9"/>
            <color indexed="81"/>
            <rFont val="Tahoma"/>
            <family val="2"/>
          </rPr>
          <t xml:space="preserve"> </t>
        </r>
        <r>
          <rPr>
            <b/>
            <sz val="9"/>
            <color indexed="81"/>
            <rFont val="돋움"/>
            <family val="3"/>
            <charset val="129"/>
          </rPr>
          <t>합계를</t>
        </r>
        <r>
          <rPr>
            <b/>
            <sz val="9"/>
            <color indexed="81"/>
            <rFont val="Tahoma"/>
            <family val="2"/>
          </rPr>
          <t xml:space="preserve"> </t>
        </r>
        <r>
          <rPr>
            <b/>
            <sz val="9"/>
            <color indexed="81"/>
            <rFont val="돋움"/>
            <family val="3"/>
            <charset val="129"/>
          </rPr>
          <t>적습니다</t>
        </r>
        <r>
          <rPr>
            <b/>
            <sz val="9"/>
            <color indexed="81"/>
            <rFont val="Tahoma"/>
            <family val="2"/>
          </rPr>
          <t xml:space="preserve">.
</t>
        </r>
      </text>
    </comment>
    <comment ref="H69" authorId="0" shapeId="0" xr:uid="{AEB964D7-A53A-4C76-AE67-4D83FFE98F41}">
      <text>
        <r>
          <rPr>
            <b/>
            <sz val="9"/>
            <color indexed="81"/>
            <rFont val="돋움"/>
            <family val="3"/>
            <charset val="129"/>
          </rPr>
          <t>비거주자</t>
        </r>
        <r>
          <rPr>
            <b/>
            <sz val="9"/>
            <color indexed="81"/>
            <rFont val="Tahoma"/>
            <family val="2"/>
          </rPr>
          <t xml:space="preserve"> </t>
        </r>
        <r>
          <rPr>
            <b/>
            <sz val="9"/>
            <color indexed="81"/>
            <rFont val="돋움"/>
            <family val="3"/>
            <charset val="129"/>
          </rPr>
          <t>국내원천소득</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개인분은</t>
        </r>
        <r>
          <rPr>
            <b/>
            <sz val="9"/>
            <color indexed="81"/>
            <rFont val="Tahoma"/>
            <family val="2"/>
          </rPr>
          <t xml:space="preserve"> </t>
        </r>
        <r>
          <rPr>
            <b/>
            <sz val="9"/>
            <color indexed="81"/>
            <rFont val="돋움"/>
            <family val="3"/>
            <charset val="129"/>
          </rPr>
          <t>아래의</t>
        </r>
        <r>
          <rPr>
            <b/>
            <sz val="9"/>
            <color indexed="81"/>
            <rFont val="Tahoma"/>
            <family val="2"/>
          </rPr>
          <t xml:space="preserve"> </t>
        </r>
        <r>
          <rPr>
            <b/>
            <sz val="9"/>
            <color indexed="81"/>
            <rFont val="돋움"/>
            <family val="3"/>
            <charset val="129"/>
          </rPr>
          <t>예와</t>
        </r>
        <r>
          <rPr>
            <b/>
            <sz val="9"/>
            <color indexed="81"/>
            <rFont val="Tahoma"/>
            <family val="2"/>
          </rPr>
          <t xml:space="preserve"> </t>
        </r>
        <r>
          <rPr>
            <b/>
            <sz val="9"/>
            <color indexed="81"/>
            <rFont val="돋움"/>
            <family val="3"/>
            <charset val="129"/>
          </rPr>
          <t>같이</t>
        </r>
        <r>
          <rPr>
            <b/>
            <sz val="9"/>
            <color indexed="81"/>
            <rFont val="Tahoma"/>
            <family val="2"/>
          </rPr>
          <t xml:space="preserve"> </t>
        </r>
        <r>
          <rPr>
            <b/>
            <sz val="9"/>
            <color indexed="81"/>
            <rFont val="돋움"/>
            <family val="3"/>
            <charset val="129"/>
          </rPr>
          <t>소득종류별로</t>
        </r>
        <r>
          <rPr>
            <b/>
            <sz val="9"/>
            <color indexed="81"/>
            <rFont val="Tahoma"/>
            <family val="2"/>
          </rPr>
          <t xml:space="preserve"> </t>
        </r>
        <r>
          <rPr>
            <b/>
            <sz val="9"/>
            <color indexed="81"/>
            <rFont val="돋움"/>
            <family val="3"/>
            <charset val="129"/>
          </rPr>
          <t>거주자분과</t>
        </r>
        <r>
          <rPr>
            <b/>
            <sz val="9"/>
            <color indexed="81"/>
            <rFont val="Tahoma"/>
            <family val="2"/>
          </rPr>
          <t xml:space="preserve"> </t>
        </r>
        <r>
          <rPr>
            <b/>
            <sz val="9"/>
            <color indexed="81"/>
            <rFont val="돋움"/>
            <family val="3"/>
            <charset val="129"/>
          </rPr>
          <t>합산하여</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소득란에</t>
        </r>
        <r>
          <rPr>
            <b/>
            <sz val="9"/>
            <color indexed="81"/>
            <rFont val="Tahoma"/>
            <family val="2"/>
          </rPr>
          <t xml:space="preserve"> </t>
        </r>
        <r>
          <rPr>
            <b/>
            <sz val="9"/>
            <color indexed="81"/>
            <rFont val="돋움"/>
            <family val="3"/>
            <charset val="129"/>
          </rPr>
          <t>적고</t>
        </r>
        <r>
          <rPr>
            <b/>
            <sz val="9"/>
            <color indexed="81"/>
            <rFont val="Tahoma"/>
            <family val="2"/>
          </rPr>
          <t xml:space="preserve">, </t>
        </r>
        <r>
          <rPr>
            <b/>
            <sz val="9"/>
            <color indexed="81"/>
            <rFont val="돋움"/>
            <family val="3"/>
            <charset val="129"/>
          </rPr>
          <t>비거주자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법인분은</t>
        </r>
        <r>
          <rPr>
            <b/>
            <sz val="9"/>
            <color indexed="81"/>
            <rFont val="Tahoma"/>
            <family val="2"/>
          </rPr>
          <t xml:space="preserve"> </t>
        </r>
        <r>
          <rPr>
            <b/>
            <sz val="9"/>
            <color indexed="81"/>
            <rFont val="돋움"/>
            <family val="3"/>
            <charset val="129"/>
          </rPr>
          <t>법인원천</t>
        </r>
        <r>
          <rPr>
            <b/>
            <sz val="9"/>
            <color indexed="81"/>
            <rFont val="Tahoma"/>
            <family val="2"/>
          </rPr>
          <t>[A80]</t>
        </r>
        <r>
          <rPr>
            <b/>
            <sz val="9"/>
            <color indexed="81"/>
            <rFont val="돋움"/>
            <family val="3"/>
            <charset val="129"/>
          </rPr>
          <t>란에</t>
        </r>
        <r>
          <rPr>
            <b/>
            <sz val="9"/>
            <color indexed="81"/>
            <rFont val="Tahoma"/>
            <family val="2"/>
          </rPr>
          <t xml:space="preserve"> </t>
        </r>
        <r>
          <rPr>
            <b/>
            <sz val="9"/>
            <color indexed="81"/>
            <rFont val="돋움"/>
            <family val="3"/>
            <charset val="129"/>
          </rPr>
          <t>합산하여</t>
        </r>
        <r>
          <rPr>
            <b/>
            <sz val="9"/>
            <color indexed="81"/>
            <rFont val="Tahoma"/>
            <family val="2"/>
          </rPr>
          <t xml:space="preserve"> </t>
        </r>
        <r>
          <rPr>
            <b/>
            <sz val="9"/>
            <color indexed="81"/>
            <rFont val="돋움"/>
            <family val="3"/>
            <charset val="129"/>
          </rPr>
          <t>적습니다</t>
        </r>
        <r>
          <rPr>
            <b/>
            <sz val="9"/>
            <color indexed="81"/>
            <rFont val="Tahoma"/>
            <family val="2"/>
          </rPr>
          <t xml:space="preserve">.
</t>
        </r>
        <r>
          <rPr>
            <b/>
            <sz val="9"/>
            <color indexed="81"/>
            <rFont val="돋움"/>
            <family val="3"/>
            <charset val="129"/>
          </rPr>
          <t>예</t>
        </r>
        <r>
          <rPr>
            <b/>
            <sz val="9"/>
            <color indexed="81"/>
            <rFont val="Tahoma"/>
            <family val="2"/>
          </rPr>
          <t xml:space="preserve">) </t>
        </r>
        <r>
          <rPr>
            <b/>
            <sz val="9"/>
            <color indexed="81"/>
            <rFont val="돋움"/>
            <family val="3"/>
            <charset val="129"/>
          </rPr>
          <t>임대</t>
        </r>
        <r>
          <rPr>
            <b/>
            <sz val="9"/>
            <color indexed="81"/>
            <rFont val="Tahoma"/>
            <family val="2"/>
          </rPr>
          <t>·</t>
        </r>
        <r>
          <rPr>
            <b/>
            <sz val="9"/>
            <color indexed="81"/>
            <rFont val="돋움"/>
            <family val="3"/>
            <charset val="129"/>
          </rPr>
          <t>인적용역</t>
        </r>
        <r>
          <rPr>
            <b/>
            <sz val="9"/>
            <color indexed="81"/>
            <rFont val="Tahoma"/>
            <family val="2"/>
          </rPr>
          <t>·</t>
        </r>
        <r>
          <rPr>
            <b/>
            <sz val="9"/>
            <color indexed="81"/>
            <rFont val="돋움"/>
            <family val="3"/>
            <charset val="129"/>
          </rPr>
          <t>사용료소득</t>
        </r>
        <r>
          <rPr>
            <b/>
            <sz val="9"/>
            <color indexed="81"/>
            <rFont val="Tahoma"/>
            <family val="2"/>
          </rPr>
          <t xml:space="preserve"> </t>
        </r>
        <r>
          <rPr>
            <b/>
            <sz val="9"/>
            <color indexed="81"/>
            <rFont val="돋움"/>
            <family val="3"/>
            <charset val="129"/>
          </rPr>
          <t>등은</t>
        </r>
        <r>
          <rPr>
            <b/>
            <sz val="9"/>
            <color indexed="81"/>
            <rFont val="Tahoma"/>
            <family val="2"/>
          </rPr>
          <t xml:space="preserve"> </t>
        </r>
        <r>
          <rPr>
            <b/>
            <sz val="9"/>
            <color indexed="81"/>
            <rFont val="돋움"/>
            <family val="3"/>
            <charset val="129"/>
          </rPr>
          <t>사업소득</t>
        </r>
        <r>
          <rPr>
            <b/>
            <sz val="9"/>
            <color indexed="81"/>
            <rFont val="Tahoma"/>
            <family val="2"/>
          </rPr>
          <t>[A25, A26, A30]</t>
        </r>
        <r>
          <rPr>
            <b/>
            <sz val="9"/>
            <color indexed="81"/>
            <rFont val="돋움"/>
            <family val="3"/>
            <charset val="129"/>
          </rPr>
          <t>란</t>
        </r>
        <r>
          <rPr>
            <b/>
            <sz val="9"/>
            <color indexed="81"/>
            <rFont val="Tahoma"/>
            <family val="2"/>
          </rPr>
          <t xml:space="preserve">, </t>
        </r>
        <r>
          <rPr>
            <b/>
            <sz val="9"/>
            <color indexed="81"/>
            <rFont val="돋움"/>
            <family val="3"/>
            <charset val="129"/>
          </rPr>
          <t>유가증권양도소득</t>
        </r>
        <r>
          <rPr>
            <b/>
            <sz val="9"/>
            <color indexed="81"/>
            <rFont val="Tahoma"/>
            <family val="2"/>
          </rPr>
          <t xml:space="preserve"> </t>
        </r>
        <r>
          <rPr>
            <b/>
            <sz val="9"/>
            <color indexed="81"/>
            <rFont val="돋움"/>
            <family val="3"/>
            <charset val="129"/>
          </rPr>
          <t>등은</t>
        </r>
        <r>
          <rPr>
            <b/>
            <sz val="9"/>
            <color indexed="81"/>
            <rFont val="Tahoma"/>
            <family val="2"/>
          </rPr>
          <t xml:space="preserve"> </t>
        </r>
        <r>
          <rPr>
            <b/>
            <sz val="9"/>
            <color indexed="81"/>
            <rFont val="돋움"/>
            <family val="3"/>
            <charset val="129"/>
          </rPr>
          <t>비거주자</t>
        </r>
        <r>
          <rPr>
            <b/>
            <sz val="9"/>
            <color indexed="81"/>
            <rFont val="Tahoma"/>
            <family val="2"/>
          </rPr>
          <t xml:space="preserve"> </t>
        </r>
        <r>
          <rPr>
            <b/>
            <sz val="9"/>
            <color indexed="81"/>
            <rFont val="돋움"/>
            <family val="3"/>
            <charset val="129"/>
          </rPr>
          <t>양도소득</t>
        </r>
        <r>
          <rPr>
            <b/>
            <sz val="9"/>
            <color indexed="81"/>
            <rFont val="Tahoma"/>
            <family val="2"/>
          </rPr>
          <t>[A70]</t>
        </r>
        <r>
          <rPr>
            <b/>
            <sz val="9"/>
            <color indexed="81"/>
            <rFont val="돋움"/>
            <family val="3"/>
            <charset val="129"/>
          </rPr>
          <t>란에</t>
        </r>
        <r>
          <rPr>
            <b/>
            <sz val="9"/>
            <color indexed="81"/>
            <rFont val="Tahoma"/>
            <family val="2"/>
          </rPr>
          <t xml:space="preserve"> </t>
        </r>
        <r>
          <rPr>
            <b/>
            <sz val="9"/>
            <color indexed="81"/>
            <rFont val="돋움"/>
            <family val="3"/>
            <charset val="129"/>
          </rPr>
          <t>합산합니다</t>
        </r>
        <r>
          <rPr>
            <b/>
            <sz val="9"/>
            <color indexed="81"/>
            <rFont val="Tahoma"/>
            <family val="2"/>
          </rPr>
          <t xml:space="preserve">.
</t>
        </r>
      </text>
    </comment>
    <comment ref="Z76" authorId="0" shapeId="0" xr:uid="{46FCA29C-99A6-4BD6-8962-31F7148268FF}">
      <text>
        <r>
          <rPr>
            <b/>
            <sz val="9"/>
            <color indexed="81"/>
            <rFont val="Tahoma"/>
            <family val="2"/>
          </rPr>
          <t>(4)</t>
        </r>
        <r>
          <rPr>
            <b/>
            <sz val="9"/>
            <color indexed="81"/>
            <rFont val="돋움"/>
            <family val="3"/>
            <charset val="129"/>
          </rPr>
          <t>번</t>
        </r>
        <r>
          <rPr>
            <b/>
            <sz val="9"/>
            <color indexed="81"/>
            <rFont val="Tahoma"/>
            <family val="2"/>
          </rPr>
          <t xml:space="preserve"> </t>
        </r>
        <r>
          <rPr>
            <b/>
            <sz val="9"/>
            <color indexed="81"/>
            <rFont val="돋움"/>
            <family val="3"/>
            <charset val="129"/>
          </rPr>
          <t>및</t>
        </r>
        <r>
          <rPr>
            <b/>
            <sz val="9"/>
            <color indexed="81"/>
            <rFont val="Tahoma"/>
            <family val="2"/>
          </rPr>
          <t xml:space="preserve"> (5)</t>
        </r>
        <r>
          <rPr>
            <b/>
            <sz val="9"/>
            <color indexed="81"/>
            <rFont val="돋움"/>
            <family val="3"/>
            <charset val="129"/>
          </rPr>
          <t>번</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조정환급하려는</t>
        </r>
        <r>
          <rPr>
            <b/>
            <sz val="9"/>
            <color indexed="81"/>
            <rFont val="Tahoma"/>
            <family val="2"/>
          </rPr>
          <t xml:space="preserve"> </t>
        </r>
        <r>
          <rPr>
            <b/>
            <sz val="9"/>
            <color indexed="81"/>
            <rFont val="돋움"/>
            <family val="3"/>
            <charset val="129"/>
          </rPr>
          <t>경우에는</t>
        </r>
        <r>
          <rPr>
            <b/>
            <sz val="9"/>
            <color indexed="81"/>
            <rFont val="Tahoma"/>
            <family val="2"/>
          </rPr>
          <t xml:space="preserve"> (4)</t>
        </r>
        <r>
          <rPr>
            <b/>
            <sz val="9"/>
            <color indexed="81"/>
            <rFont val="돋움"/>
            <family val="3"/>
            <charset val="129"/>
          </rPr>
          <t>번부터</t>
        </r>
        <r>
          <rPr>
            <b/>
            <sz val="9"/>
            <color indexed="81"/>
            <rFont val="Tahoma"/>
            <family val="2"/>
          </rPr>
          <t xml:space="preserve"> </t>
        </r>
        <r>
          <rPr>
            <b/>
            <sz val="9"/>
            <color indexed="81"/>
            <rFont val="돋움"/>
            <family val="3"/>
            <charset val="129"/>
          </rPr>
          <t>조정하여</t>
        </r>
        <r>
          <rPr>
            <b/>
            <sz val="9"/>
            <color indexed="81"/>
            <rFont val="Tahoma"/>
            <family val="2"/>
          </rPr>
          <t xml:space="preserve"> </t>
        </r>
        <r>
          <rPr>
            <b/>
            <sz val="9"/>
            <color indexed="81"/>
            <rFont val="돋움"/>
            <family val="3"/>
            <charset val="129"/>
          </rPr>
          <t>환급합니다</t>
        </r>
        <r>
          <rPr>
            <b/>
            <sz val="9"/>
            <color indexed="81"/>
            <rFont val="Tahoma"/>
            <family val="2"/>
          </rPr>
          <t xml:space="preserve">.
</t>
        </r>
      </text>
    </comment>
    <comment ref="AL76" authorId="0" shapeId="0" xr:uid="{0B8686D6-827A-4FF4-9489-6E7028227F9E}">
      <text>
        <r>
          <rPr>
            <b/>
            <sz val="9"/>
            <color indexed="81"/>
            <rFont val="돋움"/>
            <family val="3"/>
            <charset val="129"/>
          </rPr>
          <t>차월이월</t>
        </r>
        <r>
          <rPr>
            <b/>
            <sz val="9"/>
            <color indexed="81"/>
            <rFont val="Tahoma"/>
            <family val="2"/>
          </rPr>
          <t xml:space="preserve"> </t>
        </r>
        <r>
          <rPr>
            <b/>
            <sz val="9"/>
            <color indexed="81"/>
            <rFont val="돋움"/>
            <family val="3"/>
            <charset val="129"/>
          </rPr>
          <t>환급세액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환급받고자</t>
        </r>
        <r>
          <rPr>
            <b/>
            <sz val="9"/>
            <color indexed="81"/>
            <rFont val="Tahoma"/>
            <family val="2"/>
          </rPr>
          <t xml:space="preserve"> </t>
        </r>
        <r>
          <rPr>
            <b/>
            <sz val="9"/>
            <color indexed="81"/>
            <rFont val="돋움"/>
            <family val="3"/>
            <charset val="129"/>
          </rPr>
          <t>하는</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환급신청액에</t>
        </r>
        <r>
          <rPr>
            <b/>
            <sz val="9"/>
            <color indexed="81"/>
            <rFont val="Tahoma"/>
            <family val="2"/>
          </rPr>
          <t xml:space="preserve"> </t>
        </r>
        <r>
          <rPr>
            <b/>
            <sz val="9"/>
            <color indexed="81"/>
            <rFont val="돋움"/>
            <family val="3"/>
            <charset val="129"/>
          </rPr>
          <t>적고</t>
        </r>
        <r>
          <rPr>
            <b/>
            <sz val="9"/>
            <color indexed="81"/>
            <rFont val="Tahoma"/>
            <family val="2"/>
          </rPr>
          <t xml:space="preserve"> </t>
        </r>
        <r>
          <rPr>
            <b/>
            <sz val="9"/>
            <color indexed="81"/>
            <rFont val="돋움"/>
            <family val="3"/>
            <charset val="129"/>
          </rPr>
          <t>원천징수세액환급신청서</t>
        </r>
        <r>
          <rPr>
            <b/>
            <sz val="9"/>
            <color indexed="81"/>
            <rFont val="Tahoma"/>
            <family val="2"/>
          </rPr>
          <t xml:space="preserve"> </t>
        </r>
        <r>
          <rPr>
            <b/>
            <sz val="9"/>
            <color indexed="81"/>
            <rFont val="돋움"/>
            <family val="3"/>
            <charset val="129"/>
          </rPr>
          <t>부표를</t>
        </r>
        <r>
          <rPr>
            <b/>
            <sz val="9"/>
            <color indexed="81"/>
            <rFont val="Tahoma"/>
            <family val="2"/>
          </rPr>
          <t xml:space="preserve"> </t>
        </r>
        <r>
          <rPr>
            <b/>
            <sz val="9"/>
            <color indexed="81"/>
            <rFont val="돋움"/>
            <family val="3"/>
            <charset val="129"/>
          </rPr>
          <t>작성합니다</t>
        </r>
        <r>
          <rPr>
            <b/>
            <sz val="9"/>
            <color indexed="81"/>
            <rFont val="Tahoma"/>
            <family val="2"/>
          </rPr>
          <t xml:space="preserve">.
</t>
        </r>
      </text>
    </comment>
    <comment ref="Q77" authorId="0" shapeId="0" xr:uid="{B6688C2E-F48E-4331-8B42-2BE90DEBD8B6}">
      <text>
        <r>
          <rPr>
            <b/>
            <sz val="9"/>
            <color indexed="81"/>
            <rFont val="Tahoma"/>
            <family val="2"/>
          </rPr>
          <t>(4)</t>
        </r>
        <r>
          <rPr>
            <b/>
            <sz val="9"/>
            <color indexed="81"/>
            <rFont val="돋움"/>
            <family val="3"/>
            <charset val="129"/>
          </rPr>
          <t xml:space="preserve">
금융회사</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신탁재산의</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당월발생</t>
        </r>
        <r>
          <rPr>
            <b/>
            <sz val="9"/>
            <color indexed="81"/>
            <rFont val="Tahoma"/>
            <family val="2"/>
          </rPr>
          <t xml:space="preserve"> </t>
        </r>
        <r>
          <rPr>
            <b/>
            <sz val="9"/>
            <color indexed="81"/>
            <rFont val="돋움"/>
            <family val="3"/>
            <charset val="129"/>
          </rPr>
          <t>환급세액</t>
        </r>
        <r>
          <rPr>
            <b/>
            <sz val="9"/>
            <color indexed="81"/>
            <rFont val="Tahoma"/>
            <family val="2"/>
          </rPr>
          <t>(~)</t>
        </r>
        <r>
          <rPr>
            <b/>
            <sz val="9"/>
            <color indexed="81"/>
            <rFont val="돋움"/>
            <family val="3"/>
            <charset val="129"/>
          </rPr>
          <t>란의</t>
        </r>
        <r>
          <rPr>
            <b/>
            <sz val="9"/>
            <color indexed="81"/>
            <rFont val="Tahoma"/>
            <family val="2"/>
          </rPr>
          <t xml:space="preserve"> </t>
        </r>
        <r>
          <rPr>
            <b/>
            <sz val="9"/>
            <color indexed="81"/>
            <rFont val="돋움"/>
            <family val="3"/>
            <charset val="129"/>
          </rPr>
          <t>신탁재산의</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신탁재산이</t>
        </r>
        <r>
          <rPr>
            <b/>
            <sz val="9"/>
            <color indexed="81"/>
            <rFont val="Tahoma"/>
            <family val="2"/>
          </rPr>
          <t xml:space="preserve"> </t>
        </r>
        <r>
          <rPr>
            <b/>
            <sz val="9"/>
            <color indexed="81"/>
            <rFont val="돋움"/>
            <family val="3"/>
            <charset val="129"/>
          </rPr>
          <t>원천징수된</t>
        </r>
        <r>
          <rPr>
            <b/>
            <sz val="9"/>
            <color indexed="81"/>
            <rFont val="Tahoma"/>
            <family val="2"/>
          </rPr>
          <t xml:space="preserve"> </t>
        </r>
        <r>
          <rPr>
            <b/>
            <sz val="9"/>
            <color indexed="81"/>
            <rFont val="돋움"/>
            <family val="3"/>
            <charset val="129"/>
          </rPr>
          <t>세액에서</t>
        </r>
        <r>
          <rPr>
            <b/>
            <sz val="9"/>
            <color indexed="81"/>
            <rFont val="Tahoma"/>
            <family val="2"/>
          </rPr>
          <t xml:space="preserve"> </t>
        </r>
        <r>
          <rPr>
            <b/>
            <sz val="9"/>
            <color indexed="81"/>
            <rFont val="돋움"/>
            <family val="3"/>
            <charset val="129"/>
          </rPr>
          <t>신탁재산분등법인원천세액환급</t>
        </r>
        <r>
          <rPr>
            <b/>
            <sz val="9"/>
            <color indexed="81"/>
            <rFont val="Tahoma"/>
            <family val="2"/>
          </rPr>
          <t>(</t>
        </r>
        <r>
          <rPr>
            <b/>
            <sz val="9"/>
            <color indexed="81"/>
            <rFont val="돋움"/>
            <family val="3"/>
            <charset val="129"/>
          </rPr>
          <t>충당</t>
        </r>
        <r>
          <rPr>
            <b/>
            <sz val="9"/>
            <color indexed="81"/>
            <rFont val="Tahoma"/>
            <family val="2"/>
          </rPr>
          <t>)</t>
        </r>
        <r>
          <rPr>
            <b/>
            <sz val="9"/>
            <color indexed="81"/>
            <rFont val="돋움"/>
            <family val="3"/>
            <charset val="129"/>
          </rPr>
          <t>계산서</t>
        </r>
        <r>
          <rPr>
            <b/>
            <sz val="9"/>
            <color indexed="81"/>
            <rFont val="Tahoma"/>
            <family val="2"/>
          </rPr>
          <t>(</t>
        </r>
        <r>
          <rPr>
            <b/>
            <sz val="9"/>
            <color indexed="81"/>
            <rFont val="돋움"/>
            <family val="3"/>
            <charset val="129"/>
          </rPr>
          <t>「법인세법</t>
        </r>
        <r>
          <rPr>
            <b/>
            <sz val="9"/>
            <color indexed="81"/>
            <rFont val="Tahoma"/>
            <family val="2"/>
          </rPr>
          <t xml:space="preserve"> </t>
        </r>
        <r>
          <rPr>
            <b/>
            <sz val="9"/>
            <color indexed="81"/>
            <rFont val="돋움"/>
            <family val="3"/>
            <charset val="129"/>
          </rPr>
          <t>시행규칙」</t>
        </r>
        <r>
          <rPr>
            <b/>
            <sz val="9"/>
            <color indexed="81"/>
            <rFont val="Tahoma"/>
            <family val="2"/>
          </rPr>
          <t xml:space="preserve"> </t>
        </r>
        <r>
          <rPr>
            <b/>
            <sz val="9"/>
            <color indexed="81"/>
            <rFont val="돋움"/>
            <family val="3"/>
            <charset val="129"/>
          </rPr>
          <t>별지</t>
        </r>
        <r>
          <rPr>
            <b/>
            <sz val="9"/>
            <color indexed="81"/>
            <rFont val="Tahoma"/>
            <family val="2"/>
          </rPr>
          <t xml:space="preserve"> </t>
        </r>
        <r>
          <rPr>
            <b/>
            <sz val="9"/>
            <color indexed="81"/>
            <rFont val="돋움"/>
            <family val="3"/>
            <charset val="129"/>
          </rPr>
          <t>제</t>
        </r>
        <r>
          <rPr>
            <b/>
            <sz val="9"/>
            <color indexed="81"/>
            <rFont val="Tahoma"/>
            <family val="2"/>
          </rPr>
          <t>69</t>
        </r>
        <r>
          <rPr>
            <b/>
            <sz val="9"/>
            <color indexed="81"/>
            <rFont val="돋움"/>
            <family val="3"/>
            <charset val="129"/>
          </rPr>
          <t>호서식</t>
        </r>
        <r>
          <rPr>
            <b/>
            <sz val="9"/>
            <color indexed="81"/>
            <rFont val="Tahoma"/>
            <family val="2"/>
          </rPr>
          <t xml:space="preserve">) </t>
        </r>
        <r>
          <rPr>
            <b/>
            <sz val="9"/>
            <color indexed="81"/>
            <rFont val="돋움"/>
            <family val="3"/>
            <charset val="129"/>
          </rPr>
          <t>⑦법인세란의</t>
        </r>
        <r>
          <rPr>
            <b/>
            <sz val="9"/>
            <color indexed="81"/>
            <rFont val="Tahoma"/>
            <family val="2"/>
          </rPr>
          <t xml:space="preserve"> </t>
        </r>
        <r>
          <rPr>
            <b/>
            <sz val="9"/>
            <color indexed="81"/>
            <rFont val="돋움"/>
            <family val="3"/>
            <charset val="129"/>
          </rPr>
          <t>계</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뺀</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적어</t>
        </r>
        <r>
          <rPr>
            <b/>
            <sz val="9"/>
            <color indexed="81"/>
            <rFont val="Tahoma"/>
            <family val="2"/>
          </rPr>
          <t xml:space="preserve"> </t>
        </r>
        <r>
          <rPr>
            <b/>
            <sz val="9"/>
            <color indexed="81"/>
            <rFont val="돋움"/>
            <family val="3"/>
            <charset val="129"/>
          </rPr>
          <t>먼저</t>
        </r>
        <r>
          <rPr>
            <b/>
            <sz val="9"/>
            <color indexed="81"/>
            <rFont val="Tahoma"/>
            <family val="2"/>
          </rPr>
          <t xml:space="preserve"> </t>
        </r>
        <r>
          <rPr>
            <b/>
            <sz val="9"/>
            <color indexed="81"/>
            <rFont val="돋움"/>
            <family val="3"/>
            <charset val="129"/>
          </rPr>
          <t>법인세부터</t>
        </r>
        <r>
          <rPr>
            <b/>
            <sz val="9"/>
            <color indexed="81"/>
            <rFont val="Tahoma"/>
            <family val="2"/>
          </rPr>
          <t xml:space="preserve"> </t>
        </r>
        <r>
          <rPr>
            <b/>
            <sz val="9"/>
            <color indexed="81"/>
            <rFont val="돋움"/>
            <family val="3"/>
            <charset val="129"/>
          </rPr>
          <t>⑨당월조정환급세액란에서</t>
        </r>
        <r>
          <rPr>
            <b/>
            <sz val="9"/>
            <color indexed="81"/>
            <rFont val="Tahoma"/>
            <family val="2"/>
          </rPr>
          <t xml:space="preserve"> </t>
        </r>
        <r>
          <rPr>
            <b/>
            <sz val="9"/>
            <color indexed="81"/>
            <rFont val="돋움"/>
            <family val="3"/>
            <charset val="129"/>
          </rPr>
          <t>조정환급하고</t>
        </r>
        <r>
          <rPr>
            <b/>
            <sz val="9"/>
            <color indexed="81"/>
            <rFont val="Tahoma"/>
            <family val="2"/>
          </rPr>
          <t xml:space="preserve">, </t>
        </r>
        <r>
          <rPr>
            <b/>
            <sz val="9"/>
            <color indexed="81"/>
            <rFont val="돋움"/>
            <family val="3"/>
            <charset val="129"/>
          </rPr>
          <t>나머지는</t>
        </r>
        <r>
          <rPr>
            <b/>
            <sz val="9"/>
            <color indexed="81"/>
            <rFont val="Tahoma"/>
            <family val="2"/>
          </rPr>
          <t xml:space="preserve"> </t>
        </r>
        <r>
          <rPr>
            <b/>
            <sz val="9"/>
            <color indexed="81"/>
            <rFont val="돋움"/>
            <family val="3"/>
            <charset val="129"/>
          </rPr>
          <t>위</t>
        </r>
        <r>
          <rPr>
            <b/>
            <sz val="9"/>
            <color indexed="81"/>
            <rFont val="Tahoma"/>
            <family val="2"/>
          </rPr>
          <t xml:space="preserve"> (3)</t>
        </r>
        <r>
          <rPr>
            <b/>
            <sz val="9"/>
            <color indexed="81"/>
            <rFont val="돋움"/>
            <family val="3"/>
            <charset val="129"/>
          </rPr>
          <t>의</t>
        </r>
        <r>
          <rPr>
            <b/>
            <sz val="9"/>
            <color indexed="81"/>
            <rFont val="Tahoma"/>
            <family val="2"/>
          </rPr>
          <t xml:space="preserve"> </t>
        </r>
        <r>
          <rPr>
            <b/>
            <sz val="9"/>
            <color indexed="81"/>
            <rFont val="돋움"/>
            <family val="3"/>
            <charset val="129"/>
          </rPr>
          <t>방법과</t>
        </r>
        <r>
          <rPr>
            <b/>
            <sz val="9"/>
            <color indexed="81"/>
            <rFont val="Tahoma"/>
            <family val="2"/>
          </rPr>
          <t xml:space="preserve"> </t>
        </r>
        <r>
          <rPr>
            <b/>
            <sz val="9"/>
            <color indexed="81"/>
            <rFont val="돋움"/>
            <family val="3"/>
            <charset val="129"/>
          </rPr>
          <t>같이</t>
        </r>
        <r>
          <rPr>
            <b/>
            <sz val="9"/>
            <color indexed="81"/>
            <rFont val="Tahoma"/>
            <family val="2"/>
          </rPr>
          <t xml:space="preserve"> </t>
        </r>
        <r>
          <rPr>
            <b/>
            <sz val="9"/>
            <color indexed="81"/>
            <rFont val="돋움"/>
            <family val="3"/>
            <charset val="129"/>
          </rPr>
          <t>조정합니다</t>
        </r>
        <r>
          <rPr>
            <b/>
            <sz val="9"/>
            <color indexed="81"/>
            <rFont val="Tahoma"/>
            <family val="2"/>
          </rPr>
          <t xml:space="preserve">.
</t>
        </r>
      </text>
    </comment>
    <comment ref="T77" authorId="0" shapeId="0" xr:uid="{AB5712D8-0AAC-4DEC-8D15-162EB7D5573A}">
      <text>
        <r>
          <rPr>
            <b/>
            <sz val="9"/>
            <color indexed="81"/>
            <rFont val="Tahoma"/>
            <family val="2"/>
          </rPr>
          <t>(5)</t>
        </r>
        <r>
          <rPr>
            <b/>
            <sz val="9"/>
            <color indexed="81"/>
            <rFont val="돋움"/>
            <family val="3"/>
            <charset val="129"/>
          </rPr>
          <t xml:space="preserve">
그</t>
        </r>
        <r>
          <rPr>
            <b/>
            <sz val="9"/>
            <color indexed="81"/>
            <rFont val="Tahoma"/>
            <family val="2"/>
          </rPr>
          <t xml:space="preserve"> </t>
        </r>
        <r>
          <rPr>
            <b/>
            <sz val="9"/>
            <color indexed="81"/>
            <rFont val="돋움"/>
            <family val="3"/>
            <charset val="129"/>
          </rPr>
          <t>밖의</t>
        </r>
        <r>
          <rPr>
            <b/>
            <sz val="9"/>
            <color indexed="81"/>
            <rFont val="Tahoma"/>
            <family val="2"/>
          </rPr>
          <t xml:space="preserve"> </t>
        </r>
        <r>
          <rPr>
            <b/>
            <sz val="9"/>
            <color indexed="81"/>
            <rFont val="돋움"/>
            <family val="3"/>
            <charset val="129"/>
          </rPr>
          <t>환급세액란은</t>
        </r>
        <r>
          <rPr>
            <b/>
            <sz val="9"/>
            <color indexed="81"/>
            <rFont val="Tahoma"/>
            <family val="2"/>
          </rPr>
          <t xml:space="preserve"> </t>
        </r>
        <r>
          <rPr>
            <b/>
            <sz val="9"/>
            <color indexed="81"/>
            <rFont val="돋움"/>
            <family val="3"/>
            <charset val="129"/>
          </rPr>
          <t>금융회사</t>
        </r>
        <r>
          <rPr>
            <b/>
            <sz val="9"/>
            <color indexed="81"/>
            <rFont val="Tahoma"/>
            <family val="2"/>
          </rPr>
          <t xml:space="preserve"> </t>
        </r>
        <r>
          <rPr>
            <b/>
            <sz val="9"/>
            <color indexed="81"/>
            <rFont val="돋움"/>
            <family val="3"/>
            <charset val="129"/>
          </rPr>
          <t>등이</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102</t>
        </r>
        <r>
          <rPr>
            <b/>
            <sz val="9"/>
            <color indexed="81"/>
            <rFont val="돋움"/>
            <family val="3"/>
            <charset val="129"/>
          </rPr>
          <t>조에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환매조건부채권의</t>
        </r>
        <r>
          <rPr>
            <b/>
            <sz val="9"/>
            <color indexed="81"/>
            <rFont val="Tahoma"/>
            <family val="2"/>
          </rPr>
          <t xml:space="preserve"> </t>
        </r>
        <r>
          <rPr>
            <b/>
            <sz val="9"/>
            <color indexed="81"/>
            <rFont val="돋움"/>
            <family val="3"/>
            <charset val="129"/>
          </rPr>
          <t>매매거래에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원천징수세액을</t>
        </r>
        <r>
          <rPr>
            <b/>
            <sz val="9"/>
            <color indexed="81"/>
            <rFont val="Tahoma"/>
            <family val="2"/>
          </rPr>
          <t xml:space="preserve"> </t>
        </r>
        <r>
          <rPr>
            <b/>
            <sz val="9"/>
            <color indexed="81"/>
            <rFont val="돋움"/>
            <family val="3"/>
            <charset val="129"/>
          </rPr>
          <t>환급하는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114</t>
        </r>
        <r>
          <rPr>
            <b/>
            <sz val="9"/>
            <color indexed="81"/>
            <rFont val="돋움"/>
            <family val="3"/>
            <charset val="129"/>
          </rPr>
          <t>조의</t>
        </r>
        <r>
          <rPr>
            <b/>
            <sz val="9"/>
            <color indexed="81"/>
            <rFont val="Tahoma"/>
            <family val="2"/>
          </rPr>
          <t>2</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환매조건부채권</t>
        </r>
        <r>
          <rPr>
            <b/>
            <sz val="9"/>
            <color indexed="81"/>
            <rFont val="Tahoma"/>
            <family val="2"/>
          </rPr>
          <t xml:space="preserve"> </t>
        </r>
        <r>
          <rPr>
            <b/>
            <sz val="9"/>
            <color indexed="81"/>
            <rFont val="돋움"/>
            <family val="3"/>
            <charset val="129"/>
          </rPr>
          <t>등의</t>
        </r>
        <r>
          <rPr>
            <b/>
            <sz val="9"/>
            <color indexed="81"/>
            <rFont val="Tahoma"/>
            <family val="2"/>
          </rPr>
          <t xml:space="preserve"> </t>
        </r>
        <r>
          <rPr>
            <b/>
            <sz val="9"/>
            <color indexed="81"/>
            <rFont val="돋움"/>
            <family val="3"/>
            <charset val="129"/>
          </rPr>
          <t>매매거래에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원천징수세액을</t>
        </r>
        <r>
          <rPr>
            <b/>
            <sz val="9"/>
            <color indexed="81"/>
            <rFont val="Tahoma"/>
            <family val="2"/>
          </rPr>
          <t xml:space="preserve"> </t>
        </r>
        <r>
          <rPr>
            <b/>
            <sz val="9"/>
            <color indexed="81"/>
            <rFont val="돋움"/>
            <family val="3"/>
            <charset val="129"/>
          </rPr>
          <t>환급하는</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금융회사</t>
        </r>
        <r>
          <rPr>
            <b/>
            <sz val="9"/>
            <color indexed="81"/>
            <rFont val="Tahoma"/>
            <family val="2"/>
          </rPr>
          <t xml:space="preserve"> </t>
        </r>
        <r>
          <rPr>
            <b/>
            <sz val="9"/>
            <color indexed="81"/>
            <rFont val="돋움"/>
            <family val="3"/>
            <charset val="129"/>
          </rPr>
          <t>등</t>
        </r>
        <r>
          <rPr>
            <b/>
            <sz val="9"/>
            <color indexed="81"/>
            <rFont val="Tahoma"/>
            <family val="2"/>
          </rPr>
          <t>"</t>
        </r>
        <r>
          <rPr>
            <b/>
            <sz val="9"/>
            <color indexed="81"/>
            <rFont val="돋움"/>
            <family val="3"/>
            <charset val="129"/>
          </rPr>
          <t>란에</t>
        </r>
        <r>
          <rPr>
            <b/>
            <sz val="9"/>
            <color indexed="81"/>
            <rFont val="Tahoma"/>
            <family val="2"/>
          </rPr>
          <t xml:space="preserve"> </t>
        </r>
        <r>
          <rPr>
            <b/>
            <sz val="9"/>
            <color indexed="81"/>
            <rFont val="돋움"/>
            <family val="3"/>
            <charset val="129"/>
          </rPr>
          <t>적어</t>
        </r>
        <r>
          <rPr>
            <b/>
            <sz val="9"/>
            <color indexed="81"/>
            <rFont val="Tahoma"/>
            <family val="2"/>
          </rPr>
          <t xml:space="preserve"> </t>
        </r>
        <r>
          <rPr>
            <b/>
            <sz val="9"/>
            <color indexed="81"/>
            <rFont val="돋움"/>
            <family val="3"/>
            <charset val="129"/>
          </rPr>
          <t>먼저</t>
        </r>
        <r>
          <rPr>
            <b/>
            <sz val="9"/>
            <color indexed="81"/>
            <rFont val="Tahoma"/>
            <family val="2"/>
          </rPr>
          <t xml:space="preserve"> </t>
        </r>
        <r>
          <rPr>
            <b/>
            <sz val="9"/>
            <color indexed="81"/>
            <rFont val="돋움"/>
            <family val="3"/>
            <charset val="129"/>
          </rPr>
          <t>법인세부터</t>
        </r>
        <r>
          <rPr>
            <b/>
            <sz val="9"/>
            <color indexed="81"/>
            <rFont val="Tahoma"/>
            <family val="2"/>
          </rPr>
          <t xml:space="preserve"> </t>
        </r>
        <r>
          <rPr>
            <b/>
            <sz val="9"/>
            <color indexed="81"/>
            <rFont val="돋움"/>
            <family val="3"/>
            <charset val="129"/>
          </rPr>
          <t>⑨당월조정환급세액란에서</t>
        </r>
        <r>
          <rPr>
            <b/>
            <sz val="9"/>
            <color indexed="81"/>
            <rFont val="Tahoma"/>
            <family val="2"/>
          </rPr>
          <t xml:space="preserve"> </t>
        </r>
        <r>
          <rPr>
            <b/>
            <sz val="9"/>
            <color indexed="81"/>
            <rFont val="돋움"/>
            <family val="3"/>
            <charset val="129"/>
          </rPr>
          <t>조정환급하고</t>
        </r>
        <r>
          <rPr>
            <b/>
            <sz val="9"/>
            <color indexed="81"/>
            <rFont val="Tahoma"/>
            <family val="2"/>
          </rPr>
          <t xml:space="preserve">, </t>
        </r>
        <r>
          <rPr>
            <b/>
            <sz val="9"/>
            <color indexed="81"/>
            <rFont val="돋움"/>
            <family val="3"/>
            <charset val="129"/>
          </rPr>
          <t>나머지는</t>
        </r>
        <r>
          <rPr>
            <b/>
            <sz val="9"/>
            <color indexed="81"/>
            <rFont val="Tahoma"/>
            <family val="2"/>
          </rPr>
          <t xml:space="preserve"> </t>
        </r>
        <r>
          <rPr>
            <b/>
            <sz val="9"/>
            <color indexed="81"/>
            <rFont val="돋움"/>
            <family val="3"/>
            <charset val="129"/>
          </rPr>
          <t>위</t>
        </r>
        <r>
          <rPr>
            <b/>
            <sz val="9"/>
            <color indexed="81"/>
            <rFont val="Tahoma"/>
            <family val="2"/>
          </rPr>
          <t xml:space="preserve"> (3)</t>
        </r>
        <r>
          <rPr>
            <b/>
            <sz val="9"/>
            <color indexed="81"/>
            <rFont val="돋움"/>
            <family val="3"/>
            <charset val="129"/>
          </rPr>
          <t>의</t>
        </r>
        <r>
          <rPr>
            <b/>
            <sz val="9"/>
            <color indexed="81"/>
            <rFont val="Tahoma"/>
            <family val="2"/>
          </rPr>
          <t xml:space="preserve"> </t>
        </r>
        <r>
          <rPr>
            <b/>
            <sz val="9"/>
            <color indexed="81"/>
            <rFont val="돋움"/>
            <family val="3"/>
            <charset val="129"/>
          </rPr>
          <t>방법과</t>
        </r>
        <r>
          <rPr>
            <b/>
            <sz val="9"/>
            <color indexed="81"/>
            <rFont val="Tahoma"/>
            <family val="2"/>
          </rPr>
          <t xml:space="preserve"> </t>
        </r>
        <r>
          <rPr>
            <b/>
            <sz val="9"/>
            <color indexed="81"/>
            <rFont val="돋움"/>
            <family val="3"/>
            <charset val="129"/>
          </rPr>
          <t>같이</t>
        </r>
        <r>
          <rPr>
            <b/>
            <sz val="9"/>
            <color indexed="81"/>
            <rFont val="Tahoma"/>
            <family val="2"/>
          </rPr>
          <t xml:space="preserve"> </t>
        </r>
        <r>
          <rPr>
            <b/>
            <sz val="9"/>
            <color indexed="81"/>
            <rFont val="돋움"/>
            <family val="3"/>
            <charset val="129"/>
          </rPr>
          <t>조정합니다</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합병법인이</t>
        </r>
        <r>
          <rPr>
            <b/>
            <sz val="9"/>
            <color indexed="81"/>
            <rFont val="Tahoma"/>
            <family val="2"/>
          </rPr>
          <t xml:space="preserve"> </t>
        </r>
        <r>
          <rPr>
            <b/>
            <sz val="9"/>
            <color indexed="81"/>
            <rFont val="돋움"/>
            <family val="3"/>
            <charset val="129"/>
          </rPr>
          <t>피합병법인의</t>
        </r>
        <r>
          <rPr>
            <b/>
            <sz val="9"/>
            <color indexed="81"/>
            <rFont val="Tahoma"/>
            <family val="2"/>
          </rPr>
          <t xml:space="preserve"> </t>
        </r>
        <r>
          <rPr>
            <b/>
            <sz val="9"/>
            <color indexed="81"/>
            <rFont val="돋움"/>
            <family val="3"/>
            <charset val="129"/>
          </rPr>
          <t>최종</t>
        </r>
        <r>
          <rPr>
            <b/>
            <sz val="9"/>
            <color indexed="81"/>
            <rFont val="Tahoma"/>
            <family val="2"/>
          </rPr>
          <t xml:space="preserve"> </t>
        </r>
        <r>
          <rPr>
            <b/>
            <sz val="9"/>
            <color indexed="81"/>
            <rFont val="돋움"/>
            <family val="3"/>
            <charset val="129"/>
          </rPr>
          <t>차월</t>
        </r>
        <r>
          <rPr>
            <b/>
            <sz val="9"/>
            <color indexed="81"/>
            <rFont val="Tahoma"/>
            <family val="2"/>
          </rPr>
          <t xml:space="preserve"> </t>
        </r>
        <r>
          <rPr>
            <b/>
            <sz val="9"/>
            <color indexed="81"/>
            <rFont val="돋움"/>
            <family val="3"/>
            <charset val="129"/>
          </rPr>
          <t>이월</t>
        </r>
        <r>
          <rPr>
            <b/>
            <sz val="9"/>
            <color indexed="81"/>
            <rFont val="Tahoma"/>
            <family val="2"/>
          </rPr>
          <t xml:space="preserve"> </t>
        </r>
        <r>
          <rPr>
            <b/>
            <sz val="9"/>
            <color indexed="81"/>
            <rFont val="돋움"/>
            <family val="3"/>
            <charset val="129"/>
          </rPr>
          <t>환급세액을</t>
        </r>
        <r>
          <rPr>
            <b/>
            <sz val="9"/>
            <color indexed="81"/>
            <rFont val="Tahoma"/>
            <family val="2"/>
          </rPr>
          <t xml:space="preserve"> </t>
        </r>
        <r>
          <rPr>
            <b/>
            <sz val="9"/>
            <color indexed="81"/>
            <rFont val="돋움"/>
            <family val="3"/>
            <charset val="129"/>
          </rPr>
          <t>승계하거나</t>
        </r>
        <r>
          <rPr>
            <b/>
            <sz val="9"/>
            <color indexed="81"/>
            <rFont val="Tahoma"/>
            <family val="2"/>
          </rPr>
          <t xml:space="preserve">, </t>
        </r>
        <r>
          <rPr>
            <b/>
            <sz val="9"/>
            <color indexed="81"/>
            <rFont val="돋움"/>
            <family val="3"/>
            <charset val="129"/>
          </rPr>
          <t>사업자단위과세로</t>
        </r>
        <r>
          <rPr>
            <b/>
            <sz val="9"/>
            <color indexed="81"/>
            <rFont val="Tahoma"/>
            <family val="2"/>
          </rPr>
          <t xml:space="preserve"> </t>
        </r>
        <r>
          <rPr>
            <b/>
            <sz val="9"/>
            <color indexed="81"/>
            <rFont val="돋움"/>
            <family val="3"/>
            <charset val="129"/>
          </rPr>
          <t>지점</t>
        </r>
        <r>
          <rPr>
            <b/>
            <sz val="9"/>
            <color indexed="81"/>
            <rFont val="Tahoma"/>
            <family val="2"/>
          </rPr>
          <t xml:space="preserve"> </t>
        </r>
        <r>
          <rPr>
            <b/>
            <sz val="9"/>
            <color indexed="81"/>
            <rFont val="돋움"/>
            <family val="3"/>
            <charset val="129"/>
          </rPr>
          <t>등의</t>
        </r>
        <r>
          <rPr>
            <b/>
            <sz val="9"/>
            <color indexed="81"/>
            <rFont val="Tahoma"/>
            <family val="2"/>
          </rPr>
          <t xml:space="preserve"> </t>
        </r>
        <r>
          <rPr>
            <b/>
            <sz val="9"/>
            <color indexed="81"/>
            <rFont val="돋움"/>
            <family val="3"/>
            <charset val="129"/>
          </rPr>
          <t>최종</t>
        </r>
        <r>
          <rPr>
            <b/>
            <sz val="9"/>
            <color indexed="81"/>
            <rFont val="Tahoma"/>
            <family val="2"/>
          </rPr>
          <t xml:space="preserve"> </t>
        </r>
        <r>
          <rPr>
            <b/>
            <sz val="9"/>
            <color indexed="81"/>
            <rFont val="돋움"/>
            <family val="3"/>
            <charset val="129"/>
          </rPr>
          <t>차월이월</t>
        </r>
        <r>
          <rPr>
            <b/>
            <sz val="9"/>
            <color indexed="81"/>
            <rFont val="Tahoma"/>
            <family val="2"/>
          </rPr>
          <t xml:space="preserve"> </t>
        </r>
        <r>
          <rPr>
            <b/>
            <sz val="9"/>
            <color indexed="81"/>
            <rFont val="돋움"/>
            <family val="3"/>
            <charset val="129"/>
          </rPr>
          <t>환급세액을</t>
        </r>
        <r>
          <rPr>
            <b/>
            <sz val="9"/>
            <color indexed="81"/>
            <rFont val="Tahoma"/>
            <family val="2"/>
          </rPr>
          <t xml:space="preserve"> </t>
        </r>
        <r>
          <rPr>
            <b/>
            <sz val="9"/>
            <color indexed="81"/>
            <rFont val="돋움"/>
            <family val="3"/>
            <charset val="129"/>
          </rPr>
          <t>승계하는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승계금액을</t>
        </r>
        <r>
          <rPr>
            <b/>
            <sz val="9"/>
            <color indexed="81"/>
            <rFont val="Tahoma"/>
            <family val="2"/>
          </rPr>
          <t xml:space="preserve"> "</t>
        </r>
        <r>
          <rPr>
            <b/>
            <sz val="9"/>
            <color indexed="81"/>
            <rFont val="돋움"/>
            <family val="3"/>
            <charset val="129"/>
          </rPr>
          <t>합병</t>
        </r>
        <r>
          <rPr>
            <b/>
            <sz val="9"/>
            <color indexed="81"/>
            <rFont val="Tahoma"/>
            <family val="2"/>
          </rPr>
          <t xml:space="preserve"> </t>
        </r>
        <r>
          <rPr>
            <b/>
            <sz val="9"/>
            <color indexed="81"/>
            <rFont val="돋움"/>
            <family val="3"/>
            <charset val="129"/>
          </rPr>
          <t>등</t>
        </r>
        <r>
          <rPr>
            <b/>
            <sz val="9"/>
            <color indexed="81"/>
            <rFont val="Tahoma"/>
            <family val="2"/>
          </rPr>
          <t>"</t>
        </r>
        <r>
          <rPr>
            <b/>
            <sz val="9"/>
            <color indexed="81"/>
            <rFont val="돋움"/>
            <family val="3"/>
            <charset val="129"/>
          </rPr>
          <t>란에</t>
        </r>
        <r>
          <rPr>
            <b/>
            <sz val="9"/>
            <color indexed="81"/>
            <rFont val="Tahoma"/>
            <family val="2"/>
          </rPr>
          <t xml:space="preserve"> </t>
        </r>
        <r>
          <rPr>
            <b/>
            <sz val="9"/>
            <color indexed="81"/>
            <rFont val="돋움"/>
            <family val="3"/>
            <charset val="129"/>
          </rPr>
          <t>적을</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있습니다</t>
        </r>
        <r>
          <rPr>
            <b/>
            <sz val="9"/>
            <color indexed="81"/>
            <rFont val="Tahoma"/>
            <family val="2"/>
          </rPr>
          <t>. "</t>
        </r>
        <r>
          <rPr>
            <b/>
            <sz val="9"/>
            <color indexed="81"/>
            <rFont val="돋움"/>
            <family val="3"/>
            <charset val="129"/>
          </rPr>
          <t>합병</t>
        </r>
        <r>
          <rPr>
            <b/>
            <sz val="9"/>
            <color indexed="81"/>
            <rFont val="Tahoma"/>
            <family val="2"/>
          </rPr>
          <t xml:space="preserve"> </t>
        </r>
        <r>
          <rPr>
            <b/>
            <sz val="9"/>
            <color indexed="81"/>
            <rFont val="돋움"/>
            <family val="3"/>
            <charset val="129"/>
          </rPr>
          <t>등</t>
        </r>
        <r>
          <rPr>
            <b/>
            <sz val="9"/>
            <color indexed="81"/>
            <rFont val="Tahoma"/>
            <family val="2"/>
          </rPr>
          <t>"</t>
        </r>
        <r>
          <rPr>
            <b/>
            <sz val="9"/>
            <color indexed="81"/>
            <rFont val="돋움"/>
            <family val="3"/>
            <charset val="129"/>
          </rPr>
          <t>란에</t>
        </r>
        <r>
          <rPr>
            <b/>
            <sz val="9"/>
            <color indexed="81"/>
            <rFont val="Tahoma"/>
            <family val="2"/>
          </rPr>
          <t xml:space="preserve"> </t>
        </r>
        <r>
          <rPr>
            <b/>
            <sz val="9"/>
            <color indexed="81"/>
            <rFont val="돋움"/>
            <family val="3"/>
            <charset val="129"/>
          </rPr>
          <t>피합병법인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지점</t>
        </r>
        <r>
          <rPr>
            <b/>
            <sz val="9"/>
            <color indexed="81"/>
            <rFont val="Tahoma"/>
            <family val="2"/>
          </rPr>
          <t xml:space="preserve"> </t>
        </r>
        <r>
          <rPr>
            <b/>
            <sz val="9"/>
            <color indexed="81"/>
            <rFont val="돋움"/>
            <family val="3"/>
            <charset val="129"/>
          </rPr>
          <t>등의</t>
        </r>
        <r>
          <rPr>
            <b/>
            <sz val="9"/>
            <color indexed="81"/>
            <rFont val="Tahoma"/>
            <family val="2"/>
          </rPr>
          <t xml:space="preserve"> </t>
        </r>
        <r>
          <rPr>
            <b/>
            <sz val="9"/>
            <color indexed="81"/>
            <rFont val="돋움"/>
            <family val="3"/>
            <charset val="129"/>
          </rPr>
          <t>최종</t>
        </r>
        <r>
          <rPr>
            <b/>
            <sz val="9"/>
            <color indexed="81"/>
            <rFont val="Tahoma"/>
            <family val="2"/>
          </rPr>
          <t xml:space="preserve"> </t>
        </r>
        <r>
          <rPr>
            <b/>
            <sz val="9"/>
            <color indexed="81"/>
            <rFont val="돋움"/>
            <family val="3"/>
            <charset val="129"/>
          </rPr>
          <t>차월</t>
        </r>
        <r>
          <rPr>
            <b/>
            <sz val="9"/>
            <color indexed="81"/>
            <rFont val="Tahoma"/>
            <family val="2"/>
          </rPr>
          <t xml:space="preserve"> </t>
        </r>
        <r>
          <rPr>
            <b/>
            <sz val="9"/>
            <color indexed="81"/>
            <rFont val="돋움"/>
            <family val="3"/>
            <charset val="129"/>
          </rPr>
          <t>이월</t>
        </r>
        <r>
          <rPr>
            <b/>
            <sz val="9"/>
            <color indexed="81"/>
            <rFont val="Tahoma"/>
            <family val="2"/>
          </rPr>
          <t xml:space="preserve"> </t>
        </r>
        <r>
          <rPr>
            <b/>
            <sz val="9"/>
            <color indexed="81"/>
            <rFont val="돋움"/>
            <family val="3"/>
            <charset val="129"/>
          </rPr>
          <t>환급세액을</t>
        </r>
        <r>
          <rPr>
            <b/>
            <sz val="9"/>
            <color indexed="81"/>
            <rFont val="Tahoma"/>
            <family val="2"/>
          </rPr>
          <t xml:space="preserve"> </t>
        </r>
        <r>
          <rPr>
            <b/>
            <sz val="9"/>
            <color indexed="81"/>
            <rFont val="돋움"/>
            <family val="3"/>
            <charset val="129"/>
          </rPr>
          <t>적은</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합병</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사업자</t>
        </r>
        <r>
          <rPr>
            <b/>
            <sz val="9"/>
            <color indexed="81"/>
            <rFont val="Tahoma"/>
            <family val="2"/>
          </rPr>
          <t xml:space="preserve"> </t>
        </r>
        <r>
          <rPr>
            <b/>
            <sz val="9"/>
            <color indexed="81"/>
            <rFont val="돋움"/>
            <family val="3"/>
            <charset val="129"/>
          </rPr>
          <t>단위과세</t>
        </r>
        <r>
          <rPr>
            <b/>
            <sz val="9"/>
            <color indexed="81"/>
            <rFont val="Tahoma"/>
            <family val="2"/>
          </rPr>
          <t xml:space="preserve"> </t>
        </r>
        <r>
          <rPr>
            <b/>
            <sz val="9"/>
            <color indexed="81"/>
            <rFont val="돋움"/>
            <family val="3"/>
            <charset val="129"/>
          </rPr>
          <t>전환</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차월이월환급세액</t>
        </r>
        <r>
          <rPr>
            <b/>
            <sz val="9"/>
            <color indexed="81"/>
            <rFont val="Tahoma"/>
            <family val="2"/>
          </rPr>
          <t xml:space="preserve"> </t>
        </r>
        <r>
          <rPr>
            <b/>
            <sz val="9"/>
            <color indexed="81"/>
            <rFont val="돋움"/>
            <family val="3"/>
            <charset val="129"/>
          </rPr>
          <t>승계</t>
        </r>
        <r>
          <rPr>
            <b/>
            <sz val="9"/>
            <color indexed="81"/>
            <rFont val="Tahoma"/>
            <family val="2"/>
          </rPr>
          <t xml:space="preserve"> </t>
        </r>
        <r>
          <rPr>
            <b/>
            <sz val="9"/>
            <color indexed="81"/>
            <rFont val="돋움"/>
            <family val="3"/>
            <charset val="129"/>
          </rPr>
          <t>명세서</t>
        </r>
        <r>
          <rPr>
            <b/>
            <sz val="9"/>
            <color indexed="81"/>
            <rFont val="Tahoma"/>
            <family val="2"/>
          </rPr>
          <t>(8</t>
        </r>
        <r>
          <rPr>
            <b/>
            <sz val="9"/>
            <color indexed="81"/>
            <rFont val="돋움"/>
            <family val="3"/>
            <charset val="129"/>
          </rPr>
          <t>쪽</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제출하여야</t>
        </r>
        <r>
          <rPr>
            <b/>
            <sz val="9"/>
            <color indexed="81"/>
            <rFont val="Tahoma"/>
            <family val="2"/>
          </rPr>
          <t xml:space="preserve"> </t>
        </r>
        <r>
          <rPr>
            <b/>
            <sz val="9"/>
            <color indexed="81"/>
            <rFont val="돋움"/>
            <family val="3"/>
            <charset val="129"/>
          </rPr>
          <t>합니다</t>
        </r>
        <r>
          <rPr>
            <b/>
            <sz val="9"/>
            <color indexed="81"/>
            <rFont val="Tahoma"/>
            <family val="2"/>
          </rPr>
          <t xml:space="preserve">.
</t>
        </r>
      </text>
    </comment>
    <comment ref="R96" authorId="0" shapeId="0" xr:uid="{61BF26F3-5F3A-42E7-AA34-F92CE09C0080}">
      <text>
        <r>
          <rPr>
            <b/>
            <sz val="9"/>
            <color indexed="81"/>
            <rFont val="돋움"/>
            <family val="3"/>
            <charset val="129"/>
          </rPr>
          <t>◇</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서식은</t>
        </r>
        <r>
          <rPr>
            <b/>
            <sz val="9"/>
            <color indexed="81"/>
            <rFont val="Tahoma"/>
            <family val="2"/>
          </rPr>
          <t xml:space="preserve"> </t>
        </r>
        <r>
          <rPr>
            <b/>
            <sz val="9"/>
            <color indexed="81"/>
            <rFont val="돋움"/>
            <family val="3"/>
            <charset val="129"/>
          </rPr>
          <t>원천징수이행상황신고서</t>
        </r>
        <r>
          <rPr>
            <b/>
            <sz val="9"/>
            <color indexed="81"/>
            <rFont val="Tahoma"/>
            <family val="2"/>
          </rPr>
          <t xml:space="preserve"> 1</t>
        </r>
        <r>
          <rPr>
            <b/>
            <sz val="9"/>
            <color indexed="81"/>
            <rFont val="돋움"/>
            <family val="3"/>
            <charset val="129"/>
          </rPr>
          <t>쪽의</t>
        </r>
        <r>
          <rPr>
            <b/>
            <sz val="9"/>
            <color indexed="81"/>
            <rFont val="Tahoma"/>
            <family val="2"/>
          </rPr>
          <t xml:space="preserve"> </t>
        </r>
        <r>
          <rPr>
            <b/>
            <sz val="9"/>
            <color indexed="81"/>
            <rFont val="돋움"/>
            <family val="3"/>
            <charset val="129"/>
          </rPr>
          <t>이자소득</t>
        </r>
        <r>
          <rPr>
            <b/>
            <sz val="9"/>
            <color indexed="81"/>
            <rFont val="Tahoma"/>
            <family val="2"/>
          </rPr>
          <t xml:space="preserve">(A50), </t>
        </r>
        <r>
          <rPr>
            <b/>
            <sz val="9"/>
            <color indexed="81"/>
            <rFont val="돋움"/>
            <family val="3"/>
            <charset val="129"/>
          </rPr>
          <t>배당소득</t>
        </r>
        <r>
          <rPr>
            <b/>
            <sz val="9"/>
            <color indexed="81"/>
            <rFont val="Tahoma"/>
            <family val="2"/>
          </rPr>
          <t xml:space="preserve">(A60), </t>
        </r>
        <r>
          <rPr>
            <b/>
            <sz val="9"/>
            <color indexed="81"/>
            <rFont val="돋움"/>
            <family val="3"/>
            <charset val="129"/>
          </rPr>
          <t>비거주자양도소득</t>
        </r>
        <r>
          <rPr>
            <b/>
            <sz val="9"/>
            <color indexed="81"/>
            <rFont val="Tahoma"/>
            <family val="2"/>
          </rPr>
          <t xml:space="preserve">(A70), </t>
        </r>
        <r>
          <rPr>
            <b/>
            <sz val="9"/>
            <color indexed="81"/>
            <rFont val="돋움"/>
            <family val="3"/>
            <charset val="129"/>
          </rPr>
          <t>법인원천</t>
        </r>
        <r>
          <rPr>
            <b/>
            <sz val="9"/>
            <color indexed="81"/>
            <rFont val="Tahoma"/>
            <family val="2"/>
          </rPr>
          <t xml:space="preserve">(A80) </t>
        </r>
        <r>
          <rPr>
            <b/>
            <sz val="9"/>
            <color indexed="81"/>
            <rFont val="돋움"/>
            <family val="3"/>
            <charset val="129"/>
          </rPr>
          <t>원천징수명세</t>
        </r>
        <r>
          <rPr>
            <b/>
            <sz val="9"/>
            <color indexed="81"/>
            <rFont val="Tahoma"/>
            <family val="2"/>
          </rPr>
          <t>(</t>
        </r>
        <r>
          <rPr>
            <b/>
            <sz val="9"/>
            <color indexed="81"/>
            <rFont val="돋움"/>
            <family val="3"/>
            <charset val="129"/>
          </rPr>
          <t>④</t>
        </r>
        <r>
          <rPr>
            <b/>
            <sz val="9"/>
            <color indexed="81"/>
            <rFont val="Tahoma"/>
            <family val="2"/>
          </rPr>
          <t>~</t>
        </r>
        <r>
          <rPr>
            <b/>
            <sz val="9"/>
            <color indexed="81"/>
            <rFont val="돋움"/>
            <family val="3"/>
            <charset val="129"/>
          </rPr>
          <t>⑧</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납부세액</t>
        </r>
        <r>
          <rPr>
            <b/>
            <sz val="9"/>
            <color indexed="81"/>
            <rFont val="Tahoma"/>
            <family val="2"/>
          </rPr>
          <t>(</t>
        </r>
        <r>
          <rPr>
            <b/>
            <sz val="9"/>
            <color indexed="81"/>
            <rFont val="돋움"/>
            <family val="3"/>
            <charset val="129"/>
          </rPr>
          <t>⑩</t>
        </r>
        <r>
          <rPr>
            <b/>
            <sz val="9"/>
            <color indexed="81"/>
            <rFont val="Tahoma"/>
            <family val="2"/>
          </rPr>
          <t>·</t>
        </r>
        <r>
          <rPr>
            <b/>
            <sz val="9"/>
            <color indexed="81"/>
            <rFont val="돋움"/>
            <family val="3"/>
            <charset val="129"/>
          </rPr>
          <t>⑪</t>
        </r>
        <r>
          <rPr>
            <b/>
            <sz val="9"/>
            <color indexed="81"/>
            <rFont val="Tahoma"/>
            <family val="2"/>
          </rPr>
          <t xml:space="preserve">), </t>
        </r>
        <r>
          <rPr>
            <b/>
            <sz val="9"/>
            <color indexed="81"/>
            <rFont val="돋움"/>
            <family val="3"/>
            <charset val="129"/>
          </rPr>
          <t>저축해지추징세액</t>
        </r>
        <r>
          <rPr>
            <b/>
            <sz val="9"/>
            <color indexed="81"/>
            <rFont val="Tahoma"/>
            <family val="2"/>
          </rPr>
          <t xml:space="preserve">(A69), </t>
        </r>
        <r>
          <rPr>
            <b/>
            <sz val="9"/>
            <color indexed="81"/>
            <rFont val="돋움"/>
            <family val="3"/>
            <charset val="129"/>
          </rPr>
          <t>사업소득</t>
        </r>
        <r>
          <rPr>
            <b/>
            <sz val="9"/>
            <color indexed="81"/>
            <rFont val="Tahoma"/>
            <family val="2"/>
          </rPr>
          <t xml:space="preserve">(A25, A26, A30), </t>
        </r>
        <r>
          <rPr>
            <b/>
            <sz val="9"/>
            <color indexed="81"/>
            <rFont val="돋움"/>
            <family val="3"/>
            <charset val="129"/>
          </rPr>
          <t>기타소득</t>
        </r>
        <r>
          <rPr>
            <b/>
            <sz val="9"/>
            <color indexed="81"/>
            <rFont val="Tahoma"/>
            <family val="2"/>
          </rPr>
          <t xml:space="preserve">(A40) </t>
        </r>
        <r>
          <rPr>
            <b/>
            <sz val="9"/>
            <color indexed="81"/>
            <rFont val="돋움"/>
            <family val="3"/>
            <charset val="129"/>
          </rPr>
          <t>중</t>
        </r>
        <r>
          <rPr>
            <b/>
            <sz val="9"/>
            <color indexed="81"/>
            <rFont val="Tahoma"/>
            <family val="2"/>
          </rPr>
          <t xml:space="preserve"> </t>
        </r>
        <r>
          <rPr>
            <b/>
            <sz val="9"/>
            <color indexed="81"/>
            <rFont val="돋움"/>
            <family val="3"/>
            <charset val="129"/>
          </rPr>
          <t>비거주자분에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원천징수명세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납부세액</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아래의</t>
        </r>
        <r>
          <rPr>
            <b/>
            <sz val="9"/>
            <color indexed="81"/>
            <rFont val="Tahoma"/>
            <family val="2"/>
          </rPr>
          <t xml:space="preserve"> </t>
        </r>
        <r>
          <rPr>
            <b/>
            <sz val="9"/>
            <color indexed="81"/>
            <rFont val="돋움"/>
            <family val="3"/>
            <charset val="129"/>
          </rPr>
          <t>작성방법에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적어야</t>
        </r>
        <r>
          <rPr>
            <b/>
            <sz val="9"/>
            <color indexed="81"/>
            <rFont val="Tahoma"/>
            <family val="2"/>
          </rPr>
          <t xml:space="preserve"> </t>
        </r>
        <r>
          <rPr>
            <b/>
            <sz val="9"/>
            <color indexed="81"/>
            <rFont val="돋움"/>
            <family val="3"/>
            <charset val="129"/>
          </rPr>
          <t>합니다</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서식의</t>
        </r>
        <r>
          <rPr>
            <b/>
            <sz val="9"/>
            <color indexed="81"/>
            <rFont val="Tahoma"/>
            <family val="2"/>
          </rPr>
          <t xml:space="preserve"> </t>
        </r>
        <r>
          <rPr>
            <b/>
            <sz val="9"/>
            <color indexed="81"/>
            <rFont val="돋움"/>
            <family val="3"/>
            <charset val="129"/>
          </rPr>
          <t>신고내용이</t>
        </r>
        <r>
          <rPr>
            <b/>
            <sz val="9"/>
            <color indexed="81"/>
            <rFont val="Tahoma"/>
            <family val="2"/>
          </rPr>
          <t xml:space="preserve"> </t>
        </r>
        <r>
          <rPr>
            <b/>
            <sz val="9"/>
            <color indexed="81"/>
            <rFont val="돋움"/>
            <family val="3"/>
            <charset val="129"/>
          </rPr>
          <t>변경되는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원천징수이행상황신고서</t>
        </r>
        <r>
          <rPr>
            <b/>
            <sz val="9"/>
            <color indexed="81"/>
            <rFont val="Tahoma"/>
            <family val="2"/>
          </rPr>
          <t xml:space="preserve"> 1</t>
        </r>
        <r>
          <rPr>
            <b/>
            <sz val="9"/>
            <color indexed="81"/>
            <rFont val="돋움"/>
            <family val="3"/>
            <charset val="129"/>
          </rPr>
          <t>쪽의</t>
        </r>
        <r>
          <rPr>
            <b/>
            <sz val="9"/>
            <color indexed="81"/>
            <rFont val="Tahoma"/>
            <family val="2"/>
          </rPr>
          <t xml:space="preserve"> </t>
        </r>
        <r>
          <rPr>
            <b/>
            <sz val="9"/>
            <color indexed="81"/>
            <rFont val="돋움"/>
            <family val="3"/>
            <charset val="129"/>
          </rPr>
          <t>내용도</t>
        </r>
        <r>
          <rPr>
            <b/>
            <sz val="9"/>
            <color indexed="81"/>
            <rFont val="Tahoma"/>
            <family val="2"/>
          </rPr>
          <t xml:space="preserve"> </t>
        </r>
        <r>
          <rPr>
            <b/>
            <sz val="9"/>
            <color indexed="81"/>
            <rFont val="돋움"/>
            <family val="3"/>
            <charset val="129"/>
          </rPr>
          <t>수정하여</t>
        </r>
        <r>
          <rPr>
            <b/>
            <sz val="9"/>
            <color indexed="81"/>
            <rFont val="Tahoma"/>
            <family val="2"/>
          </rPr>
          <t xml:space="preserve"> </t>
        </r>
        <r>
          <rPr>
            <b/>
            <sz val="9"/>
            <color indexed="81"/>
            <rFont val="돋움"/>
            <family val="3"/>
            <charset val="129"/>
          </rPr>
          <t>작성하여야</t>
        </r>
        <r>
          <rPr>
            <b/>
            <sz val="9"/>
            <color indexed="81"/>
            <rFont val="Tahoma"/>
            <family val="2"/>
          </rPr>
          <t xml:space="preserve"> </t>
        </r>
        <r>
          <rPr>
            <b/>
            <sz val="9"/>
            <color indexed="81"/>
            <rFont val="돋움"/>
            <family val="3"/>
            <charset val="129"/>
          </rPr>
          <t>합니다</t>
        </r>
        <r>
          <rPr>
            <b/>
            <sz val="9"/>
            <color indexed="81"/>
            <rFont val="Tahoma"/>
            <family val="2"/>
          </rPr>
          <t xml:space="preserve">.
</t>
        </r>
      </text>
    </comment>
    <comment ref="AP96" authorId="0" shapeId="0" xr:uid="{7F7B6116-B121-49EF-93E3-ADB2ABD7F2F5}">
      <text>
        <r>
          <rPr>
            <b/>
            <sz val="9"/>
            <color indexed="81"/>
            <rFont val="Tahoma"/>
            <family val="2"/>
          </rPr>
          <t xml:space="preserve">1. [C01-C10, C17, C27, C28, C35] : </t>
        </r>
        <r>
          <rPr>
            <b/>
            <sz val="9"/>
            <color indexed="81"/>
            <rFont val="돋움"/>
            <family val="3"/>
            <charset val="129"/>
          </rPr>
          <t>「조세특례제한법」의</t>
        </r>
        <r>
          <rPr>
            <b/>
            <sz val="9"/>
            <color indexed="81"/>
            <rFont val="Tahoma"/>
            <family val="2"/>
          </rPr>
          <t xml:space="preserve"> </t>
        </r>
        <r>
          <rPr>
            <b/>
            <sz val="9"/>
            <color indexed="81"/>
            <rFont val="돋움"/>
            <family val="3"/>
            <charset val="129"/>
          </rPr>
          <t>장기주택마련저축</t>
        </r>
        <r>
          <rPr>
            <b/>
            <sz val="9"/>
            <color indexed="81"/>
            <rFont val="Tahoma"/>
            <family val="2"/>
          </rPr>
          <t xml:space="preserve">, </t>
        </r>
        <r>
          <rPr>
            <b/>
            <sz val="9"/>
            <color indexed="81"/>
            <rFont val="돋움"/>
            <family val="3"/>
            <charset val="129"/>
          </rPr>
          <t>생계형저축</t>
        </r>
        <r>
          <rPr>
            <b/>
            <sz val="9"/>
            <color indexed="81"/>
            <rFont val="Tahoma"/>
            <family val="2"/>
          </rPr>
          <t xml:space="preserve">, </t>
        </r>
        <r>
          <rPr>
            <b/>
            <sz val="9"/>
            <color indexed="81"/>
            <rFont val="돋움"/>
            <family val="3"/>
            <charset val="129"/>
          </rPr>
          <t>개인연금저축</t>
        </r>
        <r>
          <rPr>
            <b/>
            <sz val="9"/>
            <color indexed="81"/>
            <rFont val="Tahoma"/>
            <family val="2"/>
          </rPr>
          <t xml:space="preserve">, </t>
        </r>
        <r>
          <rPr>
            <b/>
            <sz val="9"/>
            <color indexed="81"/>
            <rFont val="돋움"/>
            <family val="3"/>
            <charset val="129"/>
          </rPr>
          <t>장기주식형저축</t>
        </r>
        <r>
          <rPr>
            <b/>
            <sz val="9"/>
            <color indexed="81"/>
            <rFont val="Tahoma"/>
            <family val="2"/>
          </rPr>
          <t xml:space="preserve">, </t>
        </r>
        <r>
          <rPr>
            <b/>
            <sz val="9"/>
            <color indexed="81"/>
            <rFont val="돋움"/>
            <family val="3"/>
            <charset val="129"/>
          </rPr>
          <t>조합</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예탁금</t>
        </r>
        <r>
          <rPr>
            <b/>
            <sz val="9"/>
            <color indexed="81"/>
            <rFont val="Tahoma"/>
            <family val="2"/>
          </rPr>
          <t xml:space="preserve">, </t>
        </r>
        <r>
          <rPr>
            <b/>
            <sz val="9"/>
            <color indexed="81"/>
            <rFont val="돋움"/>
            <family val="3"/>
            <charset val="129"/>
          </rPr>
          <t>조합</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출자금</t>
        </r>
        <r>
          <rPr>
            <b/>
            <sz val="9"/>
            <color indexed="81"/>
            <rFont val="Tahoma"/>
            <family val="2"/>
          </rPr>
          <t xml:space="preserve">, </t>
        </r>
        <r>
          <rPr>
            <b/>
            <sz val="9"/>
            <color indexed="81"/>
            <rFont val="돋움"/>
            <family val="3"/>
            <charset val="129"/>
          </rPr>
          <t>농어가목돈마련저축</t>
        </r>
        <r>
          <rPr>
            <b/>
            <sz val="9"/>
            <color indexed="81"/>
            <rFont val="Tahoma"/>
            <family val="2"/>
          </rPr>
          <t xml:space="preserve">,  </t>
        </r>
        <r>
          <rPr>
            <b/>
            <sz val="9"/>
            <color indexed="81"/>
            <rFont val="돋움"/>
            <family val="3"/>
            <charset val="129"/>
          </rPr>
          <t>장기회사채형저축</t>
        </r>
        <r>
          <rPr>
            <b/>
            <sz val="9"/>
            <color indexed="81"/>
            <rFont val="Tahoma"/>
            <family val="2"/>
          </rPr>
          <t xml:space="preserve">, </t>
        </r>
        <r>
          <rPr>
            <b/>
            <sz val="9"/>
            <color indexed="81"/>
            <rFont val="돋움"/>
            <family val="3"/>
            <charset val="129"/>
          </rPr>
          <t>우리사주</t>
        </r>
        <r>
          <rPr>
            <b/>
            <sz val="9"/>
            <color indexed="81"/>
            <rFont val="Tahoma"/>
            <family val="2"/>
          </rPr>
          <t>·</t>
        </r>
        <r>
          <rPr>
            <b/>
            <sz val="9"/>
            <color indexed="81"/>
            <rFont val="돋움"/>
            <family val="3"/>
            <charset val="129"/>
          </rPr>
          <t>장기보유주식</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배당소득</t>
        </r>
        <r>
          <rPr>
            <b/>
            <sz val="9"/>
            <color indexed="81"/>
            <rFont val="Tahoma"/>
            <family val="2"/>
          </rPr>
          <t xml:space="preserve">, </t>
        </r>
        <r>
          <rPr>
            <b/>
            <sz val="9"/>
            <color indexed="81"/>
            <rFont val="돋움"/>
            <family val="3"/>
            <charset val="129"/>
          </rPr>
          <t>공익기부투자신탁</t>
        </r>
        <r>
          <rPr>
            <b/>
            <sz val="9"/>
            <color indexed="81"/>
            <rFont val="Tahoma"/>
            <family val="2"/>
          </rPr>
          <t>·</t>
        </r>
        <r>
          <rPr>
            <b/>
            <sz val="9"/>
            <color indexed="81"/>
            <rFont val="돋움"/>
            <family val="3"/>
            <charset val="129"/>
          </rPr>
          <t>미분양주택투자신탁</t>
        </r>
        <r>
          <rPr>
            <b/>
            <sz val="9"/>
            <color indexed="81"/>
            <rFont val="Tahoma"/>
            <family val="2"/>
          </rPr>
          <t xml:space="preserve">, </t>
        </r>
        <r>
          <rPr>
            <b/>
            <sz val="9"/>
            <color indexed="81"/>
            <rFont val="돋움"/>
            <family val="3"/>
            <charset val="129"/>
          </rPr>
          <t>녹색저축</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이자</t>
        </r>
        <r>
          <rPr>
            <b/>
            <sz val="9"/>
            <color indexed="81"/>
            <rFont val="Tahoma"/>
            <family val="2"/>
          </rPr>
          <t>·</t>
        </r>
        <r>
          <rPr>
            <b/>
            <sz val="9"/>
            <color indexed="81"/>
            <rFont val="돋움"/>
            <family val="3"/>
            <charset val="129"/>
          </rPr>
          <t>배당소득과</t>
        </r>
        <r>
          <rPr>
            <b/>
            <sz val="9"/>
            <color indexed="81"/>
            <rFont val="Tahoma"/>
            <family val="2"/>
          </rPr>
          <t xml:space="preserve"> </t>
        </r>
        <r>
          <rPr>
            <b/>
            <sz val="9"/>
            <color indexed="81"/>
            <rFont val="돋움"/>
            <family val="3"/>
            <charset val="129"/>
          </rPr>
          <t>「소득세법」의</t>
        </r>
        <r>
          <rPr>
            <b/>
            <sz val="9"/>
            <color indexed="81"/>
            <rFont val="Tahoma"/>
            <family val="2"/>
          </rPr>
          <t xml:space="preserve"> </t>
        </r>
        <r>
          <rPr>
            <b/>
            <sz val="9"/>
            <color indexed="81"/>
            <rFont val="돋움"/>
            <family val="3"/>
            <charset val="129"/>
          </rPr>
          <t>저축성보험차익에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않은</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보험차익으로</t>
        </r>
        <r>
          <rPr>
            <b/>
            <sz val="9"/>
            <color indexed="81"/>
            <rFont val="Tahoma"/>
            <family val="2"/>
          </rPr>
          <t xml:space="preserve"> </t>
        </r>
        <r>
          <rPr>
            <b/>
            <sz val="9"/>
            <color indexed="81"/>
            <rFont val="돋움"/>
            <family val="3"/>
            <charset val="129"/>
          </rPr>
          <t>소득세가</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저축상품의</t>
        </r>
        <r>
          <rPr>
            <b/>
            <sz val="9"/>
            <color indexed="81"/>
            <rFont val="Tahoma"/>
            <family val="2"/>
          </rPr>
          <t xml:space="preserve"> </t>
        </r>
        <r>
          <rPr>
            <b/>
            <sz val="9"/>
            <color indexed="81"/>
            <rFont val="돋움"/>
            <family val="3"/>
            <charset val="129"/>
          </rPr>
          <t>소득지급란의</t>
        </r>
        <r>
          <rPr>
            <b/>
            <sz val="9"/>
            <color indexed="81"/>
            <rFont val="Tahoma"/>
            <family val="2"/>
          </rPr>
          <t xml:space="preserve"> </t>
        </r>
        <r>
          <rPr>
            <b/>
            <sz val="9"/>
            <color indexed="81"/>
            <rFont val="돋움"/>
            <family val="3"/>
            <charset val="129"/>
          </rPr>
          <t>인원</t>
        </r>
        <r>
          <rPr>
            <b/>
            <sz val="9"/>
            <color indexed="81"/>
            <rFont val="Tahoma"/>
            <family val="2"/>
          </rPr>
          <t xml:space="preserve">, </t>
        </r>
        <r>
          <rPr>
            <b/>
            <sz val="9"/>
            <color indexed="81"/>
            <rFont val="돋움"/>
            <family val="3"/>
            <charset val="129"/>
          </rPr>
          <t>총지급액을</t>
        </r>
        <r>
          <rPr>
            <b/>
            <sz val="9"/>
            <color indexed="81"/>
            <rFont val="Tahoma"/>
            <family val="2"/>
          </rPr>
          <t xml:space="preserve"> </t>
        </r>
        <r>
          <rPr>
            <b/>
            <sz val="9"/>
            <color indexed="81"/>
            <rFont val="돋움"/>
            <family val="3"/>
            <charset val="129"/>
          </rPr>
          <t>적으며</t>
        </r>
        <r>
          <rPr>
            <b/>
            <sz val="9"/>
            <color indexed="81"/>
            <rFont val="Tahoma"/>
            <family val="2"/>
          </rPr>
          <t xml:space="preserve"> </t>
        </r>
        <r>
          <rPr>
            <b/>
            <sz val="9"/>
            <color indexed="81"/>
            <rFont val="돋움"/>
            <family val="3"/>
            <charset val="129"/>
          </rPr>
          <t>이자소득</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배당소득의</t>
        </r>
        <r>
          <rPr>
            <b/>
            <sz val="9"/>
            <color indexed="81"/>
            <rFont val="Tahoma"/>
            <family val="2"/>
          </rPr>
          <t xml:space="preserve"> </t>
        </r>
        <r>
          <rPr>
            <b/>
            <sz val="9"/>
            <color indexed="81"/>
            <rFont val="돋움"/>
            <family val="3"/>
            <charset val="129"/>
          </rPr>
          <t>합계액을</t>
        </r>
        <r>
          <rPr>
            <b/>
            <sz val="9"/>
            <color indexed="81"/>
            <rFont val="Tahoma"/>
            <family val="2"/>
          </rPr>
          <t xml:space="preserve"> </t>
        </r>
        <r>
          <rPr>
            <b/>
            <sz val="9"/>
            <color indexed="81"/>
            <rFont val="돋움"/>
            <family val="3"/>
            <charset val="129"/>
          </rPr>
          <t>적습니다</t>
        </r>
        <r>
          <rPr>
            <b/>
            <sz val="9"/>
            <color indexed="81"/>
            <rFont val="Tahoma"/>
            <family val="2"/>
          </rPr>
          <t>.
  2. [C19,C29]</t>
        </r>
        <r>
          <rPr>
            <b/>
            <sz val="9"/>
            <color indexed="81"/>
            <rFont val="돋움"/>
            <family val="3"/>
            <charset val="129"/>
          </rPr>
          <t>는</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「소득세법」에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비과세되는</t>
        </r>
        <r>
          <rPr>
            <b/>
            <sz val="9"/>
            <color indexed="81"/>
            <rFont val="Tahoma"/>
            <family val="2"/>
          </rPr>
          <t xml:space="preserve"> </t>
        </r>
        <r>
          <rPr>
            <b/>
            <sz val="9"/>
            <color indexed="81"/>
            <rFont val="돋움"/>
            <family val="3"/>
            <charset val="129"/>
          </rPr>
          <t>저축상품</t>
        </r>
        <r>
          <rPr>
            <b/>
            <sz val="9"/>
            <color indexed="81"/>
            <rFont val="Tahoma"/>
            <family val="2"/>
          </rPr>
          <t xml:space="preserve">( [C01-C10, C17, C27, C28] </t>
        </r>
        <r>
          <rPr>
            <b/>
            <sz val="9"/>
            <color indexed="81"/>
            <rFont val="돋움"/>
            <family val="3"/>
            <charset val="129"/>
          </rPr>
          <t>란</t>
        </r>
        <r>
          <rPr>
            <b/>
            <sz val="9"/>
            <color indexed="81"/>
            <rFont val="Tahoma"/>
            <family val="2"/>
          </rPr>
          <t xml:space="preserve"> </t>
        </r>
        <r>
          <rPr>
            <b/>
            <sz val="9"/>
            <color indexed="81"/>
            <rFont val="돋움"/>
            <family val="3"/>
            <charset val="129"/>
          </rPr>
          <t>작성대상</t>
        </r>
        <r>
          <rPr>
            <b/>
            <sz val="9"/>
            <color indexed="81"/>
            <rFont val="Tahoma"/>
            <family val="2"/>
          </rPr>
          <t xml:space="preserve"> </t>
        </r>
        <r>
          <rPr>
            <b/>
            <sz val="9"/>
            <color indexed="81"/>
            <rFont val="돋움"/>
            <family val="3"/>
            <charset val="129"/>
          </rPr>
          <t>저축상품</t>
        </r>
        <r>
          <rPr>
            <b/>
            <sz val="9"/>
            <color indexed="81"/>
            <rFont val="Tahoma"/>
            <family val="2"/>
          </rPr>
          <t xml:space="preserve"> </t>
        </r>
        <r>
          <rPr>
            <b/>
            <sz val="9"/>
            <color indexed="81"/>
            <rFont val="돋움"/>
            <family val="3"/>
            <charset val="129"/>
          </rPr>
          <t>제외</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해당되는</t>
        </r>
        <r>
          <rPr>
            <b/>
            <sz val="9"/>
            <color indexed="81"/>
            <rFont val="Tahoma"/>
            <family val="2"/>
          </rPr>
          <t xml:space="preserve"> </t>
        </r>
        <r>
          <rPr>
            <b/>
            <sz val="9"/>
            <color indexed="81"/>
            <rFont val="돋움"/>
            <family val="3"/>
            <charset val="129"/>
          </rPr>
          <t>소득에</t>
        </r>
        <r>
          <rPr>
            <b/>
            <sz val="9"/>
            <color indexed="81"/>
            <rFont val="Tahoma"/>
            <family val="2"/>
          </rPr>
          <t xml:space="preserve"> </t>
        </r>
        <r>
          <rPr>
            <b/>
            <sz val="9"/>
            <color indexed="81"/>
            <rFont val="돋움"/>
            <family val="3"/>
            <charset val="129"/>
          </rPr>
          <t>대해</t>
        </r>
        <r>
          <rPr>
            <b/>
            <sz val="9"/>
            <color indexed="81"/>
            <rFont val="Tahoma"/>
            <family val="2"/>
          </rPr>
          <t xml:space="preserve"> </t>
        </r>
        <r>
          <rPr>
            <b/>
            <sz val="9"/>
            <color indexed="81"/>
            <rFont val="돋움"/>
            <family val="3"/>
            <charset val="129"/>
          </rPr>
          <t>소득지급란의</t>
        </r>
        <r>
          <rPr>
            <b/>
            <sz val="9"/>
            <color indexed="81"/>
            <rFont val="Tahoma"/>
            <family val="2"/>
          </rPr>
          <t xml:space="preserve"> </t>
        </r>
        <r>
          <rPr>
            <b/>
            <sz val="9"/>
            <color indexed="81"/>
            <rFont val="돋움"/>
            <family val="3"/>
            <charset val="129"/>
          </rPr>
          <t>인원</t>
        </r>
        <r>
          <rPr>
            <b/>
            <sz val="9"/>
            <color indexed="81"/>
            <rFont val="Tahoma"/>
            <family val="2"/>
          </rPr>
          <t xml:space="preserve">, </t>
        </r>
        <r>
          <rPr>
            <b/>
            <sz val="9"/>
            <color indexed="81"/>
            <rFont val="돋움"/>
            <family val="3"/>
            <charset val="129"/>
          </rPr>
          <t>총지급액을</t>
        </r>
        <r>
          <rPr>
            <b/>
            <sz val="9"/>
            <color indexed="81"/>
            <rFont val="Tahoma"/>
            <family val="2"/>
          </rPr>
          <t xml:space="preserve"> </t>
        </r>
        <r>
          <rPr>
            <b/>
            <sz val="9"/>
            <color indexed="81"/>
            <rFont val="돋움"/>
            <family val="3"/>
            <charset val="129"/>
          </rPr>
          <t>적으며</t>
        </r>
        <r>
          <rPr>
            <b/>
            <sz val="9"/>
            <color indexed="81"/>
            <rFont val="Tahoma"/>
            <family val="2"/>
          </rPr>
          <t xml:space="preserve"> </t>
        </r>
        <r>
          <rPr>
            <b/>
            <sz val="9"/>
            <color indexed="81"/>
            <rFont val="돋움"/>
            <family val="3"/>
            <charset val="129"/>
          </rPr>
          <t>이자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배당소득의</t>
        </r>
        <r>
          <rPr>
            <b/>
            <sz val="9"/>
            <color indexed="81"/>
            <rFont val="Tahoma"/>
            <family val="2"/>
          </rPr>
          <t xml:space="preserve"> </t>
        </r>
        <r>
          <rPr>
            <b/>
            <sz val="9"/>
            <color indexed="81"/>
            <rFont val="돋움"/>
            <family val="3"/>
            <charset val="129"/>
          </rPr>
          <t>해당란에</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적습니다</t>
        </r>
        <r>
          <rPr>
            <b/>
            <sz val="9"/>
            <color indexed="81"/>
            <rFont val="Tahoma"/>
            <family val="2"/>
          </rPr>
          <t>.
  3. [C11, C21, C31, C32, C33, C34, C51]</t>
        </r>
        <r>
          <rPr>
            <b/>
            <sz val="9"/>
            <color indexed="81"/>
            <rFont val="돋움"/>
            <family val="3"/>
            <charset val="129"/>
          </rPr>
          <t>은</t>
        </r>
        <r>
          <rPr>
            <b/>
            <sz val="9"/>
            <color indexed="81"/>
            <rFont val="Tahoma"/>
            <family val="2"/>
          </rPr>
          <t xml:space="preserve"> </t>
        </r>
        <r>
          <rPr>
            <b/>
            <sz val="9"/>
            <color indexed="81"/>
            <rFont val="돋움"/>
            <family val="3"/>
            <charset val="129"/>
          </rPr>
          <t>장기채권</t>
        </r>
        <r>
          <rPr>
            <b/>
            <sz val="9"/>
            <color indexed="81"/>
            <rFont val="Tahoma"/>
            <family val="2"/>
          </rPr>
          <t xml:space="preserve"> (30%), </t>
        </r>
        <r>
          <rPr>
            <b/>
            <sz val="9"/>
            <color indexed="81"/>
            <rFont val="돋움"/>
            <family val="3"/>
            <charset val="129"/>
          </rPr>
          <t>「조세특례제한법」의</t>
        </r>
        <r>
          <rPr>
            <b/>
            <sz val="9"/>
            <color indexed="81"/>
            <rFont val="Tahoma"/>
            <family val="2"/>
          </rPr>
          <t xml:space="preserve"> </t>
        </r>
        <r>
          <rPr>
            <b/>
            <sz val="9"/>
            <color indexed="81"/>
            <rFont val="돋움"/>
            <family val="3"/>
            <charset val="129"/>
          </rPr>
          <t>장기보유주식배당</t>
        </r>
        <r>
          <rPr>
            <b/>
            <sz val="9"/>
            <color indexed="81"/>
            <rFont val="Tahoma"/>
            <family val="2"/>
          </rPr>
          <t xml:space="preserve">, </t>
        </r>
        <r>
          <rPr>
            <b/>
            <sz val="9"/>
            <color indexed="81"/>
            <rFont val="돋움"/>
            <family val="3"/>
            <charset val="129"/>
          </rPr>
          <t>사회기반시설투융자회사</t>
        </r>
        <r>
          <rPr>
            <b/>
            <sz val="9"/>
            <color indexed="81"/>
            <rFont val="Tahoma"/>
            <family val="2"/>
          </rPr>
          <t xml:space="preserve"> </t>
        </r>
        <r>
          <rPr>
            <b/>
            <sz val="9"/>
            <color indexed="81"/>
            <rFont val="돋움"/>
            <family val="3"/>
            <charset val="129"/>
          </rPr>
          <t>배당소득</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특례세율이</t>
        </r>
        <r>
          <rPr>
            <b/>
            <sz val="9"/>
            <color indexed="81"/>
            <rFont val="Tahoma"/>
            <family val="2"/>
          </rPr>
          <t xml:space="preserve"> </t>
        </r>
        <r>
          <rPr>
            <b/>
            <sz val="9"/>
            <color indexed="81"/>
            <rFont val="돋움"/>
            <family val="3"/>
            <charset val="129"/>
          </rPr>
          <t>적용되는</t>
        </r>
        <r>
          <rPr>
            <b/>
            <sz val="9"/>
            <color indexed="81"/>
            <rFont val="Tahoma"/>
            <family val="2"/>
          </rPr>
          <t xml:space="preserve"> </t>
        </r>
        <r>
          <rPr>
            <b/>
            <sz val="9"/>
            <color indexed="81"/>
            <rFont val="돋움"/>
            <family val="3"/>
            <charset val="129"/>
          </rPr>
          <t>이자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배당소득의</t>
        </r>
        <r>
          <rPr>
            <b/>
            <sz val="9"/>
            <color indexed="81"/>
            <rFont val="Tahoma"/>
            <family val="2"/>
          </rPr>
          <t xml:space="preserve"> </t>
        </r>
        <r>
          <rPr>
            <b/>
            <sz val="9"/>
            <color indexed="81"/>
            <rFont val="돋움"/>
            <family val="3"/>
            <charset val="129"/>
          </rPr>
          <t>소득지급란의</t>
        </r>
        <r>
          <rPr>
            <b/>
            <sz val="9"/>
            <color indexed="81"/>
            <rFont val="Tahoma"/>
            <family val="2"/>
          </rPr>
          <t xml:space="preserve"> </t>
        </r>
        <r>
          <rPr>
            <b/>
            <sz val="9"/>
            <color indexed="81"/>
            <rFont val="돋움"/>
            <family val="3"/>
            <charset val="129"/>
          </rPr>
          <t>인원</t>
        </r>
        <r>
          <rPr>
            <b/>
            <sz val="9"/>
            <color indexed="81"/>
            <rFont val="Tahoma"/>
            <family val="2"/>
          </rPr>
          <t xml:space="preserve">, </t>
        </r>
        <r>
          <rPr>
            <b/>
            <sz val="9"/>
            <color indexed="81"/>
            <rFont val="돋움"/>
            <family val="3"/>
            <charset val="129"/>
          </rPr>
          <t>총지급액을</t>
        </r>
        <r>
          <rPr>
            <b/>
            <sz val="9"/>
            <color indexed="81"/>
            <rFont val="Tahoma"/>
            <family val="2"/>
          </rPr>
          <t xml:space="preserve"> </t>
        </r>
        <r>
          <rPr>
            <b/>
            <sz val="9"/>
            <color indexed="81"/>
            <rFont val="돋움"/>
            <family val="3"/>
            <charset val="129"/>
          </rPr>
          <t>적으며</t>
        </r>
        <r>
          <rPr>
            <b/>
            <sz val="9"/>
            <color indexed="81"/>
            <rFont val="Tahoma"/>
            <family val="2"/>
          </rPr>
          <t xml:space="preserve"> </t>
        </r>
        <r>
          <rPr>
            <b/>
            <sz val="9"/>
            <color indexed="81"/>
            <rFont val="돋움"/>
            <family val="3"/>
            <charset val="129"/>
          </rPr>
          <t>이자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배당소득의</t>
        </r>
        <r>
          <rPr>
            <b/>
            <sz val="9"/>
            <color indexed="81"/>
            <rFont val="Tahoma"/>
            <family val="2"/>
          </rPr>
          <t xml:space="preserve"> </t>
        </r>
        <r>
          <rPr>
            <b/>
            <sz val="9"/>
            <color indexed="81"/>
            <rFont val="돋움"/>
            <family val="3"/>
            <charset val="129"/>
          </rPr>
          <t>해당란에</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적습니다</t>
        </r>
        <r>
          <rPr>
            <b/>
            <sz val="9"/>
            <color indexed="81"/>
            <rFont val="Tahoma"/>
            <family val="2"/>
          </rPr>
          <t>.
  4. [C12, C22]</t>
        </r>
        <r>
          <rPr>
            <b/>
            <sz val="9"/>
            <color indexed="81"/>
            <rFont val="돋움"/>
            <family val="3"/>
            <charset val="129"/>
          </rPr>
          <t>는</t>
        </r>
        <r>
          <rPr>
            <b/>
            <sz val="9"/>
            <color indexed="81"/>
            <rFont val="Tahoma"/>
            <family val="2"/>
          </rPr>
          <t xml:space="preserve"> </t>
        </r>
        <r>
          <rPr>
            <b/>
            <sz val="9"/>
            <color indexed="81"/>
            <rFont val="돋움"/>
            <family val="3"/>
            <charset val="129"/>
          </rPr>
          <t>「조세특례제한법」의</t>
        </r>
        <r>
          <rPr>
            <b/>
            <sz val="9"/>
            <color indexed="81"/>
            <rFont val="Tahoma"/>
            <family val="2"/>
          </rPr>
          <t xml:space="preserve"> </t>
        </r>
        <r>
          <rPr>
            <b/>
            <sz val="9"/>
            <color indexed="81"/>
            <rFont val="돋움"/>
            <family val="3"/>
            <charset val="129"/>
          </rPr>
          <t>세금우대종합저축의</t>
        </r>
        <r>
          <rPr>
            <b/>
            <sz val="9"/>
            <color indexed="81"/>
            <rFont val="Tahoma"/>
            <family val="2"/>
          </rPr>
          <t xml:space="preserve"> </t>
        </r>
        <r>
          <rPr>
            <b/>
            <sz val="9"/>
            <color indexed="81"/>
            <rFont val="돋움"/>
            <family val="3"/>
            <charset val="129"/>
          </rPr>
          <t>소득지급란의</t>
        </r>
        <r>
          <rPr>
            <b/>
            <sz val="9"/>
            <color indexed="81"/>
            <rFont val="Tahoma"/>
            <family val="2"/>
          </rPr>
          <t xml:space="preserve"> </t>
        </r>
        <r>
          <rPr>
            <b/>
            <sz val="9"/>
            <color indexed="81"/>
            <rFont val="돋움"/>
            <family val="3"/>
            <charset val="129"/>
          </rPr>
          <t>인원</t>
        </r>
        <r>
          <rPr>
            <b/>
            <sz val="9"/>
            <color indexed="81"/>
            <rFont val="Tahoma"/>
            <family val="2"/>
          </rPr>
          <t xml:space="preserve">, </t>
        </r>
        <r>
          <rPr>
            <b/>
            <sz val="9"/>
            <color indexed="81"/>
            <rFont val="돋움"/>
            <family val="3"/>
            <charset val="129"/>
          </rPr>
          <t>총지급액을</t>
        </r>
        <r>
          <rPr>
            <b/>
            <sz val="9"/>
            <color indexed="81"/>
            <rFont val="Tahoma"/>
            <family val="2"/>
          </rPr>
          <t xml:space="preserve"> </t>
        </r>
        <r>
          <rPr>
            <b/>
            <sz val="9"/>
            <color indexed="81"/>
            <rFont val="돋움"/>
            <family val="3"/>
            <charset val="129"/>
          </rPr>
          <t>적으며</t>
        </r>
        <r>
          <rPr>
            <b/>
            <sz val="9"/>
            <color indexed="81"/>
            <rFont val="Tahoma"/>
            <family val="2"/>
          </rPr>
          <t xml:space="preserve"> </t>
        </r>
        <r>
          <rPr>
            <b/>
            <sz val="9"/>
            <color indexed="81"/>
            <rFont val="돋움"/>
            <family val="3"/>
            <charset val="129"/>
          </rPr>
          <t>이자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배당소득의</t>
        </r>
        <r>
          <rPr>
            <b/>
            <sz val="9"/>
            <color indexed="81"/>
            <rFont val="Tahoma"/>
            <family val="2"/>
          </rPr>
          <t xml:space="preserve"> </t>
        </r>
        <r>
          <rPr>
            <b/>
            <sz val="9"/>
            <color indexed="81"/>
            <rFont val="돋움"/>
            <family val="3"/>
            <charset val="129"/>
          </rPr>
          <t>해당란에</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적습니다</t>
        </r>
        <r>
          <rPr>
            <b/>
            <sz val="9"/>
            <color indexed="81"/>
            <rFont val="Tahoma"/>
            <family val="2"/>
          </rPr>
          <t>.
  5. [C13,C36-C39, C52, C53]</t>
        </r>
        <r>
          <rPr>
            <b/>
            <sz val="9"/>
            <color indexed="81"/>
            <rFont val="돋움"/>
            <family val="3"/>
            <charset val="129"/>
          </rPr>
          <t>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「소득세법」에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일반세율이</t>
        </r>
        <r>
          <rPr>
            <b/>
            <sz val="9"/>
            <color indexed="81"/>
            <rFont val="Tahoma"/>
            <family val="2"/>
          </rPr>
          <t xml:space="preserve"> </t>
        </r>
        <r>
          <rPr>
            <b/>
            <sz val="9"/>
            <color indexed="81"/>
            <rFont val="돋움"/>
            <family val="3"/>
            <charset val="129"/>
          </rPr>
          <t>적용되면서</t>
        </r>
        <r>
          <rPr>
            <b/>
            <sz val="9"/>
            <color indexed="81"/>
            <rFont val="Tahoma"/>
            <family val="2"/>
          </rPr>
          <t xml:space="preserve"> </t>
        </r>
        <r>
          <rPr>
            <b/>
            <sz val="9"/>
            <color indexed="81"/>
            <rFont val="돋움"/>
            <family val="3"/>
            <charset val="129"/>
          </rPr>
          <t>분리과세되는</t>
        </r>
        <r>
          <rPr>
            <b/>
            <sz val="9"/>
            <color indexed="81"/>
            <rFont val="Tahoma"/>
            <family val="2"/>
          </rPr>
          <t xml:space="preserve"> </t>
        </r>
        <r>
          <rPr>
            <b/>
            <sz val="9"/>
            <color indexed="81"/>
            <rFont val="돋움"/>
            <family val="3"/>
            <charset val="129"/>
          </rPr>
          <t>소득과</t>
        </r>
        <r>
          <rPr>
            <b/>
            <sz val="9"/>
            <color indexed="81"/>
            <rFont val="Tahoma"/>
            <family val="2"/>
          </rPr>
          <t xml:space="preserve"> </t>
        </r>
        <r>
          <rPr>
            <b/>
            <sz val="9"/>
            <color indexed="81"/>
            <rFont val="돋움"/>
            <family val="3"/>
            <charset val="129"/>
          </rPr>
          <t>직장공제회초과반환금</t>
        </r>
        <r>
          <rPr>
            <b/>
            <sz val="9"/>
            <color indexed="81"/>
            <rFont val="Tahoma"/>
            <family val="2"/>
          </rPr>
          <t>(</t>
        </r>
        <r>
          <rPr>
            <b/>
            <sz val="9"/>
            <color indexed="81"/>
            <rFont val="돋움"/>
            <family val="3"/>
            <charset val="129"/>
          </rPr>
          <t>기본세율</t>
        </r>
        <r>
          <rPr>
            <b/>
            <sz val="9"/>
            <color indexed="81"/>
            <rFont val="Tahoma"/>
            <family val="2"/>
          </rPr>
          <t>)</t>
        </r>
        <r>
          <rPr>
            <b/>
            <sz val="9"/>
            <color indexed="81"/>
            <rFont val="돋움"/>
            <family val="3"/>
            <charset val="129"/>
          </rPr>
          <t>으로</t>
        </r>
        <r>
          <rPr>
            <b/>
            <sz val="9"/>
            <color indexed="81"/>
            <rFont val="Tahoma"/>
            <family val="2"/>
          </rPr>
          <t xml:space="preserve"> </t>
        </r>
        <r>
          <rPr>
            <b/>
            <sz val="9"/>
            <color indexed="81"/>
            <rFont val="돋움"/>
            <family val="3"/>
            <charset val="129"/>
          </rPr>
          <t>분리과세</t>
        </r>
        <r>
          <rPr>
            <b/>
            <sz val="9"/>
            <color indexed="81"/>
            <rFont val="Tahoma"/>
            <family val="2"/>
          </rPr>
          <t xml:space="preserve"> </t>
        </r>
        <r>
          <rPr>
            <b/>
            <sz val="9"/>
            <color indexed="81"/>
            <rFont val="돋움"/>
            <family val="3"/>
            <charset val="129"/>
          </rPr>
          <t>해당되는</t>
        </r>
        <r>
          <rPr>
            <b/>
            <sz val="9"/>
            <color indexed="81"/>
            <rFont val="Tahoma"/>
            <family val="2"/>
          </rPr>
          <t xml:space="preserve"> </t>
        </r>
        <r>
          <rPr>
            <b/>
            <sz val="9"/>
            <color indexed="81"/>
            <rFont val="돋움"/>
            <family val="3"/>
            <charset val="129"/>
          </rPr>
          <t>소득의</t>
        </r>
        <r>
          <rPr>
            <b/>
            <sz val="9"/>
            <color indexed="81"/>
            <rFont val="Tahoma"/>
            <family val="2"/>
          </rPr>
          <t xml:space="preserve"> </t>
        </r>
        <r>
          <rPr>
            <b/>
            <sz val="9"/>
            <color indexed="81"/>
            <rFont val="돋움"/>
            <family val="3"/>
            <charset val="129"/>
          </rPr>
          <t>소득지급란의</t>
        </r>
        <r>
          <rPr>
            <b/>
            <sz val="9"/>
            <color indexed="81"/>
            <rFont val="Tahoma"/>
            <family val="2"/>
          </rPr>
          <t xml:space="preserve"> </t>
        </r>
        <r>
          <rPr>
            <b/>
            <sz val="9"/>
            <color indexed="81"/>
            <rFont val="돋움"/>
            <family val="3"/>
            <charset val="129"/>
          </rPr>
          <t>인원</t>
        </r>
        <r>
          <rPr>
            <b/>
            <sz val="9"/>
            <color indexed="81"/>
            <rFont val="Tahoma"/>
            <family val="2"/>
          </rPr>
          <t xml:space="preserve">, </t>
        </r>
        <r>
          <rPr>
            <b/>
            <sz val="9"/>
            <color indexed="81"/>
            <rFont val="돋움"/>
            <family val="3"/>
            <charset val="129"/>
          </rPr>
          <t>총지급액을</t>
        </r>
        <r>
          <rPr>
            <b/>
            <sz val="9"/>
            <color indexed="81"/>
            <rFont val="Tahoma"/>
            <family val="2"/>
          </rPr>
          <t xml:space="preserve"> </t>
        </r>
        <r>
          <rPr>
            <b/>
            <sz val="9"/>
            <color indexed="81"/>
            <rFont val="돋움"/>
            <family val="3"/>
            <charset val="129"/>
          </rPr>
          <t>적으며</t>
        </r>
        <r>
          <rPr>
            <b/>
            <sz val="9"/>
            <color indexed="81"/>
            <rFont val="Tahoma"/>
            <family val="2"/>
          </rPr>
          <t xml:space="preserve"> </t>
        </r>
        <r>
          <rPr>
            <b/>
            <sz val="9"/>
            <color indexed="81"/>
            <rFont val="돋움"/>
            <family val="3"/>
            <charset val="129"/>
          </rPr>
          <t>이자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배당소득의</t>
        </r>
        <r>
          <rPr>
            <b/>
            <sz val="9"/>
            <color indexed="81"/>
            <rFont val="Tahoma"/>
            <family val="2"/>
          </rPr>
          <t xml:space="preserve"> </t>
        </r>
        <r>
          <rPr>
            <b/>
            <sz val="9"/>
            <color indexed="81"/>
            <rFont val="돋움"/>
            <family val="3"/>
            <charset val="129"/>
          </rPr>
          <t>해당란에</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적습니다</t>
        </r>
        <r>
          <rPr>
            <b/>
            <sz val="9"/>
            <color indexed="81"/>
            <rFont val="Tahoma"/>
            <family val="2"/>
          </rPr>
          <t>.
  6. [C14, C24]</t>
        </r>
        <r>
          <rPr>
            <b/>
            <sz val="9"/>
            <color indexed="81"/>
            <rFont val="돋움"/>
            <family val="3"/>
            <charset val="129"/>
          </rPr>
          <t>는</t>
        </r>
        <r>
          <rPr>
            <b/>
            <sz val="9"/>
            <color indexed="81"/>
            <rFont val="Tahoma"/>
            <family val="2"/>
          </rPr>
          <t xml:space="preserve"> </t>
        </r>
        <r>
          <rPr>
            <b/>
            <sz val="9"/>
            <color indexed="81"/>
            <rFont val="돋움"/>
            <family val="3"/>
            <charset val="129"/>
          </rPr>
          <t>일반세율</t>
        </r>
        <r>
          <rPr>
            <b/>
            <sz val="9"/>
            <color indexed="81"/>
            <rFont val="Tahoma"/>
            <family val="2"/>
          </rPr>
          <t xml:space="preserve">(22%,20%,15%,14% </t>
        </r>
        <r>
          <rPr>
            <b/>
            <sz val="9"/>
            <color indexed="81"/>
            <rFont val="돋움"/>
            <family val="3"/>
            <charset val="129"/>
          </rPr>
          <t>등</t>
        </r>
        <r>
          <rPr>
            <b/>
            <sz val="9"/>
            <color indexed="81"/>
            <rFont val="Tahoma"/>
            <family val="2"/>
          </rPr>
          <t>)</t>
        </r>
        <r>
          <rPr>
            <b/>
            <sz val="9"/>
            <color indexed="81"/>
            <rFont val="돋움"/>
            <family val="3"/>
            <charset val="129"/>
          </rPr>
          <t>이</t>
        </r>
        <r>
          <rPr>
            <b/>
            <sz val="9"/>
            <color indexed="81"/>
            <rFont val="Tahoma"/>
            <family val="2"/>
          </rPr>
          <t xml:space="preserve"> </t>
        </r>
        <r>
          <rPr>
            <b/>
            <sz val="9"/>
            <color indexed="81"/>
            <rFont val="돋움"/>
            <family val="3"/>
            <charset val="129"/>
          </rPr>
          <t>적용되고</t>
        </r>
        <r>
          <rPr>
            <b/>
            <sz val="9"/>
            <color indexed="81"/>
            <rFont val="Tahoma"/>
            <family val="2"/>
          </rPr>
          <t xml:space="preserve">, </t>
        </r>
        <r>
          <rPr>
            <b/>
            <sz val="9"/>
            <color indexed="81"/>
            <rFont val="돋움"/>
            <family val="3"/>
            <charset val="129"/>
          </rPr>
          <t>거주자에</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소득지급란의</t>
        </r>
        <r>
          <rPr>
            <b/>
            <sz val="9"/>
            <color indexed="81"/>
            <rFont val="Tahoma"/>
            <family val="2"/>
          </rPr>
          <t xml:space="preserve"> </t>
        </r>
        <r>
          <rPr>
            <b/>
            <sz val="9"/>
            <color indexed="81"/>
            <rFont val="돋움"/>
            <family val="3"/>
            <charset val="129"/>
          </rPr>
          <t>인원</t>
        </r>
        <r>
          <rPr>
            <b/>
            <sz val="9"/>
            <color indexed="81"/>
            <rFont val="Tahoma"/>
            <family val="2"/>
          </rPr>
          <t xml:space="preserve">, </t>
        </r>
        <r>
          <rPr>
            <b/>
            <sz val="9"/>
            <color indexed="81"/>
            <rFont val="돋움"/>
            <family val="3"/>
            <charset val="129"/>
          </rPr>
          <t>총지급액을</t>
        </r>
        <r>
          <rPr>
            <b/>
            <sz val="9"/>
            <color indexed="81"/>
            <rFont val="Tahoma"/>
            <family val="2"/>
          </rPr>
          <t xml:space="preserve"> </t>
        </r>
        <r>
          <rPr>
            <b/>
            <sz val="9"/>
            <color indexed="81"/>
            <rFont val="돋움"/>
            <family val="3"/>
            <charset val="129"/>
          </rPr>
          <t>적으며</t>
        </r>
        <r>
          <rPr>
            <b/>
            <sz val="9"/>
            <color indexed="81"/>
            <rFont val="Tahoma"/>
            <family val="2"/>
          </rPr>
          <t xml:space="preserve"> </t>
        </r>
        <r>
          <rPr>
            <b/>
            <sz val="9"/>
            <color indexed="81"/>
            <rFont val="돋움"/>
            <family val="3"/>
            <charset val="129"/>
          </rPr>
          <t>이자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배당소득의</t>
        </r>
        <r>
          <rPr>
            <b/>
            <sz val="9"/>
            <color indexed="81"/>
            <rFont val="Tahoma"/>
            <family val="2"/>
          </rPr>
          <t xml:space="preserve"> </t>
        </r>
        <r>
          <rPr>
            <b/>
            <sz val="9"/>
            <color indexed="81"/>
            <rFont val="돋움"/>
            <family val="3"/>
            <charset val="129"/>
          </rPr>
          <t>해당란에</t>
        </r>
        <r>
          <rPr>
            <b/>
            <sz val="9"/>
            <color indexed="81"/>
            <rFont val="Tahoma"/>
            <family val="2"/>
          </rPr>
          <t xml:space="preserve"> </t>
        </r>
        <r>
          <rPr>
            <b/>
            <sz val="9"/>
            <color indexed="81"/>
            <rFont val="돋움"/>
            <family val="3"/>
            <charset val="129"/>
          </rPr>
          <t>적습니다</t>
        </r>
        <r>
          <rPr>
            <b/>
            <sz val="9"/>
            <color indexed="81"/>
            <rFont val="Tahoma"/>
            <family val="2"/>
          </rPr>
          <t>.
  7. [C15, C25]</t>
        </r>
        <r>
          <rPr>
            <b/>
            <sz val="9"/>
            <color indexed="81"/>
            <rFont val="돋움"/>
            <family val="3"/>
            <charset val="129"/>
          </rPr>
          <t>는</t>
        </r>
        <r>
          <rPr>
            <b/>
            <sz val="9"/>
            <color indexed="81"/>
            <rFont val="Tahoma"/>
            <family val="2"/>
          </rPr>
          <t xml:space="preserve"> </t>
        </r>
        <r>
          <rPr>
            <b/>
            <sz val="9"/>
            <color indexed="81"/>
            <rFont val="돋움"/>
            <family val="3"/>
            <charset val="129"/>
          </rPr>
          <t>「금융실명거래</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비밀보장에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따라</t>
        </r>
        <r>
          <rPr>
            <b/>
            <sz val="9"/>
            <color indexed="81"/>
            <rFont val="Tahoma"/>
            <family val="2"/>
          </rPr>
          <t xml:space="preserve"> 90% </t>
        </r>
        <r>
          <rPr>
            <b/>
            <sz val="9"/>
            <color indexed="81"/>
            <rFont val="돋움"/>
            <family val="3"/>
            <charset val="129"/>
          </rPr>
          <t>세율이</t>
        </r>
        <r>
          <rPr>
            <b/>
            <sz val="9"/>
            <color indexed="81"/>
            <rFont val="Tahoma"/>
            <family val="2"/>
          </rPr>
          <t xml:space="preserve"> </t>
        </r>
        <r>
          <rPr>
            <b/>
            <sz val="9"/>
            <color indexed="81"/>
            <rFont val="돋움"/>
            <family val="3"/>
            <charset val="129"/>
          </rPr>
          <t>적용되는</t>
        </r>
        <r>
          <rPr>
            <b/>
            <sz val="9"/>
            <color indexed="81"/>
            <rFont val="Tahoma"/>
            <family val="2"/>
          </rPr>
          <t xml:space="preserve"> </t>
        </r>
        <r>
          <rPr>
            <b/>
            <sz val="9"/>
            <color indexed="81"/>
            <rFont val="돋움"/>
            <family val="3"/>
            <charset val="129"/>
          </rPr>
          <t>비실명</t>
        </r>
        <r>
          <rPr>
            <b/>
            <sz val="9"/>
            <color indexed="81"/>
            <rFont val="Tahoma"/>
            <family val="2"/>
          </rPr>
          <t xml:space="preserve"> </t>
        </r>
        <r>
          <rPr>
            <b/>
            <sz val="9"/>
            <color indexed="81"/>
            <rFont val="돋움"/>
            <family val="3"/>
            <charset val="129"/>
          </rPr>
          <t>거래분과</t>
        </r>
        <r>
          <rPr>
            <b/>
            <sz val="9"/>
            <color indexed="81"/>
            <rFont val="Tahoma"/>
            <family val="2"/>
          </rPr>
          <t xml:space="preserve"> </t>
        </r>
        <r>
          <rPr>
            <b/>
            <sz val="9"/>
            <color indexed="81"/>
            <rFont val="돋움"/>
            <family val="3"/>
            <charset val="129"/>
          </rPr>
          <t>「소득세법」에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비실명</t>
        </r>
        <r>
          <rPr>
            <b/>
            <sz val="9"/>
            <color indexed="81"/>
            <rFont val="Tahoma"/>
            <family val="2"/>
          </rPr>
          <t xml:space="preserve"> </t>
        </r>
        <r>
          <rPr>
            <b/>
            <sz val="9"/>
            <color indexed="81"/>
            <rFont val="돋움"/>
            <family val="3"/>
            <charset val="129"/>
          </rPr>
          <t>소득에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원천징수명세를</t>
        </r>
        <r>
          <rPr>
            <b/>
            <sz val="9"/>
            <color indexed="81"/>
            <rFont val="Tahoma"/>
            <family val="2"/>
          </rPr>
          <t xml:space="preserve"> </t>
        </r>
        <r>
          <rPr>
            <b/>
            <sz val="9"/>
            <color indexed="81"/>
            <rFont val="돋움"/>
            <family val="3"/>
            <charset val="129"/>
          </rPr>
          <t>이자소득</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배당소득의</t>
        </r>
        <r>
          <rPr>
            <b/>
            <sz val="9"/>
            <color indexed="81"/>
            <rFont val="Tahoma"/>
            <family val="2"/>
          </rPr>
          <t xml:space="preserve"> </t>
        </r>
        <r>
          <rPr>
            <b/>
            <sz val="9"/>
            <color indexed="81"/>
            <rFont val="돋움"/>
            <family val="3"/>
            <charset val="129"/>
          </rPr>
          <t>해당란에</t>
        </r>
        <r>
          <rPr>
            <b/>
            <sz val="9"/>
            <color indexed="81"/>
            <rFont val="Tahoma"/>
            <family val="2"/>
          </rPr>
          <t xml:space="preserve"> </t>
        </r>
        <r>
          <rPr>
            <b/>
            <sz val="9"/>
            <color indexed="81"/>
            <rFont val="돋움"/>
            <family val="3"/>
            <charset val="129"/>
          </rPr>
          <t>적습니다</t>
        </r>
        <r>
          <rPr>
            <b/>
            <sz val="9"/>
            <color indexed="81"/>
            <rFont val="Tahoma"/>
            <family val="2"/>
          </rPr>
          <t>.
  8. [C16]</t>
        </r>
        <r>
          <rPr>
            <b/>
            <sz val="9"/>
            <color indexed="81"/>
            <rFont val="돋움"/>
            <family val="3"/>
            <charset val="129"/>
          </rPr>
          <t>은</t>
        </r>
        <r>
          <rPr>
            <b/>
            <sz val="9"/>
            <color indexed="81"/>
            <rFont val="Tahoma"/>
            <family val="2"/>
          </rPr>
          <t xml:space="preserve"> </t>
        </r>
        <r>
          <rPr>
            <b/>
            <sz val="9"/>
            <color indexed="81"/>
            <rFont val="돋움"/>
            <family val="3"/>
            <charset val="129"/>
          </rPr>
          <t>비영업대금의</t>
        </r>
        <r>
          <rPr>
            <b/>
            <sz val="9"/>
            <color indexed="81"/>
            <rFont val="Tahoma"/>
            <family val="2"/>
          </rPr>
          <t xml:space="preserve"> </t>
        </r>
        <r>
          <rPr>
            <b/>
            <sz val="9"/>
            <color indexed="81"/>
            <rFont val="돋움"/>
            <family val="3"/>
            <charset val="129"/>
          </rPr>
          <t>이자소득에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원천징수명세를</t>
        </r>
        <r>
          <rPr>
            <b/>
            <sz val="9"/>
            <color indexed="81"/>
            <rFont val="Tahoma"/>
            <family val="2"/>
          </rPr>
          <t xml:space="preserve"> </t>
        </r>
        <r>
          <rPr>
            <b/>
            <sz val="9"/>
            <color indexed="81"/>
            <rFont val="돋움"/>
            <family val="3"/>
            <charset val="129"/>
          </rPr>
          <t>적습니다</t>
        </r>
        <r>
          <rPr>
            <b/>
            <sz val="9"/>
            <color indexed="81"/>
            <rFont val="Tahoma"/>
            <family val="2"/>
          </rPr>
          <t>.
  9. [C26]</t>
        </r>
        <r>
          <rPr>
            <b/>
            <sz val="9"/>
            <color indexed="81"/>
            <rFont val="돋움"/>
            <family val="3"/>
            <charset val="129"/>
          </rPr>
          <t>은</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17</t>
        </r>
        <r>
          <rPr>
            <b/>
            <sz val="9"/>
            <color indexed="81"/>
            <rFont val="돋움"/>
            <family val="3"/>
            <charset val="129"/>
          </rPr>
          <t>조제</t>
        </r>
        <r>
          <rPr>
            <b/>
            <sz val="9"/>
            <color indexed="81"/>
            <rFont val="Tahoma"/>
            <family val="2"/>
          </rPr>
          <t>1</t>
        </r>
        <r>
          <rPr>
            <b/>
            <sz val="9"/>
            <color indexed="81"/>
            <rFont val="돋움"/>
            <family val="3"/>
            <charset val="129"/>
          </rPr>
          <t>항제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출자공동사업자의</t>
        </r>
        <r>
          <rPr>
            <b/>
            <sz val="9"/>
            <color indexed="81"/>
            <rFont val="Tahoma"/>
            <family val="2"/>
          </rPr>
          <t xml:space="preserve"> </t>
        </r>
        <r>
          <rPr>
            <b/>
            <sz val="9"/>
            <color indexed="81"/>
            <rFont val="돋움"/>
            <family val="3"/>
            <charset val="129"/>
          </rPr>
          <t>배당소득에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원천징수명세를</t>
        </r>
        <r>
          <rPr>
            <b/>
            <sz val="9"/>
            <color indexed="81"/>
            <rFont val="Tahoma"/>
            <family val="2"/>
          </rPr>
          <t xml:space="preserve"> </t>
        </r>
        <r>
          <rPr>
            <b/>
            <sz val="9"/>
            <color indexed="81"/>
            <rFont val="돋움"/>
            <family val="3"/>
            <charset val="129"/>
          </rPr>
          <t>적습니다</t>
        </r>
        <r>
          <rPr>
            <b/>
            <sz val="9"/>
            <color indexed="81"/>
            <rFont val="Tahoma"/>
            <family val="2"/>
          </rPr>
          <t>. 
  10. [C30]</t>
        </r>
        <r>
          <rPr>
            <b/>
            <sz val="9"/>
            <color indexed="81"/>
            <rFont val="돋움"/>
            <family val="3"/>
            <charset val="129"/>
          </rPr>
          <t>은</t>
        </r>
        <r>
          <rPr>
            <b/>
            <sz val="9"/>
            <color indexed="81"/>
            <rFont val="Tahoma"/>
            <family val="2"/>
          </rPr>
          <t xml:space="preserve"> </t>
        </r>
        <r>
          <rPr>
            <b/>
            <sz val="9"/>
            <color indexed="81"/>
            <rFont val="돋움"/>
            <family val="3"/>
            <charset val="129"/>
          </rPr>
          <t>이자</t>
        </r>
        <r>
          <rPr>
            <b/>
            <sz val="9"/>
            <color indexed="81"/>
            <rFont val="Tahoma"/>
            <family val="2"/>
          </rPr>
          <t>·</t>
        </r>
        <r>
          <rPr>
            <b/>
            <sz val="9"/>
            <color indexed="81"/>
            <rFont val="돋움"/>
            <family val="3"/>
            <charset val="129"/>
          </rPr>
          <t>배당소득의</t>
        </r>
        <r>
          <rPr>
            <b/>
            <sz val="9"/>
            <color indexed="81"/>
            <rFont val="Tahoma"/>
            <family val="2"/>
          </rPr>
          <t xml:space="preserve"> </t>
        </r>
        <r>
          <rPr>
            <b/>
            <sz val="9"/>
            <color indexed="81"/>
            <rFont val="돋움"/>
            <family val="3"/>
            <charset val="129"/>
          </rPr>
          <t>원천징수합계액을</t>
        </r>
        <r>
          <rPr>
            <b/>
            <sz val="9"/>
            <color indexed="81"/>
            <rFont val="Tahoma"/>
            <family val="2"/>
          </rPr>
          <t xml:space="preserve"> </t>
        </r>
        <r>
          <rPr>
            <b/>
            <sz val="9"/>
            <color indexed="81"/>
            <rFont val="돋움"/>
            <family val="3"/>
            <charset val="129"/>
          </rPr>
          <t>적으며</t>
        </r>
        <r>
          <rPr>
            <b/>
            <sz val="9"/>
            <color indexed="81"/>
            <rFont val="Tahoma"/>
            <family val="2"/>
          </rPr>
          <t xml:space="preserve">  C30, C61, C62</t>
        </r>
        <r>
          <rPr>
            <b/>
            <sz val="9"/>
            <color indexed="81"/>
            <rFont val="돋움"/>
            <family val="3"/>
            <charset val="129"/>
          </rPr>
          <t>의</t>
        </r>
        <r>
          <rPr>
            <b/>
            <sz val="9"/>
            <color indexed="81"/>
            <rFont val="Tahoma"/>
            <family val="2"/>
          </rPr>
          <t xml:space="preserve"> </t>
        </r>
        <r>
          <rPr>
            <b/>
            <sz val="9"/>
            <color indexed="81"/>
            <rFont val="돋움"/>
            <family val="3"/>
            <charset val="129"/>
          </rPr>
          <t>합계액과</t>
        </r>
        <r>
          <rPr>
            <b/>
            <sz val="9"/>
            <color indexed="81"/>
            <rFont val="Tahoma"/>
            <family val="2"/>
          </rPr>
          <t xml:space="preserve">  A50, A60</t>
        </r>
        <r>
          <rPr>
            <b/>
            <sz val="9"/>
            <color indexed="81"/>
            <rFont val="돋움"/>
            <family val="3"/>
            <charset val="129"/>
          </rPr>
          <t>의</t>
        </r>
        <r>
          <rPr>
            <b/>
            <sz val="9"/>
            <color indexed="81"/>
            <rFont val="Tahoma"/>
            <family val="2"/>
          </rPr>
          <t xml:space="preserve"> </t>
        </r>
        <r>
          <rPr>
            <b/>
            <sz val="9"/>
            <color indexed="81"/>
            <rFont val="돋움"/>
            <family val="3"/>
            <charset val="129"/>
          </rPr>
          <t>합계액과</t>
        </r>
        <r>
          <rPr>
            <b/>
            <sz val="9"/>
            <color indexed="81"/>
            <rFont val="Tahoma"/>
            <family val="2"/>
          </rPr>
          <t xml:space="preserve"> </t>
        </r>
        <r>
          <rPr>
            <b/>
            <sz val="9"/>
            <color indexed="81"/>
            <rFont val="돋움"/>
            <family val="3"/>
            <charset val="129"/>
          </rPr>
          <t>일치하여야</t>
        </r>
        <r>
          <rPr>
            <b/>
            <sz val="9"/>
            <color indexed="81"/>
            <rFont val="Tahoma"/>
            <family val="2"/>
          </rPr>
          <t xml:space="preserve"> </t>
        </r>
        <r>
          <rPr>
            <b/>
            <sz val="9"/>
            <color indexed="81"/>
            <rFont val="돋움"/>
            <family val="3"/>
            <charset val="129"/>
          </rPr>
          <t>합니다</t>
        </r>
        <r>
          <rPr>
            <b/>
            <sz val="9"/>
            <color indexed="81"/>
            <rFont val="Tahoma"/>
            <family val="2"/>
          </rPr>
          <t>.
  11. [C41](</t>
        </r>
        <r>
          <rPr>
            <b/>
            <sz val="9"/>
            <color indexed="81"/>
            <rFont val="돋움"/>
            <family val="3"/>
            <charset val="129"/>
          </rPr>
          <t>장기주식형저축추징세액</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장기주식형저축을</t>
        </r>
        <r>
          <rPr>
            <b/>
            <sz val="9"/>
            <color indexed="81"/>
            <rFont val="Tahoma"/>
            <family val="2"/>
          </rPr>
          <t xml:space="preserve"> </t>
        </r>
        <r>
          <rPr>
            <b/>
            <sz val="9"/>
            <color indexed="81"/>
            <rFont val="돋움"/>
            <family val="3"/>
            <charset val="129"/>
          </rPr>
          <t>가입일부터</t>
        </r>
        <r>
          <rPr>
            <b/>
            <sz val="9"/>
            <color indexed="81"/>
            <rFont val="Tahoma"/>
            <family val="2"/>
          </rPr>
          <t xml:space="preserve"> 3</t>
        </r>
        <r>
          <rPr>
            <b/>
            <sz val="9"/>
            <color indexed="81"/>
            <rFont val="돋움"/>
            <family val="3"/>
            <charset val="129"/>
          </rPr>
          <t>년</t>
        </r>
        <r>
          <rPr>
            <b/>
            <sz val="9"/>
            <color indexed="81"/>
            <rFont val="Tahoma"/>
            <family val="2"/>
          </rPr>
          <t xml:space="preserve"> </t>
        </r>
        <r>
          <rPr>
            <b/>
            <sz val="9"/>
            <color indexed="81"/>
            <rFont val="돋움"/>
            <family val="3"/>
            <charset val="129"/>
          </rPr>
          <t>내에</t>
        </r>
        <r>
          <rPr>
            <b/>
            <sz val="9"/>
            <color indexed="81"/>
            <rFont val="Tahoma"/>
            <family val="2"/>
          </rPr>
          <t xml:space="preserve"> </t>
        </r>
        <r>
          <rPr>
            <b/>
            <sz val="9"/>
            <color indexed="81"/>
            <rFont val="돋움"/>
            <family val="3"/>
            <charset val="129"/>
          </rPr>
          <t>계약을</t>
        </r>
        <r>
          <rPr>
            <b/>
            <sz val="9"/>
            <color indexed="81"/>
            <rFont val="Tahoma"/>
            <family val="2"/>
          </rPr>
          <t xml:space="preserve"> </t>
        </r>
        <r>
          <rPr>
            <b/>
            <sz val="9"/>
            <color indexed="81"/>
            <rFont val="돋움"/>
            <family val="3"/>
            <charset val="129"/>
          </rPr>
          <t>해지하는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저축취급</t>
        </r>
        <r>
          <rPr>
            <b/>
            <sz val="9"/>
            <color indexed="81"/>
            <rFont val="Tahoma"/>
            <family val="2"/>
          </rPr>
          <t xml:space="preserve"> </t>
        </r>
        <r>
          <rPr>
            <b/>
            <sz val="9"/>
            <color indexed="81"/>
            <rFont val="돋움"/>
            <family val="3"/>
            <charset val="129"/>
          </rPr>
          <t>금융회사</t>
        </r>
        <r>
          <rPr>
            <b/>
            <sz val="9"/>
            <color indexed="81"/>
            <rFont val="Tahoma"/>
            <family val="2"/>
          </rPr>
          <t xml:space="preserve"> </t>
        </r>
        <r>
          <rPr>
            <b/>
            <sz val="9"/>
            <color indexed="81"/>
            <rFont val="돋움"/>
            <family val="3"/>
            <charset val="129"/>
          </rPr>
          <t>등이</t>
        </r>
        <r>
          <rPr>
            <b/>
            <sz val="9"/>
            <color indexed="81"/>
            <rFont val="Tahoma"/>
            <family val="2"/>
          </rPr>
          <t xml:space="preserve"> </t>
        </r>
        <r>
          <rPr>
            <b/>
            <sz val="9"/>
            <color indexed="81"/>
            <rFont val="돋움"/>
            <family val="3"/>
            <charset val="129"/>
          </rPr>
          <t>추징하는</t>
        </r>
        <r>
          <rPr>
            <b/>
            <sz val="9"/>
            <color indexed="81"/>
            <rFont val="Tahoma"/>
            <family val="2"/>
          </rPr>
          <t xml:space="preserve"> </t>
        </r>
        <r>
          <rPr>
            <b/>
            <sz val="9"/>
            <color indexed="81"/>
            <rFont val="돋움"/>
            <family val="3"/>
            <charset val="129"/>
          </rPr>
          <t>해지</t>
        </r>
        <r>
          <rPr>
            <b/>
            <sz val="9"/>
            <color indexed="81"/>
            <rFont val="Tahoma"/>
            <family val="2"/>
          </rPr>
          <t xml:space="preserve"> </t>
        </r>
        <r>
          <rPr>
            <b/>
            <sz val="9"/>
            <color indexed="81"/>
            <rFont val="돋움"/>
            <family val="3"/>
            <charset val="129"/>
          </rPr>
          <t>추징세액을</t>
        </r>
        <r>
          <rPr>
            <b/>
            <sz val="9"/>
            <color indexed="81"/>
            <rFont val="Tahoma"/>
            <family val="2"/>
          </rPr>
          <t xml:space="preserve"> </t>
        </r>
        <r>
          <rPr>
            <b/>
            <sz val="9"/>
            <color indexed="81"/>
            <rFont val="돋움"/>
            <family val="3"/>
            <charset val="129"/>
          </rPr>
          <t>적으며</t>
        </r>
        <r>
          <rPr>
            <b/>
            <sz val="9"/>
            <color indexed="81"/>
            <rFont val="Tahoma"/>
            <family val="2"/>
          </rPr>
          <t xml:space="preserve">, </t>
        </r>
        <r>
          <rPr>
            <b/>
            <sz val="9"/>
            <color indexed="81"/>
            <rFont val="돋움"/>
            <family val="3"/>
            <charset val="129"/>
          </rPr>
          <t>장기주식형저축의</t>
        </r>
        <r>
          <rPr>
            <b/>
            <sz val="9"/>
            <color indexed="81"/>
            <rFont val="Tahoma"/>
            <family val="2"/>
          </rPr>
          <t xml:space="preserve"> </t>
        </r>
        <r>
          <rPr>
            <b/>
            <sz val="9"/>
            <color indexed="81"/>
            <rFont val="돋움"/>
            <family val="3"/>
            <charset val="129"/>
          </rPr>
          <t>중도환매</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금융회사</t>
        </r>
        <r>
          <rPr>
            <b/>
            <sz val="9"/>
            <color indexed="81"/>
            <rFont val="Tahoma"/>
            <family val="2"/>
          </rPr>
          <t xml:space="preserve"> </t>
        </r>
        <r>
          <rPr>
            <b/>
            <sz val="9"/>
            <color indexed="81"/>
            <rFont val="돋움"/>
            <family val="3"/>
            <charset val="129"/>
          </rPr>
          <t>등이</t>
        </r>
        <r>
          <rPr>
            <b/>
            <sz val="9"/>
            <color indexed="81"/>
            <rFont val="Tahoma"/>
            <family val="2"/>
          </rPr>
          <t xml:space="preserve"> </t>
        </r>
        <r>
          <rPr>
            <b/>
            <sz val="9"/>
            <color indexed="81"/>
            <rFont val="돋움"/>
            <family val="3"/>
            <charset val="129"/>
          </rPr>
          <t>징수하는</t>
        </r>
        <r>
          <rPr>
            <b/>
            <sz val="9"/>
            <color indexed="81"/>
            <rFont val="Tahoma"/>
            <family val="2"/>
          </rPr>
          <t xml:space="preserve"> </t>
        </r>
        <r>
          <rPr>
            <b/>
            <sz val="9"/>
            <color indexed="81"/>
            <rFont val="돋움"/>
            <family val="3"/>
            <charset val="129"/>
          </rPr>
          <t>배당소득</t>
        </r>
        <r>
          <rPr>
            <b/>
            <sz val="9"/>
            <color indexed="81"/>
            <rFont val="Tahoma"/>
            <family val="2"/>
          </rPr>
          <t xml:space="preserve"> </t>
        </r>
        <r>
          <rPr>
            <b/>
            <sz val="9"/>
            <color indexed="81"/>
            <rFont val="돋움"/>
            <family val="3"/>
            <charset val="129"/>
          </rPr>
          <t>세액은</t>
        </r>
        <r>
          <rPr>
            <b/>
            <sz val="9"/>
            <color indexed="81"/>
            <rFont val="Tahoma"/>
            <family val="2"/>
          </rPr>
          <t xml:space="preserve"> [C24](</t>
        </r>
        <r>
          <rPr>
            <b/>
            <sz val="9"/>
            <color indexed="81"/>
            <rFont val="돋움"/>
            <family val="3"/>
            <charset val="129"/>
          </rPr>
          <t>일반과세</t>
        </r>
        <r>
          <rPr>
            <b/>
            <sz val="9"/>
            <color indexed="81"/>
            <rFont val="Tahoma"/>
            <family val="2"/>
          </rPr>
          <t>)</t>
        </r>
        <r>
          <rPr>
            <b/>
            <sz val="9"/>
            <color indexed="81"/>
            <rFont val="돋움"/>
            <family val="3"/>
            <charset val="129"/>
          </rPr>
          <t>란에</t>
        </r>
        <r>
          <rPr>
            <b/>
            <sz val="9"/>
            <color indexed="81"/>
            <rFont val="Tahoma"/>
            <family val="2"/>
          </rPr>
          <t xml:space="preserve"> </t>
        </r>
        <r>
          <rPr>
            <b/>
            <sz val="9"/>
            <color indexed="81"/>
            <rFont val="돋움"/>
            <family val="3"/>
            <charset val="129"/>
          </rPr>
          <t>적습니다</t>
        </r>
        <r>
          <rPr>
            <b/>
            <sz val="9"/>
            <color indexed="81"/>
            <rFont val="Tahoma"/>
            <family val="2"/>
          </rPr>
          <t>.
  12. [C42](</t>
        </r>
        <r>
          <rPr>
            <b/>
            <sz val="9"/>
            <color indexed="81"/>
            <rFont val="돋움"/>
            <family val="3"/>
            <charset val="129"/>
          </rPr>
          <t>장기주택마련저축추징세액</t>
        </r>
        <r>
          <rPr>
            <b/>
            <sz val="9"/>
            <color indexed="81"/>
            <rFont val="Tahoma"/>
            <family val="2"/>
          </rPr>
          <t>)</t>
        </r>
        <r>
          <rPr>
            <b/>
            <sz val="9"/>
            <color indexed="81"/>
            <rFont val="돋움"/>
            <family val="3"/>
            <charset val="129"/>
          </rPr>
          <t>란은</t>
        </r>
        <r>
          <rPr>
            <b/>
            <sz val="9"/>
            <color indexed="81"/>
            <rFont val="Tahoma"/>
            <family val="2"/>
          </rPr>
          <t xml:space="preserve"> </t>
        </r>
        <r>
          <rPr>
            <b/>
            <sz val="9"/>
            <color indexed="81"/>
            <rFont val="돋움"/>
            <family val="3"/>
            <charset val="129"/>
          </rPr>
          <t>장기주택마련저축에</t>
        </r>
        <r>
          <rPr>
            <b/>
            <sz val="9"/>
            <color indexed="81"/>
            <rFont val="Tahoma"/>
            <family val="2"/>
          </rPr>
          <t xml:space="preserve"> </t>
        </r>
        <r>
          <rPr>
            <b/>
            <sz val="9"/>
            <color indexed="81"/>
            <rFont val="돋움"/>
            <family val="3"/>
            <charset val="129"/>
          </rPr>
          <t>가입하고</t>
        </r>
        <r>
          <rPr>
            <b/>
            <sz val="9"/>
            <color indexed="81"/>
            <rFont val="Tahoma"/>
            <family val="2"/>
          </rPr>
          <t xml:space="preserve"> </t>
        </r>
        <r>
          <rPr>
            <b/>
            <sz val="9"/>
            <color indexed="81"/>
            <rFont val="돋움"/>
            <family val="3"/>
            <charset val="129"/>
          </rPr>
          <t>주택자금공제를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자가</t>
        </r>
        <r>
          <rPr>
            <b/>
            <sz val="9"/>
            <color indexed="81"/>
            <rFont val="Tahoma"/>
            <family val="2"/>
          </rPr>
          <t xml:space="preserve"> </t>
        </r>
        <r>
          <rPr>
            <b/>
            <sz val="9"/>
            <color indexed="81"/>
            <rFont val="돋움"/>
            <family val="3"/>
            <charset val="129"/>
          </rPr>
          <t>계약일부터</t>
        </r>
        <r>
          <rPr>
            <b/>
            <sz val="9"/>
            <color indexed="81"/>
            <rFont val="Tahoma"/>
            <family val="2"/>
          </rPr>
          <t xml:space="preserve"> 5</t>
        </r>
        <r>
          <rPr>
            <b/>
            <sz val="9"/>
            <color indexed="81"/>
            <rFont val="돋움"/>
            <family val="3"/>
            <charset val="129"/>
          </rPr>
          <t>년</t>
        </r>
        <r>
          <rPr>
            <b/>
            <sz val="9"/>
            <color indexed="81"/>
            <rFont val="Tahoma"/>
            <family val="2"/>
          </rPr>
          <t xml:space="preserve"> </t>
        </r>
        <r>
          <rPr>
            <b/>
            <sz val="9"/>
            <color indexed="81"/>
            <rFont val="돋움"/>
            <family val="3"/>
            <charset val="129"/>
          </rPr>
          <t>이내에</t>
        </r>
        <r>
          <rPr>
            <b/>
            <sz val="9"/>
            <color indexed="81"/>
            <rFont val="Tahoma"/>
            <family val="2"/>
          </rPr>
          <t xml:space="preserve"> </t>
        </r>
        <r>
          <rPr>
            <b/>
            <sz val="9"/>
            <color indexed="81"/>
            <rFont val="돋움"/>
            <family val="3"/>
            <charset val="129"/>
          </rPr>
          <t>중도해지</t>
        </r>
        <r>
          <rPr>
            <b/>
            <sz val="9"/>
            <color indexed="81"/>
            <rFont val="Tahoma"/>
            <family val="2"/>
          </rPr>
          <t xml:space="preserve"> </t>
        </r>
        <r>
          <rPr>
            <b/>
            <sz val="9"/>
            <color indexed="81"/>
            <rFont val="돋움"/>
            <family val="3"/>
            <charset val="129"/>
          </rPr>
          <t>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저축기관이</t>
        </r>
        <r>
          <rPr>
            <b/>
            <sz val="9"/>
            <color indexed="81"/>
            <rFont val="Tahoma"/>
            <family val="2"/>
          </rPr>
          <t xml:space="preserve"> </t>
        </r>
        <r>
          <rPr>
            <b/>
            <sz val="9"/>
            <color indexed="81"/>
            <rFont val="돋움"/>
            <family val="3"/>
            <charset val="129"/>
          </rPr>
          <t>추징하는</t>
        </r>
        <r>
          <rPr>
            <b/>
            <sz val="9"/>
            <color indexed="81"/>
            <rFont val="Tahoma"/>
            <family val="2"/>
          </rPr>
          <t xml:space="preserve"> </t>
        </r>
        <r>
          <rPr>
            <b/>
            <sz val="9"/>
            <color indexed="81"/>
            <rFont val="돋움"/>
            <family val="3"/>
            <charset val="129"/>
          </rPr>
          <t>해지</t>
        </r>
        <r>
          <rPr>
            <b/>
            <sz val="9"/>
            <color indexed="81"/>
            <rFont val="Tahoma"/>
            <family val="2"/>
          </rPr>
          <t xml:space="preserve"> </t>
        </r>
        <r>
          <rPr>
            <b/>
            <sz val="9"/>
            <color indexed="81"/>
            <rFont val="돋움"/>
            <family val="3"/>
            <charset val="129"/>
          </rPr>
          <t>추징세액</t>
        </r>
        <r>
          <rPr>
            <b/>
            <sz val="9"/>
            <color indexed="81"/>
            <rFont val="Tahoma"/>
            <family val="2"/>
          </rPr>
          <t>(</t>
        </r>
        <r>
          <rPr>
            <b/>
            <sz val="9"/>
            <color indexed="81"/>
            <rFont val="돋움"/>
            <family val="3"/>
            <charset val="129"/>
          </rPr>
          <t>근로소득</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적고</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금융회사</t>
        </r>
        <r>
          <rPr>
            <b/>
            <sz val="9"/>
            <color indexed="81"/>
            <rFont val="Tahoma"/>
            <family val="2"/>
          </rPr>
          <t xml:space="preserve"> </t>
        </r>
        <r>
          <rPr>
            <b/>
            <sz val="9"/>
            <color indexed="81"/>
            <rFont val="돋움"/>
            <family val="3"/>
            <charset val="129"/>
          </rPr>
          <t>등이</t>
        </r>
        <r>
          <rPr>
            <b/>
            <sz val="9"/>
            <color indexed="81"/>
            <rFont val="Tahoma"/>
            <family val="2"/>
          </rPr>
          <t xml:space="preserve"> </t>
        </r>
        <r>
          <rPr>
            <b/>
            <sz val="9"/>
            <color indexed="81"/>
            <rFont val="돋움"/>
            <family val="3"/>
            <charset val="129"/>
          </rPr>
          <t>추징하는</t>
        </r>
        <r>
          <rPr>
            <b/>
            <sz val="9"/>
            <color indexed="81"/>
            <rFont val="Tahoma"/>
            <family val="2"/>
          </rPr>
          <t xml:space="preserve"> </t>
        </r>
        <r>
          <rPr>
            <b/>
            <sz val="9"/>
            <color indexed="81"/>
            <rFont val="돋움"/>
            <family val="3"/>
            <charset val="129"/>
          </rPr>
          <t>이자소득은</t>
        </r>
        <r>
          <rPr>
            <b/>
            <sz val="9"/>
            <color indexed="81"/>
            <rFont val="Tahoma"/>
            <family val="2"/>
          </rPr>
          <t xml:space="preserve"> [C14](</t>
        </r>
        <r>
          <rPr>
            <b/>
            <sz val="9"/>
            <color indexed="81"/>
            <rFont val="돋움"/>
            <family val="3"/>
            <charset val="129"/>
          </rPr>
          <t>일반과세</t>
        </r>
        <r>
          <rPr>
            <b/>
            <sz val="9"/>
            <color indexed="81"/>
            <rFont val="Tahoma"/>
            <family val="2"/>
          </rPr>
          <t>)</t>
        </r>
        <r>
          <rPr>
            <b/>
            <sz val="9"/>
            <color indexed="81"/>
            <rFont val="돋움"/>
            <family val="3"/>
            <charset val="129"/>
          </rPr>
          <t>란에</t>
        </r>
        <r>
          <rPr>
            <b/>
            <sz val="9"/>
            <color indexed="81"/>
            <rFont val="Tahoma"/>
            <family val="2"/>
          </rPr>
          <t xml:space="preserve">, </t>
        </r>
        <r>
          <rPr>
            <b/>
            <sz val="9"/>
            <color indexed="81"/>
            <rFont val="돋움"/>
            <family val="3"/>
            <charset val="129"/>
          </rPr>
          <t>배당소득은</t>
        </r>
        <r>
          <rPr>
            <b/>
            <sz val="9"/>
            <color indexed="81"/>
            <rFont val="Tahoma"/>
            <family val="2"/>
          </rPr>
          <t xml:space="preserve"> [C24](</t>
        </r>
        <r>
          <rPr>
            <b/>
            <sz val="9"/>
            <color indexed="81"/>
            <rFont val="돋움"/>
            <family val="3"/>
            <charset val="129"/>
          </rPr>
          <t>일반과세</t>
        </r>
        <r>
          <rPr>
            <b/>
            <sz val="9"/>
            <color indexed="81"/>
            <rFont val="Tahoma"/>
            <family val="2"/>
          </rPr>
          <t>)</t>
        </r>
        <r>
          <rPr>
            <b/>
            <sz val="9"/>
            <color indexed="81"/>
            <rFont val="돋움"/>
            <family val="3"/>
            <charset val="129"/>
          </rPr>
          <t>란에</t>
        </r>
        <r>
          <rPr>
            <b/>
            <sz val="9"/>
            <color indexed="81"/>
            <rFont val="Tahoma"/>
            <family val="2"/>
          </rPr>
          <t xml:space="preserve"> </t>
        </r>
        <r>
          <rPr>
            <b/>
            <sz val="9"/>
            <color indexed="81"/>
            <rFont val="돋움"/>
            <family val="3"/>
            <charset val="129"/>
          </rPr>
          <t>적습니다</t>
        </r>
        <r>
          <rPr>
            <b/>
            <sz val="9"/>
            <color indexed="81"/>
            <rFont val="Tahoma"/>
            <family val="2"/>
          </rPr>
          <t>.
  13. [C43](</t>
        </r>
        <r>
          <rPr>
            <b/>
            <sz val="9"/>
            <color indexed="81"/>
            <rFont val="돋움"/>
            <family val="3"/>
            <charset val="129"/>
          </rPr>
          <t>연금저축해지가산세</t>
        </r>
        <r>
          <rPr>
            <b/>
            <sz val="9"/>
            <color indexed="81"/>
            <rFont val="Tahoma"/>
            <family val="2"/>
          </rPr>
          <t>)</t>
        </r>
        <r>
          <rPr>
            <b/>
            <sz val="9"/>
            <color indexed="81"/>
            <rFont val="돋움"/>
            <family val="3"/>
            <charset val="129"/>
          </rPr>
          <t>란은</t>
        </r>
        <r>
          <rPr>
            <b/>
            <sz val="9"/>
            <color indexed="81"/>
            <rFont val="Tahoma"/>
            <family val="2"/>
          </rPr>
          <t xml:space="preserve"> </t>
        </r>
        <r>
          <rPr>
            <b/>
            <sz val="9"/>
            <color indexed="81"/>
            <rFont val="돋움"/>
            <family val="3"/>
            <charset val="129"/>
          </rPr>
          <t>연금저축을</t>
        </r>
        <r>
          <rPr>
            <b/>
            <sz val="9"/>
            <color indexed="81"/>
            <rFont val="Tahoma"/>
            <family val="2"/>
          </rPr>
          <t xml:space="preserve"> </t>
        </r>
        <r>
          <rPr>
            <b/>
            <sz val="9"/>
            <color indexed="81"/>
            <rFont val="돋움"/>
            <family val="3"/>
            <charset val="129"/>
          </rPr>
          <t>계약일부터</t>
        </r>
        <r>
          <rPr>
            <b/>
            <sz val="9"/>
            <color indexed="81"/>
            <rFont val="Tahoma"/>
            <family val="2"/>
          </rPr>
          <t xml:space="preserve"> 5</t>
        </r>
        <r>
          <rPr>
            <b/>
            <sz val="9"/>
            <color indexed="81"/>
            <rFont val="돋움"/>
            <family val="3"/>
            <charset val="129"/>
          </rPr>
          <t>년</t>
        </r>
        <r>
          <rPr>
            <b/>
            <sz val="9"/>
            <color indexed="81"/>
            <rFont val="Tahoma"/>
            <family val="2"/>
          </rPr>
          <t xml:space="preserve"> </t>
        </r>
        <r>
          <rPr>
            <b/>
            <sz val="9"/>
            <color indexed="81"/>
            <rFont val="돋움"/>
            <family val="3"/>
            <charset val="129"/>
          </rPr>
          <t>이내에</t>
        </r>
        <r>
          <rPr>
            <b/>
            <sz val="9"/>
            <color indexed="81"/>
            <rFont val="Tahoma"/>
            <family val="2"/>
          </rPr>
          <t xml:space="preserve"> </t>
        </r>
        <r>
          <rPr>
            <b/>
            <sz val="9"/>
            <color indexed="81"/>
            <rFont val="돋움"/>
            <family val="3"/>
            <charset val="129"/>
          </rPr>
          <t>중도해지하는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저축취급</t>
        </r>
        <r>
          <rPr>
            <b/>
            <sz val="9"/>
            <color indexed="81"/>
            <rFont val="Tahoma"/>
            <family val="2"/>
          </rPr>
          <t xml:space="preserve"> </t>
        </r>
        <r>
          <rPr>
            <b/>
            <sz val="9"/>
            <color indexed="81"/>
            <rFont val="돋움"/>
            <family val="3"/>
            <charset val="129"/>
          </rPr>
          <t>금융회사</t>
        </r>
        <r>
          <rPr>
            <b/>
            <sz val="9"/>
            <color indexed="81"/>
            <rFont val="Tahoma"/>
            <family val="2"/>
          </rPr>
          <t xml:space="preserve"> </t>
        </r>
        <r>
          <rPr>
            <b/>
            <sz val="9"/>
            <color indexed="81"/>
            <rFont val="돋움"/>
            <family val="3"/>
            <charset val="129"/>
          </rPr>
          <t>등이</t>
        </r>
        <r>
          <rPr>
            <b/>
            <sz val="9"/>
            <color indexed="81"/>
            <rFont val="Tahoma"/>
            <family val="2"/>
          </rPr>
          <t xml:space="preserve"> </t>
        </r>
        <r>
          <rPr>
            <b/>
            <sz val="9"/>
            <color indexed="81"/>
            <rFont val="돋움"/>
            <family val="3"/>
            <charset val="129"/>
          </rPr>
          <t>추징하는</t>
        </r>
        <r>
          <rPr>
            <b/>
            <sz val="9"/>
            <color indexed="81"/>
            <rFont val="Tahoma"/>
            <family val="2"/>
          </rPr>
          <t xml:space="preserve"> </t>
        </r>
        <r>
          <rPr>
            <b/>
            <sz val="9"/>
            <color indexed="81"/>
            <rFont val="돋움"/>
            <family val="3"/>
            <charset val="129"/>
          </rPr>
          <t>해지가산세</t>
        </r>
        <r>
          <rPr>
            <b/>
            <sz val="9"/>
            <color indexed="81"/>
            <rFont val="Tahoma"/>
            <family val="2"/>
          </rPr>
          <t>(</t>
        </r>
        <r>
          <rPr>
            <b/>
            <sz val="9"/>
            <color indexed="81"/>
            <rFont val="돋움"/>
            <family val="3"/>
            <charset val="129"/>
          </rPr>
          <t>세목</t>
        </r>
        <r>
          <rPr>
            <b/>
            <sz val="9"/>
            <color indexed="81"/>
            <rFont val="Tahoma"/>
            <family val="2"/>
          </rPr>
          <t xml:space="preserve"> : </t>
        </r>
        <r>
          <rPr>
            <b/>
            <sz val="9"/>
            <color indexed="81"/>
            <rFont val="돋움"/>
            <family val="3"/>
            <charset val="129"/>
          </rPr>
          <t>근로소득</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적으며</t>
        </r>
        <r>
          <rPr>
            <b/>
            <sz val="9"/>
            <color indexed="81"/>
            <rFont val="Tahoma"/>
            <family val="2"/>
          </rPr>
          <t xml:space="preserve">, </t>
        </r>
        <r>
          <rPr>
            <b/>
            <sz val="9"/>
            <color indexed="81"/>
            <rFont val="돋움"/>
            <family val="3"/>
            <charset val="129"/>
          </rPr>
          <t>저축불입계약만료전에</t>
        </r>
        <r>
          <rPr>
            <b/>
            <sz val="9"/>
            <color indexed="81"/>
            <rFont val="Tahoma"/>
            <family val="2"/>
          </rPr>
          <t xml:space="preserve"> </t>
        </r>
        <r>
          <rPr>
            <b/>
            <sz val="9"/>
            <color indexed="81"/>
            <rFont val="돋움"/>
            <family val="3"/>
            <charset val="129"/>
          </rPr>
          <t>해지하거나</t>
        </r>
        <r>
          <rPr>
            <b/>
            <sz val="9"/>
            <color indexed="81"/>
            <rFont val="Tahoma"/>
            <family val="2"/>
          </rPr>
          <t xml:space="preserve"> </t>
        </r>
        <r>
          <rPr>
            <b/>
            <sz val="9"/>
            <color indexed="81"/>
            <rFont val="돋움"/>
            <family val="3"/>
            <charset val="129"/>
          </rPr>
          <t>연금</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형태로</t>
        </r>
        <r>
          <rPr>
            <b/>
            <sz val="9"/>
            <color indexed="81"/>
            <rFont val="Tahoma"/>
            <family val="2"/>
          </rPr>
          <t xml:space="preserve"> </t>
        </r>
        <r>
          <rPr>
            <b/>
            <sz val="9"/>
            <color indexed="81"/>
            <rFont val="돋움"/>
            <family val="3"/>
            <charset val="129"/>
          </rPr>
          <t>지급받아</t>
        </r>
        <r>
          <rPr>
            <b/>
            <sz val="9"/>
            <color indexed="81"/>
            <rFont val="Tahoma"/>
            <family val="2"/>
          </rPr>
          <t xml:space="preserve"> </t>
        </r>
        <r>
          <rPr>
            <b/>
            <sz val="9"/>
            <color indexed="81"/>
            <rFont val="돋움"/>
            <family val="3"/>
            <charset val="129"/>
          </rPr>
          <t>기타소득으로</t>
        </r>
        <r>
          <rPr>
            <b/>
            <sz val="9"/>
            <color indexed="81"/>
            <rFont val="Tahoma"/>
            <family val="2"/>
          </rPr>
          <t xml:space="preserve"> </t>
        </r>
        <r>
          <rPr>
            <b/>
            <sz val="9"/>
            <color indexed="81"/>
            <rFont val="돋움"/>
            <family val="3"/>
            <charset val="129"/>
          </rPr>
          <t>과세되는</t>
        </r>
        <r>
          <rPr>
            <b/>
            <sz val="9"/>
            <color indexed="81"/>
            <rFont val="Tahoma"/>
            <family val="2"/>
          </rPr>
          <t xml:space="preserve"> </t>
        </r>
        <r>
          <rPr>
            <b/>
            <sz val="9"/>
            <color indexed="81"/>
            <rFont val="돋움"/>
            <family val="3"/>
            <charset val="129"/>
          </rPr>
          <t>경우</t>
        </r>
        <r>
          <rPr>
            <b/>
            <sz val="9"/>
            <color indexed="81"/>
            <rFont val="Tahoma"/>
            <family val="2"/>
          </rPr>
          <t xml:space="preserve"> (1</t>
        </r>
        <r>
          <rPr>
            <b/>
            <sz val="9"/>
            <color indexed="81"/>
            <rFont val="돋움"/>
            <family val="3"/>
            <charset val="129"/>
          </rPr>
          <t>쪽</t>
        </r>
        <r>
          <rPr>
            <b/>
            <sz val="9"/>
            <color indexed="81"/>
            <rFont val="Tahoma"/>
            <family val="2"/>
          </rPr>
          <t>) [A40](</t>
        </r>
        <r>
          <rPr>
            <b/>
            <sz val="9"/>
            <color indexed="81"/>
            <rFont val="돋움"/>
            <family val="3"/>
            <charset val="129"/>
          </rPr>
          <t>기타소득</t>
        </r>
        <r>
          <rPr>
            <b/>
            <sz val="9"/>
            <color indexed="81"/>
            <rFont val="Tahoma"/>
            <family val="2"/>
          </rPr>
          <t>)</t>
        </r>
        <r>
          <rPr>
            <b/>
            <sz val="9"/>
            <color indexed="81"/>
            <rFont val="돋움"/>
            <family val="3"/>
            <charset val="129"/>
          </rPr>
          <t>란에만</t>
        </r>
        <r>
          <rPr>
            <b/>
            <sz val="9"/>
            <color indexed="81"/>
            <rFont val="Tahoma"/>
            <family val="2"/>
          </rPr>
          <t xml:space="preserve"> </t>
        </r>
        <r>
          <rPr>
            <b/>
            <sz val="9"/>
            <color indexed="81"/>
            <rFont val="돋움"/>
            <family val="3"/>
            <charset val="129"/>
          </rPr>
          <t>적습니다</t>
        </r>
        <r>
          <rPr>
            <b/>
            <sz val="9"/>
            <color indexed="81"/>
            <rFont val="Tahoma"/>
            <family val="2"/>
          </rPr>
          <t xml:space="preserve">. </t>
        </r>
        <r>
          <rPr>
            <b/>
            <sz val="9"/>
            <color indexed="81"/>
            <rFont val="돋움"/>
            <family val="3"/>
            <charset val="129"/>
          </rPr>
          <t>연금소득은</t>
        </r>
        <r>
          <rPr>
            <b/>
            <sz val="9"/>
            <color indexed="81"/>
            <rFont val="Tahoma"/>
            <family val="2"/>
          </rPr>
          <t xml:space="preserve"> (1</t>
        </r>
        <r>
          <rPr>
            <b/>
            <sz val="9"/>
            <color indexed="81"/>
            <rFont val="돋움"/>
            <family val="3"/>
            <charset val="129"/>
          </rPr>
          <t>쪽</t>
        </r>
        <r>
          <rPr>
            <b/>
            <sz val="9"/>
            <color indexed="81"/>
            <rFont val="Tahoma"/>
            <family val="2"/>
          </rPr>
          <t>) [A45](</t>
        </r>
        <r>
          <rPr>
            <b/>
            <sz val="9"/>
            <color indexed="81"/>
            <rFont val="돋움"/>
            <family val="3"/>
            <charset val="129"/>
          </rPr>
          <t>연금소득</t>
        </r>
        <r>
          <rPr>
            <b/>
            <sz val="9"/>
            <color indexed="81"/>
            <rFont val="Tahoma"/>
            <family val="2"/>
          </rPr>
          <t xml:space="preserve"> </t>
        </r>
        <r>
          <rPr>
            <b/>
            <sz val="9"/>
            <color indexed="81"/>
            <rFont val="돋움"/>
            <family val="3"/>
            <charset val="129"/>
          </rPr>
          <t>매월징수</t>
        </r>
        <r>
          <rPr>
            <b/>
            <sz val="9"/>
            <color indexed="81"/>
            <rFont val="Tahoma"/>
            <family val="2"/>
          </rPr>
          <t>)</t>
        </r>
        <r>
          <rPr>
            <b/>
            <sz val="9"/>
            <color indexed="81"/>
            <rFont val="돋움"/>
            <family val="3"/>
            <charset val="129"/>
          </rPr>
          <t>란에만</t>
        </r>
        <r>
          <rPr>
            <b/>
            <sz val="9"/>
            <color indexed="81"/>
            <rFont val="Tahoma"/>
            <family val="2"/>
          </rPr>
          <t xml:space="preserve"> </t>
        </r>
        <r>
          <rPr>
            <b/>
            <sz val="9"/>
            <color indexed="81"/>
            <rFont val="돋움"/>
            <family val="3"/>
            <charset val="129"/>
          </rPr>
          <t>적습니다</t>
        </r>
        <r>
          <rPr>
            <b/>
            <sz val="9"/>
            <color indexed="81"/>
            <rFont val="Tahoma"/>
            <family val="2"/>
          </rPr>
          <t>.
  14. [C44](</t>
        </r>
        <r>
          <rPr>
            <b/>
            <sz val="9"/>
            <color indexed="81"/>
            <rFont val="돋움"/>
            <family val="3"/>
            <charset val="129"/>
          </rPr>
          <t>소기업</t>
        </r>
        <r>
          <rPr>
            <b/>
            <sz val="9"/>
            <color indexed="81"/>
            <rFont val="Tahoma"/>
            <family val="2"/>
          </rPr>
          <t>·</t>
        </r>
        <r>
          <rPr>
            <b/>
            <sz val="9"/>
            <color indexed="81"/>
            <rFont val="돋움"/>
            <family val="3"/>
            <charset val="129"/>
          </rPr>
          <t>소상공인공제부금</t>
        </r>
        <r>
          <rPr>
            <b/>
            <sz val="9"/>
            <color indexed="81"/>
            <rFont val="Tahoma"/>
            <family val="2"/>
          </rPr>
          <t xml:space="preserve"> </t>
        </r>
        <r>
          <rPr>
            <b/>
            <sz val="9"/>
            <color indexed="81"/>
            <rFont val="돋움"/>
            <family val="3"/>
            <charset val="129"/>
          </rPr>
          <t>해지가산세</t>
        </r>
        <r>
          <rPr>
            <b/>
            <sz val="9"/>
            <color indexed="81"/>
            <rFont val="Tahoma"/>
            <family val="2"/>
          </rPr>
          <t>)</t>
        </r>
        <r>
          <rPr>
            <b/>
            <sz val="9"/>
            <color indexed="81"/>
            <rFont val="돋움"/>
            <family val="3"/>
            <charset val="129"/>
          </rPr>
          <t>란은</t>
        </r>
        <r>
          <rPr>
            <b/>
            <sz val="9"/>
            <color indexed="81"/>
            <rFont val="Tahoma"/>
            <family val="2"/>
          </rPr>
          <t xml:space="preserve"> </t>
        </r>
        <r>
          <rPr>
            <b/>
            <sz val="9"/>
            <color indexed="81"/>
            <rFont val="돋움"/>
            <family val="3"/>
            <charset val="129"/>
          </rPr>
          <t>소기업</t>
        </r>
        <r>
          <rPr>
            <b/>
            <sz val="9"/>
            <color indexed="81"/>
            <rFont val="Tahoma"/>
            <family val="2"/>
          </rPr>
          <t>·</t>
        </r>
        <r>
          <rPr>
            <b/>
            <sz val="9"/>
            <color indexed="81"/>
            <rFont val="돋움"/>
            <family val="3"/>
            <charset val="129"/>
          </rPr>
          <t>소상공인공제계약이</t>
        </r>
        <r>
          <rPr>
            <b/>
            <sz val="9"/>
            <color indexed="81"/>
            <rFont val="Tahoma"/>
            <family val="2"/>
          </rPr>
          <t xml:space="preserve"> </t>
        </r>
        <r>
          <rPr>
            <b/>
            <sz val="9"/>
            <color indexed="81"/>
            <rFont val="돋움"/>
            <family val="3"/>
            <charset val="129"/>
          </rPr>
          <t>가입일부터</t>
        </r>
        <r>
          <rPr>
            <b/>
            <sz val="9"/>
            <color indexed="81"/>
            <rFont val="Tahoma"/>
            <family val="2"/>
          </rPr>
          <t xml:space="preserve"> 5</t>
        </r>
        <r>
          <rPr>
            <b/>
            <sz val="9"/>
            <color indexed="81"/>
            <rFont val="돋움"/>
            <family val="3"/>
            <charset val="129"/>
          </rPr>
          <t>년</t>
        </r>
        <r>
          <rPr>
            <b/>
            <sz val="9"/>
            <color indexed="81"/>
            <rFont val="Tahoma"/>
            <family val="2"/>
          </rPr>
          <t xml:space="preserve"> </t>
        </r>
        <r>
          <rPr>
            <b/>
            <sz val="9"/>
            <color indexed="81"/>
            <rFont val="돋움"/>
            <family val="3"/>
            <charset val="129"/>
          </rPr>
          <t>이내에</t>
        </r>
        <r>
          <rPr>
            <b/>
            <sz val="9"/>
            <color indexed="81"/>
            <rFont val="Tahoma"/>
            <family val="2"/>
          </rPr>
          <t xml:space="preserve"> </t>
        </r>
        <r>
          <rPr>
            <b/>
            <sz val="9"/>
            <color indexed="81"/>
            <rFont val="돋움"/>
            <family val="3"/>
            <charset val="129"/>
          </rPr>
          <t>중도해지하는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중소기업중앙회가</t>
        </r>
        <r>
          <rPr>
            <b/>
            <sz val="9"/>
            <color indexed="81"/>
            <rFont val="Tahoma"/>
            <family val="2"/>
          </rPr>
          <t xml:space="preserve"> </t>
        </r>
        <r>
          <rPr>
            <b/>
            <sz val="9"/>
            <color indexed="81"/>
            <rFont val="돋움"/>
            <family val="3"/>
            <charset val="129"/>
          </rPr>
          <t>추징하는</t>
        </r>
        <r>
          <rPr>
            <b/>
            <sz val="9"/>
            <color indexed="81"/>
            <rFont val="Tahoma"/>
            <family val="2"/>
          </rPr>
          <t xml:space="preserve"> </t>
        </r>
        <r>
          <rPr>
            <b/>
            <sz val="9"/>
            <color indexed="81"/>
            <rFont val="돋움"/>
            <family val="3"/>
            <charset val="129"/>
          </rPr>
          <t>해지가산세</t>
        </r>
        <r>
          <rPr>
            <b/>
            <sz val="9"/>
            <color indexed="81"/>
            <rFont val="Tahoma"/>
            <family val="2"/>
          </rPr>
          <t xml:space="preserve"> (</t>
        </r>
        <r>
          <rPr>
            <b/>
            <sz val="9"/>
            <color indexed="81"/>
            <rFont val="돋움"/>
            <family val="3"/>
            <charset val="129"/>
          </rPr>
          <t>세목</t>
        </r>
        <r>
          <rPr>
            <b/>
            <sz val="9"/>
            <color indexed="81"/>
            <rFont val="Tahoma"/>
            <family val="2"/>
          </rPr>
          <t xml:space="preserve">: </t>
        </r>
        <r>
          <rPr>
            <b/>
            <sz val="9"/>
            <color indexed="81"/>
            <rFont val="돋움"/>
            <family val="3"/>
            <charset val="129"/>
          </rPr>
          <t>근로소득</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적으며</t>
        </r>
        <r>
          <rPr>
            <b/>
            <sz val="9"/>
            <color indexed="81"/>
            <rFont val="Tahoma"/>
            <family val="2"/>
          </rPr>
          <t xml:space="preserve">, </t>
        </r>
        <r>
          <rPr>
            <b/>
            <sz val="9"/>
            <color indexed="81"/>
            <rFont val="돋움"/>
            <family val="3"/>
            <charset val="129"/>
          </rPr>
          <t>공제계약해지로</t>
        </r>
        <r>
          <rPr>
            <b/>
            <sz val="9"/>
            <color indexed="81"/>
            <rFont val="Tahoma"/>
            <family val="2"/>
          </rPr>
          <t xml:space="preserve"> </t>
        </r>
        <r>
          <rPr>
            <b/>
            <sz val="9"/>
            <color indexed="81"/>
            <rFont val="돋움"/>
            <family val="3"/>
            <charset val="129"/>
          </rPr>
          <t>인한</t>
        </r>
        <r>
          <rPr>
            <b/>
            <sz val="9"/>
            <color indexed="81"/>
            <rFont val="Tahoma"/>
            <family val="2"/>
          </rPr>
          <t xml:space="preserve"> </t>
        </r>
        <r>
          <rPr>
            <b/>
            <sz val="9"/>
            <color indexed="81"/>
            <rFont val="돋움"/>
            <family val="3"/>
            <charset val="129"/>
          </rPr>
          <t>기타소득은</t>
        </r>
        <r>
          <rPr>
            <b/>
            <sz val="9"/>
            <color indexed="81"/>
            <rFont val="Tahoma"/>
            <family val="2"/>
          </rPr>
          <t xml:space="preserve"> (1</t>
        </r>
        <r>
          <rPr>
            <b/>
            <sz val="9"/>
            <color indexed="81"/>
            <rFont val="돋움"/>
            <family val="3"/>
            <charset val="129"/>
          </rPr>
          <t>쪽</t>
        </r>
        <r>
          <rPr>
            <b/>
            <sz val="9"/>
            <color indexed="81"/>
            <rFont val="Tahoma"/>
            <family val="2"/>
          </rPr>
          <t>)[A40](</t>
        </r>
        <r>
          <rPr>
            <b/>
            <sz val="9"/>
            <color indexed="81"/>
            <rFont val="돋움"/>
            <family val="3"/>
            <charset val="129"/>
          </rPr>
          <t>기타소득</t>
        </r>
        <r>
          <rPr>
            <b/>
            <sz val="9"/>
            <color indexed="81"/>
            <rFont val="Tahoma"/>
            <family val="2"/>
          </rPr>
          <t xml:space="preserve"> )</t>
        </r>
        <r>
          <rPr>
            <b/>
            <sz val="9"/>
            <color indexed="81"/>
            <rFont val="돋움"/>
            <family val="3"/>
            <charset val="129"/>
          </rPr>
          <t>란에만</t>
        </r>
        <r>
          <rPr>
            <b/>
            <sz val="9"/>
            <color indexed="81"/>
            <rFont val="Tahoma"/>
            <family val="2"/>
          </rPr>
          <t xml:space="preserve"> </t>
        </r>
        <r>
          <rPr>
            <b/>
            <sz val="9"/>
            <color indexed="81"/>
            <rFont val="돋움"/>
            <family val="3"/>
            <charset val="129"/>
          </rPr>
          <t>적습니다</t>
        </r>
        <r>
          <rPr>
            <b/>
            <sz val="9"/>
            <color indexed="81"/>
            <rFont val="Tahoma"/>
            <family val="2"/>
          </rPr>
          <t>.
 15. [C45](</t>
        </r>
        <r>
          <rPr>
            <b/>
            <sz val="9"/>
            <color indexed="81"/>
            <rFont val="돋움"/>
            <family val="3"/>
            <charset val="129"/>
          </rPr>
          <t>주택청약종합저축추징세액</t>
        </r>
        <r>
          <rPr>
            <b/>
            <sz val="9"/>
            <color indexed="81"/>
            <rFont val="Tahoma"/>
            <family val="2"/>
          </rPr>
          <t>)</t>
        </r>
        <r>
          <rPr>
            <b/>
            <sz val="9"/>
            <color indexed="81"/>
            <rFont val="돋움"/>
            <family val="3"/>
            <charset val="129"/>
          </rPr>
          <t>란은</t>
        </r>
        <r>
          <rPr>
            <b/>
            <sz val="9"/>
            <color indexed="81"/>
            <rFont val="Tahoma"/>
            <family val="2"/>
          </rPr>
          <t xml:space="preserve"> </t>
        </r>
        <r>
          <rPr>
            <b/>
            <sz val="9"/>
            <color indexed="81"/>
            <rFont val="돋움"/>
            <family val="3"/>
            <charset val="129"/>
          </rPr>
          <t>주택청약종합저축에</t>
        </r>
        <r>
          <rPr>
            <b/>
            <sz val="9"/>
            <color indexed="81"/>
            <rFont val="Tahoma"/>
            <family val="2"/>
          </rPr>
          <t xml:space="preserve"> </t>
        </r>
        <r>
          <rPr>
            <b/>
            <sz val="9"/>
            <color indexed="81"/>
            <rFont val="돋움"/>
            <family val="3"/>
            <charset val="129"/>
          </rPr>
          <t>가입하고</t>
        </r>
        <r>
          <rPr>
            <b/>
            <sz val="9"/>
            <color indexed="81"/>
            <rFont val="Tahoma"/>
            <family val="2"/>
          </rPr>
          <t xml:space="preserve"> </t>
        </r>
        <r>
          <rPr>
            <b/>
            <sz val="9"/>
            <color indexed="81"/>
            <rFont val="돋움"/>
            <family val="3"/>
            <charset val="129"/>
          </rPr>
          <t>주택자금공제를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자가</t>
        </r>
        <r>
          <rPr>
            <b/>
            <sz val="9"/>
            <color indexed="81"/>
            <rFont val="Tahoma"/>
            <family val="2"/>
          </rPr>
          <t xml:space="preserve"> </t>
        </r>
        <r>
          <rPr>
            <b/>
            <sz val="9"/>
            <color indexed="81"/>
            <rFont val="돋움"/>
            <family val="3"/>
            <charset val="129"/>
          </rPr>
          <t>계약일부터</t>
        </r>
        <r>
          <rPr>
            <b/>
            <sz val="9"/>
            <color indexed="81"/>
            <rFont val="Tahoma"/>
            <family val="2"/>
          </rPr>
          <t xml:space="preserve"> 5</t>
        </r>
        <r>
          <rPr>
            <b/>
            <sz val="9"/>
            <color indexed="81"/>
            <rFont val="돋움"/>
            <family val="3"/>
            <charset val="129"/>
          </rPr>
          <t>년</t>
        </r>
        <r>
          <rPr>
            <b/>
            <sz val="9"/>
            <color indexed="81"/>
            <rFont val="Tahoma"/>
            <family val="2"/>
          </rPr>
          <t xml:space="preserve"> </t>
        </r>
        <r>
          <rPr>
            <b/>
            <sz val="9"/>
            <color indexed="81"/>
            <rFont val="돋움"/>
            <family val="3"/>
            <charset val="129"/>
          </rPr>
          <t>이내에</t>
        </r>
        <r>
          <rPr>
            <b/>
            <sz val="9"/>
            <color indexed="81"/>
            <rFont val="Tahoma"/>
            <family val="2"/>
          </rPr>
          <t xml:space="preserve"> </t>
        </r>
        <r>
          <rPr>
            <b/>
            <sz val="9"/>
            <color indexed="81"/>
            <rFont val="돋움"/>
            <family val="3"/>
            <charset val="129"/>
          </rPr>
          <t>중도해지하거나</t>
        </r>
        <r>
          <rPr>
            <b/>
            <sz val="9"/>
            <color indexed="81"/>
            <rFont val="Tahoma"/>
            <family val="2"/>
          </rPr>
          <t xml:space="preserve"> </t>
        </r>
        <r>
          <rPr>
            <b/>
            <sz val="9"/>
            <color indexed="81"/>
            <rFont val="돋움"/>
            <family val="3"/>
            <charset val="129"/>
          </rPr>
          <t>국민주택규모</t>
        </r>
        <r>
          <rPr>
            <b/>
            <sz val="9"/>
            <color indexed="81"/>
            <rFont val="Tahoma"/>
            <family val="2"/>
          </rPr>
          <t xml:space="preserve"> </t>
        </r>
        <r>
          <rPr>
            <b/>
            <sz val="9"/>
            <color indexed="81"/>
            <rFont val="돋움"/>
            <family val="3"/>
            <charset val="129"/>
          </rPr>
          <t>초과</t>
        </r>
        <r>
          <rPr>
            <b/>
            <sz val="9"/>
            <color indexed="81"/>
            <rFont val="Tahoma"/>
            <family val="2"/>
          </rPr>
          <t xml:space="preserve"> </t>
        </r>
        <r>
          <rPr>
            <b/>
            <sz val="9"/>
            <color indexed="81"/>
            <rFont val="돋움"/>
            <family val="3"/>
            <charset val="129"/>
          </rPr>
          <t>주택에</t>
        </r>
        <r>
          <rPr>
            <b/>
            <sz val="9"/>
            <color indexed="81"/>
            <rFont val="Tahoma"/>
            <family val="2"/>
          </rPr>
          <t xml:space="preserve"> </t>
        </r>
        <r>
          <rPr>
            <b/>
            <sz val="9"/>
            <color indexed="81"/>
            <rFont val="돋움"/>
            <family val="3"/>
            <charset val="129"/>
          </rPr>
          <t>당첨된</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저축기관이</t>
        </r>
        <r>
          <rPr>
            <b/>
            <sz val="9"/>
            <color indexed="81"/>
            <rFont val="Tahoma"/>
            <family val="2"/>
          </rPr>
          <t xml:space="preserve"> </t>
        </r>
        <r>
          <rPr>
            <b/>
            <sz val="9"/>
            <color indexed="81"/>
            <rFont val="돋움"/>
            <family val="3"/>
            <charset val="129"/>
          </rPr>
          <t>추징하는</t>
        </r>
        <r>
          <rPr>
            <b/>
            <sz val="9"/>
            <color indexed="81"/>
            <rFont val="Tahoma"/>
            <family val="2"/>
          </rPr>
          <t xml:space="preserve"> </t>
        </r>
        <r>
          <rPr>
            <b/>
            <sz val="9"/>
            <color indexed="81"/>
            <rFont val="돋움"/>
            <family val="3"/>
            <charset val="129"/>
          </rPr>
          <t>해지</t>
        </r>
        <r>
          <rPr>
            <b/>
            <sz val="9"/>
            <color indexed="81"/>
            <rFont val="Tahoma"/>
            <family val="2"/>
          </rPr>
          <t xml:space="preserve"> </t>
        </r>
        <r>
          <rPr>
            <b/>
            <sz val="9"/>
            <color indexed="81"/>
            <rFont val="돋움"/>
            <family val="3"/>
            <charset val="129"/>
          </rPr>
          <t>추징세액</t>
        </r>
        <r>
          <rPr>
            <b/>
            <sz val="9"/>
            <color indexed="81"/>
            <rFont val="Tahoma"/>
            <family val="2"/>
          </rPr>
          <t>(</t>
        </r>
        <r>
          <rPr>
            <b/>
            <sz val="9"/>
            <color indexed="81"/>
            <rFont val="돋움"/>
            <family val="3"/>
            <charset val="129"/>
          </rPr>
          <t>근로소득</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적고</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금융회사</t>
        </r>
        <r>
          <rPr>
            <b/>
            <sz val="9"/>
            <color indexed="81"/>
            <rFont val="Tahoma"/>
            <family val="2"/>
          </rPr>
          <t xml:space="preserve"> </t>
        </r>
        <r>
          <rPr>
            <b/>
            <sz val="9"/>
            <color indexed="81"/>
            <rFont val="돋움"/>
            <family val="3"/>
            <charset val="129"/>
          </rPr>
          <t>등이</t>
        </r>
        <r>
          <rPr>
            <b/>
            <sz val="9"/>
            <color indexed="81"/>
            <rFont val="Tahoma"/>
            <family val="2"/>
          </rPr>
          <t xml:space="preserve"> </t>
        </r>
        <r>
          <rPr>
            <b/>
            <sz val="9"/>
            <color indexed="81"/>
            <rFont val="돋움"/>
            <family val="3"/>
            <charset val="129"/>
          </rPr>
          <t>추징하는</t>
        </r>
        <r>
          <rPr>
            <b/>
            <sz val="9"/>
            <color indexed="81"/>
            <rFont val="Tahoma"/>
            <family val="2"/>
          </rPr>
          <t xml:space="preserve"> </t>
        </r>
        <r>
          <rPr>
            <b/>
            <sz val="9"/>
            <color indexed="81"/>
            <rFont val="돋움"/>
            <family val="3"/>
            <charset val="129"/>
          </rPr>
          <t>이자소득은</t>
        </r>
        <r>
          <rPr>
            <b/>
            <sz val="9"/>
            <color indexed="81"/>
            <rFont val="Tahoma"/>
            <family val="2"/>
          </rPr>
          <t xml:space="preserve"> [C14](</t>
        </r>
        <r>
          <rPr>
            <b/>
            <sz val="9"/>
            <color indexed="81"/>
            <rFont val="돋움"/>
            <family val="3"/>
            <charset val="129"/>
          </rPr>
          <t>일반과세</t>
        </r>
        <r>
          <rPr>
            <b/>
            <sz val="9"/>
            <color indexed="81"/>
            <rFont val="Tahoma"/>
            <family val="2"/>
          </rPr>
          <t>)</t>
        </r>
        <r>
          <rPr>
            <b/>
            <sz val="9"/>
            <color indexed="81"/>
            <rFont val="돋움"/>
            <family val="3"/>
            <charset val="129"/>
          </rPr>
          <t>란에</t>
        </r>
        <r>
          <rPr>
            <b/>
            <sz val="9"/>
            <color indexed="81"/>
            <rFont val="Tahoma"/>
            <family val="2"/>
          </rPr>
          <t xml:space="preserve"> </t>
        </r>
        <r>
          <rPr>
            <b/>
            <sz val="9"/>
            <color indexed="81"/>
            <rFont val="돋움"/>
            <family val="3"/>
            <charset val="129"/>
          </rPr>
          <t>적습니다</t>
        </r>
        <r>
          <rPr>
            <b/>
            <sz val="9"/>
            <color indexed="81"/>
            <rFont val="Tahoma"/>
            <family val="2"/>
          </rPr>
          <t>.
 16. [C50]</t>
        </r>
        <r>
          <rPr>
            <b/>
            <sz val="9"/>
            <color indexed="81"/>
            <rFont val="돋움"/>
            <family val="3"/>
            <charset val="129"/>
          </rPr>
          <t>란은</t>
        </r>
        <r>
          <rPr>
            <b/>
            <sz val="9"/>
            <color indexed="81"/>
            <rFont val="Tahoma"/>
            <family val="2"/>
          </rPr>
          <t xml:space="preserve"> </t>
        </r>
        <r>
          <rPr>
            <b/>
            <sz val="9"/>
            <color indexed="81"/>
            <rFont val="돋움"/>
            <family val="3"/>
            <charset val="129"/>
          </rPr>
          <t>저축해지추징세액의</t>
        </r>
        <r>
          <rPr>
            <b/>
            <sz val="9"/>
            <color indexed="81"/>
            <rFont val="Tahoma"/>
            <family val="2"/>
          </rPr>
          <t xml:space="preserve"> </t>
        </r>
        <r>
          <rPr>
            <b/>
            <sz val="9"/>
            <color indexed="81"/>
            <rFont val="돋움"/>
            <family val="3"/>
            <charset val="129"/>
          </rPr>
          <t>합계액을</t>
        </r>
        <r>
          <rPr>
            <b/>
            <sz val="9"/>
            <color indexed="81"/>
            <rFont val="Tahoma"/>
            <family val="2"/>
          </rPr>
          <t xml:space="preserve"> </t>
        </r>
        <r>
          <rPr>
            <b/>
            <sz val="9"/>
            <color indexed="81"/>
            <rFont val="돋움"/>
            <family val="3"/>
            <charset val="129"/>
          </rPr>
          <t>적으며</t>
        </r>
        <r>
          <rPr>
            <b/>
            <sz val="9"/>
            <color indexed="81"/>
            <rFont val="Tahoma"/>
            <family val="2"/>
          </rPr>
          <t xml:space="preserve">  </t>
        </r>
        <r>
          <rPr>
            <b/>
            <sz val="9"/>
            <color indexed="81"/>
            <rFont val="돋움"/>
            <family val="3"/>
            <charset val="129"/>
          </rPr>
          <t>추징세액은</t>
        </r>
        <r>
          <rPr>
            <b/>
            <sz val="9"/>
            <color indexed="81"/>
            <rFont val="Tahoma"/>
            <family val="2"/>
          </rPr>
          <t xml:space="preserve"> </t>
        </r>
        <r>
          <rPr>
            <b/>
            <sz val="9"/>
            <color indexed="81"/>
            <rFont val="돋움"/>
            <family val="3"/>
            <charset val="129"/>
          </rPr>
          <t>근로소득세로</t>
        </r>
        <r>
          <rPr>
            <b/>
            <sz val="9"/>
            <color indexed="81"/>
            <rFont val="Tahoma"/>
            <family val="2"/>
          </rPr>
          <t xml:space="preserve"> </t>
        </r>
        <r>
          <rPr>
            <b/>
            <sz val="9"/>
            <color indexed="81"/>
            <rFont val="돋움"/>
            <family val="3"/>
            <charset val="129"/>
          </rPr>
          <t>납부합니다</t>
        </r>
        <r>
          <rPr>
            <b/>
            <sz val="9"/>
            <color indexed="81"/>
            <rFont val="Tahoma"/>
            <family val="2"/>
          </rPr>
          <t>.
 17. [C61-C70](</t>
        </r>
        <r>
          <rPr>
            <b/>
            <sz val="9"/>
            <color indexed="81"/>
            <rFont val="돋움"/>
            <family val="3"/>
            <charset val="129"/>
          </rPr>
          <t>비거주자</t>
        </r>
        <r>
          <rPr>
            <b/>
            <sz val="9"/>
            <color indexed="81"/>
            <rFont val="Tahoma"/>
            <family val="2"/>
          </rPr>
          <t>)</t>
        </r>
        <r>
          <rPr>
            <b/>
            <sz val="9"/>
            <color indexed="81"/>
            <rFont val="돋움"/>
            <family val="3"/>
            <charset val="129"/>
          </rPr>
          <t>란은</t>
        </r>
        <r>
          <rPr>
            <b/>
            <sz val="9"/>
            <color indexed="81"/>
            <rFont val="Tahoma"/>
            <family val="2"/>
          </rPr>
          <t xml:space="preserve"> </t>
        </r>
        <r>
          <rPr>
            <b/>
            <sz val="9"/>
            <color indexed="81"/>
            <rFont val="돋움"/>
            <family val="3"/>
            <charset val="129"/>
          </rPr>
          <t>「소득세법」상</t>
        </r>
        <r>
          <rPr>
            <b/>
            <sz val="9"/>
            <color indexed="81"/>
            <rFont val="Tahoma"/>
            <family val="2"/>
          </rPr>
          <t xml:space="preserve"> </t>
        </r>
        <r>
          <rPr>
            <b/>
            <sz val="9"/>
            <color indexed="81"/>
            <rFont val="돋움"/>
            <family val="3"/>
            <charset val="129"/>
          </rPr>
          <t>비거주자에게</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이자소득</t>
        </r>
        <r>
          <rPr>
            <b/>
            <sz val="9"/>
            <color indexed="81"/>
            <rFont val="Tahoma"/>
            <family val="2"/>
          </rPr>
          <t>·</t>
        </r>
        <r>
          <rPr>
            <b/>
            <sz val="9"/>
            <color indexed="81"/>
            <rFont val="돋움"/>
            <family val="3"/>
            <charset val="129"/>
          </rPr>
          <t>배당소득</t>
        </r>
        <r>
          <rPr>
            <b/>
            <sz val="9"/>
            <color indexed="81"/>
            <rFont val="Tahoma"/>
            <family val="2"/>
          </rPr>
          <t>·</t>
        </r>
        <r>
          <rPr>
            <b/>
            <sz val="9"/>
            <color indexed="81"/>
            <rFont val="돋움"/>
            <family val="3"/>
            <charset val="129"/>
          </rPr>
          <t>사업소득</t>
        </r>
        <r>
          <rPr>
            <b/>
            <sz val="9"/>
            <color indexed="81"/>
            <rFont val="Tahoma"/>
            <family val="2"/>
          </rPr>
          <t>·</t>
        </r>
        <r>
          <rPr>
            <b/>
            <sz val="9"/>
            <color indexed="81"/>
            <rFont val="돋움"/>
            <family val="3"/>
            <charset val="129"/>
          </rPr>
          <t>양도소득</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기타소득에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원천징수명세를</t>
        </r>
        <r>
          <rPr>
            <b/>
            <sz val="9"/>
            <color indexed="81"/>
            <rFont val="Tahoma"/>
            <family val="2"/>
          </rPr>
          <t xml:space="preserve"> </t>
        </r>
        <r>
          <rPr>
            <b/>
            <sz val="9"/>
            <color indexed="81"/>
            <rFont val="돋움"/>
            <family val="3"/>
            <charset val="129"/>
          </rPr>
          <t>적으며</t>
        </r>
        <r>
          <rPr>
            <b/>
            <sz val="9"/>
            <color indexed="81"/>
            <rFont val="Tahoma"/>
            <family val="2"/>
          </rPr>
          <t xml:space="preserve">, </t>
        </r>
        <r>
          <rPr>
            <b/>
            <sz val="9"/>
            <color indexed="81"/>
            <rFont val="돋움"/>
            <family val="3"/>
            <charset val="129"/>
          </rPr>
          <t>신고서</t>
        </r>
        <r>
          <rPr>
            <b/>
            <sz val="9"/>
            <color indexed="81"/>
            <rFont val="Tahoma"/>
            <family val="2"/>
          </rPr>
          <t xml:space="preserve"> 1</t>
        </r>
        <r>
          <rPr>
            <b/>
            <sz val="9"/>
            <color indexed="81"/>
            <rFont val="돋움"/>
            <family val="3"/>
            <charset val="129"/>
          </rPr>
          <t>쪽의</t>
        </r>
        <r>
          <rPr>
            <b/>
            <sz val="9"/>
            <color indexed="81"/>
            <rFont val="Tahoma"/>
            <family val="2"/>
          </rPr>
          <t xml:space="preserve"> </t>
        </r>
        <r>
          <rPr>
            <b/>
            <sz val="9"/>
            <color indexed="81"/>
            <rFont val="돋움"/>
            <family val="3"/>
            <charset val="129"/>
          </rPr>
          <t>해당소득</t>
        </r>
        <r>
          <rPr>
            <b/>
            <sz val="9"/>
            <color indexed="81"/>
            <rFont val="Tahoma"/>
            <family val="2"/>
          </rPr>
          <t xml:space="preserve"> [A25],[A40],[A50],[A60],[A70]</t>
        </r>
        <r>
          <rPr>
            <b/>
            <sz val="9"/>
            <color indexed="81"/>
            <rFont val="돋움"/>
            <family val="3"/>
            <charset val="129"/>
          </rPr>
          <t>란에</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적습니다</t>
        </r>
        <r>
          <rPr>
            <b/>
            <sz val="9"/>
            <color indexed="81"/>
            <rFont val="Tahoma"/>
            <family val="2"/>
          </rPr>
          <t>.
 18. [C71](</t>
        </r>
        <r>
          <rPr>
            <b/>
            <sz val="9"/>
            <color indexed="81"/>
            <rFont val="돋움"/>
            <family val="3"/>
            <charset val="129"/>
          </rPr>
          <t>이자</t>
        </r>
        <r>
          <rPr>
            <b/>
            <sz val="9"/>
            <color indexed="81"/>
            <rFont val="Tahoma"/>
            <family val="2"/>
          </rPr>
          <t>)</t>
        </r>
        <r>
          <rPr>
            <b/>
            <sz val="9"/>
            <color indexed="81"/>
            <rFont val="돋움"/>
            <family val="3"/>
            <charset val="129"/>
          </rPr>
          <t>란은</t>
        </r>
        <r>
          <rPr>
            <b/>
            <sz val="9"/>
            <color indexed="81"/>
            <rFont val="Tahoma"/>
            <family val="2"/>
          </rPr>
          <t xml:space="preserve"> </t>
        </r>
        <r>
          <rPr>
            <b/>
            <sz val="9"/>
            <color indexed="81"/>
            <rFont val="돋움"/>
            <family val="3"/>
            <charset val="129"/>
          </rPr>
          <t>내국법인에게</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일반세율의</t>
        </r>
        <r>
          <rPr>
            <b/>
            <sz val="9"/>
            <color indexed="81"/>
            <rFont val="Tahoma"/>
            <family val="2"/>
          </rPr>
          <t xml:space="preserve"> </t>
        </r>
        <r>
          <rPr>
            <b/>
            <sz val="9"/>
            <color indexed="81"/>
            <rFont val="돋움"/>
            <family val="3"/>
            <charset val="129"/>
          </rPr>
          <t>이자소득의</t>
        </r>
        <r>
          <rPr>
            <b/>
            <sz val="9"/>
            <color indexed="81"/>
            <rFont val="Tahoma"/>
            <family val="2"/>
          </rPr>
          <t xml:space="preserve"> </t>
        </r>
        <r>
          <rPr>
            <b/>
            <sz val="9"/>
            <color indexed="81"/>
            <rFont val="돋움"/>
            <family val="3"/>
            <charset val="129"/>
          </rPr>
          <t>원천징수세액을</t>
        </r>
        <r>
          <rPr>
            <b/>
            <sz val="9"/>
            <color indexed="81"/>
            <rFont val="Tahoma"/>
            <family val="2"/>
          </rPr>
          <t xml:space="preserve"> </t>
        </r>
        <r>
          <rPr>
            <b/>
            <sz val="9"/>
            <color indexed="81"/>
            <rFont val="돋움"/>
            <family val="3"/>
            <charset val="129"/>
          </rPr>
          <t>적습니다</t>
        </r>
        <r>
          <rPr>
            <b/>
            <sz val="9"/>
            <color indexed="81"/>
            <rFont val="Tahoma"/>
            <family val="2"/>
          </rPr>
          <t>. [C72](</t>
        </r>
        <r>
          <rPr>
            <b/>
            <sz val="9"/>
            <color indexed="81"/>
            <rFont val="돋움"/>
            <family val="3"/>
            <charset val="129"/>
          </rPr>
          <t>투자신탁의</t>
        </r>
        <r>
          <rPr>
            <b/>
            <sz val="9"/>
            <color indexed="81"/>
            <rFont val="Tahoma"/>
            <family val="2"/>
          </rPr>
          <t xml:space="preserve"> </t>
        </r>
        <r>
          <rPr>
            <b/>
            <sz val="9"/>
            <color indexed="81"/>
            <rFont val="돋움"/>
            <family val="3"/>
            <charset val="129"/>
          </rPr>
          <t>이익</t>
        </r>
        <r>
          <rPr>
            <b/>
            <sz val="9"/>
            <color indexed="81"/>
            <rFont val="Tahoma"/>
            <family val="2"/>
          </rPr>
          <t>)</t>
        </r>
        <r>
          <rPr>
            <b/>
            <sz val="9"/>
            <color indexed="81"/>
            <rFont val="돋움"/>
            <family val="3"/>
            <charset val="129"/>
          </rPr>
          <t>란은</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17</t>
        </r>
        <r>
          <rPr>
            <b/>
            <sz val="9"/>
            <color indexed="81"/>
            <rFont val="돋움"/>
            <family val="3"/>
            <charset val="129"/>
          </rPr>
          <t>조제</t>
        </r>
        <r>
          <rPr>
            <b/>
            <sz val="9"/>
            <color indexed="81"/>
            <rFont val="Tahoma"/>
            <family val="2"/>
          </rPr>
          <t>1</t>
        </r>
        <r>
          <rPr>
            <b/>
            <sz val="9"/>
            <color indexed="81"/>
            <rFont val="돋움"/>
            <family val="3"/>
            <charset val="129"/>
          </rPr>
          <t>항제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집합투자기구로부터의</t>
        </r>
        <r>
          <rPr>
            <b/>
            <sz val="9"/>
            <color indexed="81"/>
            <rFont val="Tahoma"/>
            <family val="2"/>
          </rPr>
          <t xml:space="preserve"> </t>
        </r>
        <r>
          <rPr>
            <b/>
            <sz val="9"/>
            <color indexed="81"/>
            <rFont val="돋움"/>
            <family val="3"/>
            <charset val="129"/>
          </rPr>
          <t>이익</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투자신탁의</t>
        </r>
        <r>
          <rPr>
            <b/>
            <sz val="9"/>
            <color indexed="81"/>
            <rFont val="Tahoma"/>
            <family val="2"/>
          </rPr>
          <t xml:space="preserve"> </t>
        </r>
        <r>
          <rPr>
            <b/>
            <sz val="9"/>
            <color indexed="81"/>
            <rFont val="돋움"/>
            <family val="3"/>
            <charset val="129"/>
          </rPr>
          <t>이익에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원천징수세액을</t>
        </r>
        <r>
          <rPr>
            <b/>
            <sz val="9"/>
            <color indexed="81"/>
            <rFont val="Tahoma"/>
            <family val="2"/>
          </rPr>
          <t xml:space="preserve"> </t>
        </r>
        <r>
          <rPr>
            <b/>
            <sz val="9"/>
            <color indexed="81"/>
            <rFont val="돋움"/>
            <family val="3"/>
            <charset val="129"/>
          </rPr>
          <t>적습니다</t>
        </r>
        <r>
          <rPr>
            <b/>
            <sz val="9"/>
            <color indexed="81"/>
            <rFont val="Tahoma"/>
            <family val="2"/>
          </rPr>
          <t>.
 19. [C73](</t>
        </r>
        <r>
          <rPr>
            <b/>
            <sz val="9"/>
            <color indexed="81"/>
            <rFont val="돋움"/>
            <family val="3"/>
            <charset val="129"/>
          </rPr>
          <t>신탁재산</t>
        </r>
        <r>
          <rPr>
            <b/>
            <sz val="9"/>
            <color indexed="81"/>
            <rFont val="Tahoma"/>
            <family val="2"/>
          </rPr>
          <t xml:space="preserve"> </t>
        </r>
        <r>
          <rPr>
            <b/>
            <sz val="9"/>
            <color indexed="81"/>
            <rFont val="돋움"/>
            <family val="3"/>
            <charset val="129"/>
          </rPr>
          <t>분배</t>
        </r>
        <r>
          <rPr>
            <b/>
            <sz val="9"/>
            <color indexed="81"/>
            <rFont val="Tahoma"/>
            <family val="2"/>
          </rPr>
          <t>)</t>
        </r>
        <r>
          <rPr>
            <b/>
            <sz val="9"/>
            <color indexed="81"/>
            <rFont val="돋움"/>
            <family val="3"/>
            <charset val="129"/>
          </rPr>
          <t>란은</t>
        </r>
        <r>
          <rPr>
            <b/>
            <sz val="9"/>
            <color indexed="81"/>
            <rFont val="Tahoma"/>
            <family val="2"/>
          </rPr>
          <t xml:space="preserve"> </t>
        </r>
        <r>
          <rPr>
            <b/>
            <sz val="9"/>
            <color indexed="81"/>
            <rFont val="돋움"/>
            <family val="3"/>
            <charset val="129"/>
          </rPr>
          <t>「자본시장과</t>
        </r>
        <r>
          <rPr>
            <b/>
            <sz val="9"/>
            <color indexed="81"/>
            <rFont val="Tahoma"/>
            <family val="2"/>
          </rPr>
          <t xml:space="preserve"> </t>
        </r>
        <r>
          <rPr>
            <b/>
            <sz val="9"/>
            <color indexed="81"/>
            <rFont val="돋움"/>
            <family val="3"/>
            <charset val="129"/>
          </rPr>
          <t>금융투자업에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신탁업자가</t>
        </r>
        <r>
          <rPr>
            <b/>
            <sz val="9"/>
            <color indexed="81"/>
            <rFont val="Tahoma"/>
            <family val="2"/>
          </rPr>
          <t xml:space="preserve"> </t>
        </r>
        <r>
          <rPr>
            <b/>
            <sz val="9"/>
            <color indexed="81"/>
            <rFont val="돋움"/>
            <family val="3"/>
            <charset val="129"/>
          </rPr>
          <t>신탁이익을</t>
        </r>
        <r>
          <rPr>
            <b/>
            <sz val="9"/>
            <color indexed="81"/>
            <rFont val="Tahoma"/>
            <family val="2"/>
          </rPr>
          <t xml:space="preserve"> </t>
        </r>
        <r>
          <rPr>
            <b/>
            <sz val="9"/>
            <color indexed="81"/>
            <rFont val="돋움"/>
            <family val="3"/>
            <charset val="129"/>
          </rPr>
          <t>분배하면서</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명세를</t>
        </r>
        <r>
          <rPr>
            <b/>
            <sz val="9"/>
            <color indexed="81"/>
            <rFont val="Tahoma"/>
            <family val="2"/>
          </rPr>
          <t xml:space="preserve"> </t>
        </r>
        <r>
          <rPr>
            <b/>
            <sz val="9"/>
            <color indexed="81"/>
            <rFont val="돋움"/>
            <family val="3"/>
            <charset val="129"/>
          </rPr>
          <t>적습니다</t>
        </r>
        <r>
          <rPr>
            <b/>
            <sz val="9"/>
            <color indexed="81"/>
            <rFont val="Tahoma"/>
            <family val="2"/>
          </rPr>
          <t>.
 20. [C74](</t>
        </r>
        <r>
          <rPr>
            <b/>
            <sz val="9"/>
            <color indexed="81"/>
            <rFont val="돋움"/>
            <family val="3"/>
            <charset val="129"/>
          </rPr>
          <t>신탁업자</t>
        </r>
        <r>
          <rPr>
            <b/>
            <sz val="9"/>
            <color indexed="81"/>
            <rFont val="Tahoma"/>
            <family val="2"/>
          </rPr>
          <t xml:space="preserve"> </t>
        </r>
        <r>
          <rPr>
            <b/>
            <sz val="9"/>
            <color indexed="81"/>
            <rFont val="돋움"/>
            <family val="3"/>
            <charset val="129"/>
          </rPr>
          <t>징수분</t>
        </r>
        <r>
          <rPr>
            <b/>
            <sz val="9"/>
            <color indexed="81"/>
            <rFont val="Tahoma"/>
            <family val="2"/>
          </rPr>
          <t>)</t>
        </r>
        <r>
          <rPr>
            <b/>
            <sz val="9"/>
            <color indexed="81"/>
            <rFont val="돋움"/>
            <family val="3"/>
            <charset val="129"/>
          </rPr>
          <t>란은</t>
        </r>
        <r>
          <rPr>
            <b/>
            <sz val="9"/>
            <color indexed="81"/>
            <rFont val="Tahoma"/>
            <family val="2"/>
          </rPr>
          <t xml:space="preserve"> </t>
        </r>
        <r>
          <rPr>
            <b/>
            <sz val="9"/>
            <color indexed="81"/>
            <rFont val="돋움"/>
            <family val="3"/>
            <charset val="129"/>
          </rPr>
          <t>「자본시장과</t>
        </r>
        <r>
          <rPr>
            <b/>
            <sz val="9"/>
            <color indexed="81"/>
            <rFont val="Tahoma"/>
            <family val="2"/>
          </rPr>
          <t xml:space="preserve"> </t>
        </r>
        <r>
          <rPr>
            <b/>
            <sz val="9"/>
            <color indexed="81"/>
            <rFont val="돋움"/>
            <family val="3"/>
            <charset val="129"/>
          </rPr>
          <t>금융투자업에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신탁업자가</t>
        </r>
        <r>
          <rPr>
            <b/>
            <sz val="9"/>
            <color indexed="81"/>
            <rFont val="Tahoma"/>
            <family val="2"/>
          </rPr>
          <t xml:space="preserve"> </t>
        </r>
        <r>
          <rPr>
            <b/>
            <sz val="9"/>
            <color indexed="81"/>
            <rFont val="돋움"/>
            <family val="3"/>
            <charset val="129"/>
          </rPr>
          <t>집합투자업자의</t>
        </r>
        <r>
          <rPr>
            <b/>
            <sz val="9"/>
            <color indexed="81"/>
            <rFont val="Tahoma"/>
            <family val="2"/>
          </rPr>
          <t xml:space="preserve"> </t>
        </r>
        <r>
          <rPr>
            <b/>
            <sz val="9"/>
            <color indexed="81"/>
            <rFont val="돋움"/>
            <family val="3"/>
            <charset val="129"/>
          </rPr>
          <t>신탁재산에</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명세를</t>
        </r>
        <r>
          <rPr>
            <b/>
            <sz val="9"/>
            <color indexed="81"/>
            <rFont val="Tahoma"/>
            <family val="2"/>
          </rPr>
          <t xml:space="preserve"> </t>
        </r>
        <r>
          <rPr>
            <b/>
            <sz val="9"/>
            <color indexed="81"/>
            <rFont val="돋움"/>
            <family val="3"/>
            <charset val="129"/>
          </rPr>
          <t>적고</t>
        </r>
        <r>
          <rPr>
            <b/>
            <sz val="9"/>
            <color indexed="81"/>
            <rFont val="Tahoma"/>
            <family val="2"/>
          </rPr>
          <t xml:space="preserve">, </t>
        </r>
        <r>
          <rPr>
            <b/>
            <sz val="9"/>
            <color indexed="81"/>
            <rFont val="돋움"/>
            <family val="3"/>
            <charset val="129"/>
          </rPr>
          <t>신탁업자가</t>
        </r>
        <r>
          <rPr>
            <b/>
            <sz val="9"/>
            <color indexed="81"/>
            <rFont val="Tahoma"/>
            <family val="2"/>
          </rPr>
          <t xml:space="preserve"> </t>
        </r>
        <r>
          <rPr>
            <b/>
            <sz val="9"/>
            <color indexed="81"/>
            <rFont val="돋움"/>
            <family val="3"/>
            <charset val="129"/>
          </rPr>
          <t>신탁재산</t>
        </r>
        <r>
          <rPr>
            <b/>
            <sz val="9"/>
            <color indexed="81"/>
            <rFont val="Tahoma"/>
            <family val="2"/>
          </rPr>
          <t xml:space="preserve"> </t>
        </r>
        <r>
          <rPr>
            <b/>
            <sz val="9"/>
            <color indexed="81"/>
            <rFont val="돋움"/>
            <family val="3"/>
            <charset val="129"/>
          </rPr>
          <t>귀속소득에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명세는</t>
        </r>
        <r>
          <rPr>
            <b/>
            <sz val="9"/>
            <color indexed="81"/>
            <rFont val="Tahoma"/>
            <family val="2"/>
          </rPr>
          <t xml:space="preserve"> [C72]</t>
        </r>
        <r>
          <rPr>
            <b/>
            <sz val="9"/>
            <color indexed="81"/>
            <rFont val="돋움"/>
            <family val="3"/>
            <charset val="129"/>
          </rPr>
          <t>투자신탁의</t>
        </r>
        <r>
          <rPr>
            <b/>
            <sz val="9"/>
            <color indexed="81"/>
            <rFont val="Tahoma"/>
            <family val="2"/>
          </rPr>
          <t xml:space="preserve"> </t>
        </r>
        <r>
          <rPr>
            <b/>
            <sz val="9"/>
            <color indexed="81"/>
            <rFont val="돋움"/>
            <family val="3"/>
            <charset val="129"/>
          </rPr>
          <t>이익란에</t>
        </r>
        <r>
          <rPr>
            <b/>
            <sz val="9"/>
            <color indexed="81"/>
            <rFont val="Tahoma"/>
            <family val="2"/>
          </rPr>
          <t xml:space="preserve"> </t>
        </r>
        <r>
          <rPr>
            <b/>
            <sz val="9"/>
            <color indexed="81"/>
            <rFont val="돋움"/>
            <family val="3"/>
            <charset val="129"/>
          </rPr>
          <t>적습니다</t>
        </r>
        <r>
          <rPr>
            <b/>
            <sz val="9"/>
            <color indexed="81"/>
            <rFont val="Tahoma"/>
            <family val="2"/>
          </rPr>
          <t>.
 21. [C75](</t>
        </r>
        <r>
          <rPr>
            <b/>
            <sz val="9"/>
            <color indexed="81"/>
            <rFont val="돋움"/>
            <family val="3"/>
            <charset val="129"/>
          </rPr>
          <t>비영업대금의</t>
        </r>
        <r>
          <rPr>
            <b/>
            <sz val="9"/>
            <color indexed="81"/>
            <rFont val="Tahoma"/>
            <family val="2"/>
          </rPr>
          <t xml:space="preserve"> </t>
        </r>
        <r>
          <rPr>
            <b/>
            <sz val="9"/>
            <color indexed="81"/>
            <rFont val="돋움"/>
            <family val="3"/>
            <charset val="129"/>
          </rPr>
          <t>이익</t>
        </r>
        <r>
          <rPr>
            <b/>
            <sz val="9"/>
            <color indexed="81"/>
            <rFont val="Tahoma"/>
            <family val="2"/>
          </rPr>
          <t>)</t>
        </r>
        <r>
          <rPr>
            <b/>
            <sz val="9"/>
            <color indexed="81"/>
            <rFont val="돋움"/>
            <family val="3"/>
            <charset val="129"/>
          </rPr>
          <t>란은</t>
        </r>
        <r>
          <rPr>
            <b/>
            <sz val="9"/>
            <color indexed="81"/>
            <rFont val="Tahoma"/>
            <family val="2"/>
          </rPr>
          <t xml:space="preserve"> </t>
        </r>
        <r>
          <rPr>
            <b/>
            <sz val="9"/>
            <color indexed="81"/>
            <rFont val="돋움"/>
            <family val="3"/>
            <charset val="129"/>
          </rPr>
          <t>내국법인에게</t>
        </r>
        <r>
          <rPr>
            <b/>
            <sz val="9"/>
            <color indexed="81"/>
            <rFont val="Tahoma"/>
            <family val="2"/>
          </rPr>
          <t xml:space="preserve"> </t>
        </r>
        <r>
          <rPr>
            <b/>
            <sz val="9"/>
            <color indexed="81"/>
            <rFont val="돋움"/>
            <family val="3"/>
            <charset val="129"/>
          </rPr>
          <t>지급한</t>
        </r>
        <r>
          <rPr>
            <b/>
            <sz val="9"/>
            <color indexed="81"/>
            <rFont val="Tahoma"/>
            <family val="2"/>
          </rPr>
          <t xml:space="preserve"> </t>
        </r>
        <r>
          <rPr>
            <b/>
            <sz val="9"/>
            <color indexed="81"/>
            <rFont val="돋움"/>
            <family val="3"/>
            <charset val="129"/>
          </rPr>
          <t>비영업대금의</t>
        </r>
        <r>
          <rPr>
            <b/>
            <sz val="9"/>
            <color indexed="81"/>
            <rFont val="Tahoma"/>
            <family val="2"/>
          </rPr>
          <t xml:space="preserve"> </t>
        </r>
        <r>
          <rPr>
            <b/>
            <sz val="9"/>
            <color indexed="81"/>
            <rFont val="돋움"/>
            <family val="3"/>
            <charset val="129"/>
          </rPr>
          <t>이익에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원천징수명세를</t>
        </r>
        <r>
          <rPr>
            <b/>
            <sz val="9"/>
            <color indexed="81"/>
            <rFont val="Tahoma"/>
            <family val="2"/>
          </rPr>
          <t xml:space="preserve"> </t>
        </r>
        <r>
          <rPr>
            <b/>
            <sz val="9"/>
            <color indexed="81"/>
            <rFont val="돋움"/>
            <family val="3"/>
            <charset val="129"/>
          </rPr>
          <t>적습니다</t>
        </r>
        <r>
          <rPr>
            <b/>
            <sz val="9"/>
            <color indexed="81"/>
            <rFont val="Tahoma"/>
            <family val="2"/>
          </rPr>
          <t>.
 22. [C76](</t>
        </r>
        <r>
          <rPr>
            <b/>
            <sz val="9"/>
            <color indexed="81"/>
            <rFont val="돋움"/>
            <family val="3"/>
            <charset val="129"/>
          </rPr>
          <t>비과세법인소득</t>
        </r>
        <r>
          <rPr>
            <b/>
            <sz val="9"/>
            <color indexed="81"/>
            <rFont val="Tahoma"/>
            <family val="2"/>
          </rPr>
          <t>)</t>
        </r>
        <r>
          <rPr>
            <b/>
            <sz val="9"/>
            <color indexed="81"/>
            <rFont val="돋움"/>
            <family val="3"/>
            <charset val="129"/>
          </rPr>
          <t>란은</t>
        </r>
        <r>
          <rPr>
            <b/>
            <sz val="9"/>
            <color indexed="81"/>
            <rFont val="Tahoma"/>
            <family val="2"/>
          </rPr>
          <t xml:space="preserve"> </t>
        </r>
        <r>
          <rPr>
            <b/>
            <sz val="9"/>
            <color indexed="81"/>
            <rFont val="돋움"/>
            <family val="3"/>
            <charset val="129"/>
          </rPr>
          <t>내국법인에게</t>
        </r>
        <r>
          <rPr>
            <b/>
            <sz val="9"/>
            <color indexed="81"/>
            <rFont val="Tahoma"/>
            <family val="2"/>
          </rPr>
          <t xml:space="preserve"> </t>
        </r>
        <r>
          <rPr>
            <b/>
            <sz val="9"/>
            <color indexed="81"/>
            <rFont val="돋움"/>
            <family val="3"/>
            <charset val="129"/>
          </rPr>
          <t>지급한</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소득금액을</t>
        </r>
        <r>
          <rPr>
            <b/>
            <sz val="9"/>
            <color indexed="81"/>
            <rFont val="Tahoma"/>
            <family val="2"/>
          </rPr>
          <t xml:space="preserve"> </t>
        </r>
        <r>
          <rPr>
            <b/>
            <sz val="9"/>
            <color indexed="81"/>
            <rFont val="돋움"/>
            <family val="3"/>
            <charset val="129"/>
          </rPr>
          <t>적습니다</t>
        </r>
        <r>
          <rPr>
            <b/>
            <sz val="9"/>
            <color indexed="81"/>
            <rFont val="Tahoma"/>
            <family val="2"/>
          </rPr>
          <t>.
 23. [C81-C88]</t>
        </r>
        <r>
          <rPr>
            <b/>
            <sz val="9"/>
            <color indexed="81"/>
            <rFont val="돋움"/>
            <family val="3"/>
            <charset val="129"/>
          </rPr>
          <t>란은</t>
        </r>
        <r>
          <rPr>
            <b/>
            <sz val="9"/>
            <color indexed="81"/>
            <rFont val="Tahoma"/>
            <family val="2"/>
          </rPr>
          <t xml:space="preserve"> </t>
        </r>
        <r>
          <rPr>
            <b/>
            <sz val="9"/>
            <color indexed="81"/>
            <rFont val="돋움"/>
            <family val="3"/>
            <charset val="129"/>
          </rPr>
          <t>외국법인의</t>
        </r>
        <r>
          <rPr>
            <b/>
            <sz val="9"/>
            <color indexed="81"/>
            <rFont val="Tahoma"/>
            <family val="2"/>
          </rPr>
          <t xml:space="preserve"> </t>
        </r>
        <r>
          <rPr>
            <b/>
            <sz val="9"/>
            <color indexed="81"/>
            <rFont val="돋움"/>
            <family val="3"/>
            <charset val="129"/>
          </rPr>
          <t>국내원천소득에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원천징수명세를</t>
        </r>
        <r>
          <rPr>
            <b/>
            <sz val="9"/>
            <color indexed="81"/>
            <rFont val="Tahoma"/>
            <family val="2"/>
          </rPr>
          <t xml:space="preserve"> </t>
        </r>
        <r>
          <rPr>
            <b/>
            <sz val="9"/>
            <color indexed="81"/>
            <rFont val="돋움"/>
            <family val="3"/>
            <charset val="129"/>
          </rPr>
          <t>적습니다</t>
        </r>
        <r>
          <rPr>
            <b/>
            <sz val="9"/>
            <color indexed="81"/>
            <rFont val="Tahoma"/>
            <family val="2"/>
          </rPr>
          <t>.
 24. [C90](</t>
        </r>
        <r>
          <rPr>
            <b/>
            <sz val="9"/>
            <color indexed="81"/>
            <rFont val="돋움"/>
            <family val="3"/>
            <charset val="129"/>
          </rPr>
          <t>법인세계</t>
        </r>
        <r>
          <rPr>
            <b/>
            <sz val="9"/>
            <color indexed="81"/>
            <rFont val="Tahoma"/>
            <family val="2"/>
          </rPr>
          <t>)</t>
        </r>
        <r>
          <rPr>
            <b/>
            <sz val="9"/>
            <color indexed="81"/>
            <rFont val="돋움"/>
            <family val="3"/>
            <charset val="129"/>
          </rPr>
          <t>란은</t>
        </r>
        <r>
          <rPr>
            <b/>
            <sz val="9"/>
            <color indexed="81"/>
            <rFont val="Tahoma"/>
            <family val="2"/>
          </rPr>
          <t xml:space="preserve"> </t>
        </r>
        <r>
          <rPr>
            <b/>
            <sz val="9"/>
            <color indexed="81"/>
            <rFont val="돋움"/>
            <family val="3"/>
            <charset val="129"/>
          </rPr>
          <t>법인</t>
        </r>
        <r>
          <rPr>
            <b/>
            <sz val="9"/>
            <color indexed="81"/>
            <rFont val="Tahoma"/>
            <family val="2"/>
          </rPr>
          <t>(</t>
        </r>
        <r>
          <rPr>
            <b/>
            <sz val="9"/>
            <color indexed="81"/>
            <rFont val="돋움"/>
            <family val="3"/>
            <charset val="129"/>
          </rPr>
          <t>외국법인</t>
        </r>
        <r>
          <rPr>
            <b/>
            <sz val="9"/>
            <color indexed="81"/>
            <rFont val="Tahoma"/>
            <family val="2"/>
          </rPr>
          <t xml:space="preserve"> </t>
        </r>
        <r>
          <rPr>
            <b/>
            <sz val="9"/>
            <color indexed="81"/>
            <rFont val="돋움"/>
            <family val="3"/>
            <charset val="129"/>
          </rPr>
          <t>포함</t>
        </r>
        <r>
          <rPr>
            <b/>
            <sz val="9"/>
            <color indexed="81"/>
            <rFont val="Tahoma"/>
            <family val="2"/>
          </rPr>
          <t>)</t>
        </r>
        <r>
          <rPr>
            <b/>
            <sz val="9"/>
            <color indexed="81"/>
            <rFont val="돋움"/>
            <family val="3"/>
            <charset val="129"/>
          </rPr>
          <t>에게</t>
        </r>
        <r>
          <rPr>
            <b/>
            <sz val="9"/>
            <color indexed="81"/>
            <rFont val="Tahoma"/>
            <family val="2"/>
          </rPr>
          <t xml:space="preserve"> </t>
        </r>
        <r>
          <rPr>
            <b/>
            <sz val="9"/>
            <color indexed="81"/>
            <rFont val="돋움"/>
            <family val="3"/>
            <charset val="129"/>
          </rPr>
          <t>지급한</t>
        </r>
        <r>
          <rPr>
            <b/>
            <sz val="9"/>
            <color indexed="81"/>
            <rFont val="Tahoma"/>
            <family val="2"/>
          </rPr>
          <t xml:space="preserve"> </t>
        </r>
        <r>
          <rPr>
            <b/>
            <sz val="9"/>
            <color indexed="81"/>
            <rFont val="돋움"/>
            <family val="3"/>
            <charset val="129"/>
          </rPr>
          <t>소득에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원천징수</t>
        </r>
        <r>
          <rPr>
            <b/>
            <sz val="9"/>
            <color indexed="81"/>
            <rFont val="Tahoma"/>
            <family val="2"/>
          </rPr>
          <t xml:space="preserve"> </t>
        </r>
        <r>
          <rPr>
            <b/>
            <sz val="9"/>
            <color indexed="81"/>
            <rFont val="돋움"/>
            <family val="3"/>
            <charset val="129"/>
          </rPr>
          <t>합계액을</t>
        </r>
        <r>
          <rPr>
            <b/>
            <sz val="9"/>
            <color indexed="81"/>
            <rFont val="Tahoma"/>
            <family val="2"/>
          </rPr>
          <t xml:space="preserve"> </t>
        </r>
        <r>
          <rPr>
            <b/>
            <sz val="9"/>
            <color indexed="81"/>
            <rFont val="돋움"/>
            <family val="3"/>
            <charset val="129"/>
          </rPr>
          <t>적습니다</t>
        </r>
        <r>
          <rPr>
            <b/>
            <sz val="9"/>
            <color indexed="81"/>
            <rFont val="Tahoma"/>
            <family val="2"/>
          </rPr>
          <t>[</t>
        </r>
        <r>
          <rPr>
            <b/>
            <sz val="9"/>
            <color indexed="81"/>
            <rFont val="돋움"/>
            <family val="3"/>
            <charset val="129"/>
          </rPr>
          <t>법인원천</t>
        </r>
        <r>
          <rPr>
            <b/>
            <sz val="9"/>
            <color indexed="81"/>
            <rFont val="Tahoma"/>
            <family val="2"/>
          </rPr>
          <t>(A80)=</t>
        </r>
        <r>
          <rPr>
            <b/>
            <sz val="9"/>
            <color indexed="81"/>
            <rFont val="돋움"/>
            <family val="3"/>
            <charset val="129"/>
          </rPr>
          <t>법인세</t>
        </r>
        <r>
          <rPr>
            <b/>
            <sz val="9"/>
            <color indexed="81"/>
            <rFont val="Tahoma"/>
            <family val="2"/>
          </rPr>
          <t xml:space="preserve"> </t>
        </r>
        <r>
          <rPr>
            <b/>
            <sz val="9"/>
            <color indexed="81"/>
            <rFont val="돋움"/>
            <family val="3"/>
            <charset val="129"/>
          </rPr>
          <t>계</t>
        </r>
        <r>
          <rPr>
            <b/>
            <sz val="9"/>
            <color indexed="81"/>
            <rFont val="Tahoma"/>
            <family val="2"/>
          </rPr>
          <t xml:space="preserve">(C90)]
</t>
        </r>
        <r>
          <rPr>
            <b/>
            <sz val="9"/>
            <color indexed="81"/>
            <rFont val="돋움"/>
            <family val="3"/>
            <charset val="129"/>
          </rPr>
          <t>◇</t>
        </r>
        <r>
          <rPr>
            <b/>
            <sz val="9"/>
            <color indexed="81"/>
            <rFont val="Tahoma"/>
            <family val="2"/>
          </rPr>
          <t xml:space="preserve"> </t>
        </r>
        <r>
          <rPr>
            <b/>
            <sz val="9"/>
            <color indexed="81"/>
            <rFont val="돋움"/>
            <family val="3"/>
            <charset val="129"/>
          </rPr>
          <t>채권</t>
        </r>
        <r>
          <rPr>
            <b/>
            <sz val="9"/>
            <color indexed="81"/>
            <rFont val="Tahoma"/>
            <family val="2"/>
          </rPr>
          <t xml:space="preserve"> </t>
        </r>
        <r>
          <rPr>
            <b/>
            <sz val="9"/>
            <color indexed="81"/>
            <rFont val="돋움"/>
            <family val="3"/>
            <charset val="129"/>
          </rPr>
          <t>등의</t>
        </r>
        <r>
          <rPr>
            <b/>
            <sz val="9"/>
            <color indexed="81"/>
            <rFont val="Tahoma"/>
            <family val="2"/>
          </rPr>
          <t xml:space="preserve"> </t>
        </r>
        <r>
          <rPr>
            <b/>
            <sz val="9"/>
            <color indexed="81"/>
            <rFont val="돋움"/>
            <family val="3"/>
            <charset val="129"/>
          </rPr>
          <t>중도매매</t>
        </r>
        <r>
          <rPr>
            <b/>
            <sz val="9"/>
            <color indexed="81"/>
            <rFont val="Tahoma"/>
            <family val="2"/>
          </rPr>
          <t xml:space="preserve"> </t>
        </r>
        <r>
          <rPr>
            <b/>
            <sz val="9"/>
            <color indexed="81"/>
            <rFont val="돋움"/>
            <family val="3"/>
            <charset val="129"/>
          </rPr>
          <t>관련</t>
        </r>
        <r>
          <rPr>
            <b/>
            <sz val="9"/>
            <color indexed="81"/>
            <rFont val="Tahoma"/>
            <family val="2"/>
          </rPr>
          <t xml:space="preserve"> </t>
        </r>
        <r>
          <rPr>
            <b/>
            <sz val="9"/>
            <color indexed="81"/>
            <rFont val="돋움"/>
            <family val="3"/>
            <charset val="129"/>
          </rPr>
          <t>원천징수이행상황신고</t>
        </r>
        <r>
          <rPr>
            <b/>
            <sz val="9"/>
            <color indexed="81"/>
            <rFont val="Tahoma"/>
            <family val="2"/>
          </rPr>
          <t xml:space="preserve"> </t>
        </r>
        <r>
          <rPr>
            <b/>
            <sz val="9"/>
            <color indexed="81"/>
            <rFont val="돋움"/>
            <family val="3"/>
            <charset val="129"/>
          </rPr>
          <t>시에는</t>
        </r>
        <r>
          <rPr>
            <b/>
            <sz val="9"/>
            <color indexed="81"/>
            <rFont val="Tahoma"/>
            <family val="2"/>
          </rPr>
          <t xml:space="preserve"> </t>
        </r>
        <r>
          <rPr>
            <b/>
            <sz val="9"/>
            <color indexed="81"/>
            <rFont val="돋움"/>
            <family val="3"/>
            <charset val="129"/>
          </rPr>
          <t>아래와</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방법으로</t>
        </r>
        <r>
          <rPr>
            <b/>
            <sz val="9"/>
            <color indexed="81"/>
            <rFont val="Tahoma"/>
            <family val="2"/>
          </rPr>
          <t xml:space="preserve"> </t>
        </r>
        <r>
          <rPr>
            <b/>
            <sz val="9"/>
            <color indexed="81"/>
            <rFont val="돋움"/>
            <family val="3"/>
            <charset val="129"/>
          </rPr>
          <t>원천징수이행상황신고서를</t>
        </r>
        <r>
          <rPr>
            <b/>
            <sz val="9"/>
            <color indexed="81"/>
            <rFont val="Tahoma"/>
            <family val="2"/>
          </rPr>
          <t xml:space="preserve"> </t>
        </r>
        <r>
          <rPr>
            <b/>
            <sz val="9"/>
            <color indexed="81"/>
            <rFont val="돋움"/>
            <family val="3"/>
            <charset val="129"/>
          </rPr>
          <t>작성하기</t>
        </r>
        <r>
          <rPr>
            <b/>
            <sz val="9"/>
            <color indexed="81"/>
            <rFont val="Tahoma"/>
            <family val="2"/>
          </rPr>
          <t xml:space="preserve"> </t>
        </r>
        <r>
          <rPr>
            <b/>
            <sz val="9"/>
            <color indexed="81"/>
            <rFont val="돋움"/>
            <family val="3"/>
            <charset val="129"/>
          </rPr>
          <t>바랍니다</t>
        </r>
        <r>
          <rPr>
            <b/>
            <sz val="9"/>
            <color indexed="81"/>
            <rFont val="Tahoma"/>
            <family val="2"/>
          </rPr>
          <t xml:space="preserve">.
   o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46</t>
        </r>
        <r>
          <rPr>
            <b/>
            <sz val="9"/>
            <color indexed="81"/>
            <rFont val="돋움"/>
            <family val="3"/>
            <charset val="129"/>
          </rPr>
          <t>조가</t>
        </r>
        <r>
          <rPr>
            <b/>
            <sz val="9"/>
            <color indexed="81"/>
            <rFont val="Tahoma"/>
            <family val="2"/>
          </rPr>
          <t xml:space="preserve"> </t>
        </r>
        <r>
          <rPr>
            <b/>
            <sz val="9"/>
            <color indexed="81"/>
            <rFont val="돋움"/>
            <family val="3"/>
            <charset val="129"/>
          </rPr>
          <t>적용되는</t>
        </r>
        <r>
          <rPr>
            <b/>
            <sz val="9"/>
            <color indexed="81"/>
            <rFont val="Tahoma"/>
            <family val="2"/>
          </rPr>
          <t xml:space="preserve"> </t>
        </r>
        <r>
          <rPr>
            <b/>
            <sz val="9"/>
            <color indexed="81"/>
            <rFont val="돋움"/>
            <family val="3"/>
            <charset val="129"/>
          </rPr>
          <t>채권의</t>
        </r>
        <r>
          <rPr>
            <b/>
            <sz val="9"/>
            <color indexed="81"/>
            <rFont val="Tahoma"/>
            <family val="2"/>
          </rPr>
          <t xml:space="preserve"> </t>
        </r>
        <r>
          <rPr>
            <b/>
            <sz val="9"/>
            <color indexed="81"/>
            <rFont val="돋움"/>
            <family val="3"/>
            <charset val="129"/>
          </rPr>
          <t>중도매매의</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채권</t>
        </r>
        <r>
          <rPr>
            <b/>
            <sz val="9"/>
            <color indexed="81"/>
            <rFont val="Tahoma"/>
            <family val="2"/>
          </rPr>
          <t xml:space="preserve"> </t>
        </r>
        <r>
          <rPr>
            <b/>
            <sz val="9"/>
            <color indexed="81"/>
            <rFont val="돋움"/>
            <family val="3"/>
            <charset val="129"/>
          </rPr>
          <t>등을</t>
        </r>
        <r>
          <rPr>
            <b/>
            <sz val="9"/>
            <color indexed="81"/>
            <rFont val="Tahoma"/>
            <family val="2"/>
          </rPr>
          <t xml:space="preserve"> </t>
        </r>
        <r>
          <rPr>
            <b/>
            <sz val="9"/>
            <color indexed="81"/>
            <rFont val="돋움"/>
            <family val="3"/>
            <charset val="129"/>
          </rPr>
          <t>거주자</t>
        </r>
        <r>
          <rPr>
            <b/>
            <sz val="9"/>
            <color indexed="81"/>
            <rFont val="Tahoma"/>
            <family val="2"/>
          </rPr>
          <t xml:space="preserve"> </t>
        </r>
        <r>
          <rPr>
            <b/>
            <sz val="9"/>
            <color indexed="81"/>
            <rFont val="돋움"/>
            <family val="3"/>
            <charset val="129"/>
          </rPr>
          <t>등으로부터</t>
        </r>
        <r>
          <rPr>
            <b/>
            <sz val="9"/>
            <color indexed="81"/>
            <rFont val="Tahoma"/>
            <family val="2"/>
          </rPr>
          <t xml:space="preserve"> </t>
        </r>
        <r>
          <rPr>
            <b/>
            <sz val="9"/>
            <color indexed="81"/>
            <rFont val="돋움"/>
            <family val="3"/>
            <charset val="129"/>
          </rPr>
          <t>매수한</t>
        </r>
        <r>
          <rPr>
            <b/>
            <sz val="9"/>
            <color indexed="81"/>
            <rFont val="Tahoma"/>
            <family val="2"/>
          </rPr>
          <t xml:space="preserve"> </t>
        </r>
        <r>
          <rPr>
            <b/>
            <sz val="9"/>
            <color indexed="81"/>
            <rFont val="돋움"/>
            <family val="3"/>
            <charset val="129"/>
          </rPr>
          <t>법인은</t>
        </r>
        <r>
          <rPr>
            <b/>
            <sz val="9"/>
            <color indexed="81"/>
            <rFont val="Tahoma"/>
            <family val="2"/>
          </rPr>
          <t xml:space="preserve"> </t>
        </r>
        <r>
          <rPr>
            <b/>
            <sz val="9"/>
            <color indexed="81"/>
            <rFont val="돋움"/>
            <family val="3"/>
            <charset val="129"/>
          </rPr>
          <t>개인보유기간의</t>
        </r>
        <r>
          <rPr>
            <b/>
            <sz val="9"/>
            <color indexed="81"/>
            <rFont val="Tahoma"/>
            <family val="2"/>
          </rPr>
          <t xml:space="preserve"> </t>
        </r>
        <r>
          <rPr>
            <b/>
            <sz val="9"/>
            <color indexed="81"/>
            <rFont val="돋움"/>
            <family val="3"/>
            <charset val="129"/>
          </rPr>
          <t>이자상당액에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원천징수하여야</t>
        </r>
        <r>
          <rPr>
            <b/>
            <sz val="9"/>
            <color indexed="81"/>
            <rFont val="Tahoma"/>
            <family val="2"/>
          </rPr>
          <t xml:space="preserve"> </t>
        </r>
        <r>
          <rPr>
            <b/>
            <sz val="9"/>
            <color indexed="81"/>
            <rFont val="돋움"/>
            <family val="3"/>
            <charset val="129"/>
          </rPr>
          <t>하며</t>
        </r>
        <r>
          <rPr>
            <b/>
            <sz val="9"/>
            <color indexed="81"/>
            <rFont val="Tahoma"/>
            <family val="2"/>
          </rPr>
          <t xml:space="preserve">, </t>
        </r>
        <r>
          <rPr>
            <b/>
            <sz val="9"/>
            <color indexed="81"/>
            <rFont val="돋움"/>
            <family val="3"/>
            <charset val="129"/>
          </rPr>
          <t>거주자에게</t>
        </r>
        <r>
          <rPr>
            <b/>
            <sz val="9"/>
            <color indexed="81"/>
            <rFont val="Tahoma"/>
            <family val="2"/>
          </rPr>
          <t xml:space="preserve"> </t>
        </r>
        <r>
          <rPr>
            <b/>
            <sz val="9"/>
            <color indexed="81"/>
            <rFont val="돋움"/>
            <family val="3"/>
            <charset val="129"/>
          </rPr>
          <t>원천징수영수증을</t>
        </r>
        <r>
          <rPr>
            <b/>
            <sz val="9"/>
            <color indexed="81"/>
            <rFont val="Tahoma"/>
            <family val="2"/>
          </rPr>
          <t xml:space="preserve"> </t>
        </r>
        <r>
          <rPr>
            <b/>
            <sz val="9"/>
            <color indexed="81"/>
            <rFont val="돋움"/>
            <family val="3"/>
            <charset val="129"/>
          </rPr>
          <t>발급하고</t>
        </r>
        <r>
          <rPr>
            <b/>
            <sz val="9"/>
            <color indexed="81"/>
            <rFont val="Tahoma"/>
            <family val="2"/>
          </rPr>
          <t xml:space="preserve"> </t>
        </r>
        <r>
          <rPr>
            <b/>
            <sz val="9"/>
            <color indexed="81"/>
            <rFont val="돋움"/>
            <family val="3"/>
            <charset val="129"/>
          </rPr>
          <t>지급명세서를</t>
        </r>
        <r>
          <rPr>
            <b/>
            <sz val="9"/>
            <color indexed="81"/>
            <rFont val="Tahoma"/>
            <family val="2"/>
          </rPr>
          <t xml:space="preserve"> </t>
        </r>
        <r>
          <rPr>
            <b/>
            <sz val="9"/>
            <color indexed="81"/>
            <rFont val="돋움"/>
            <family val="3"/>
            <charset val="129"/>
          </rPr>
          <t>제출합니다</t>
        </r>
        <r>
          <rPr>
            <b/>
            <sz val="9"/>
            <color indexed="81"/>
            <rFont val="Tahoma"/>
            <family val="2"/>
          </rPr>
          <t xml:space="preserve">.
   o </t>
        </r>
        <r>
          <rPr>
            <b/>
            <sz val="9"/>
            <color indexed="81"/>
            <rFont val="돋움"/>
            <family val="3"/>
            <charset val="129"/>
          </rPr>
          <t>채권과세</t>
        </r>
        <r>
          <rPr>
            <b/>
            <sz val="9"/>
            <color indexed="81"/>
            <rFont val="Tahoma"/>
            <family val="2"/>
          </rPr>
          <t xml:space="preserve"> </t>
        </r>
        <r>
          <rPr>
            <b/>
            <sz val="9"/>
            <color indexed="81"/>
            <rFont val="돋움"/>
            <family val="3"/>
            <charset val="129"/>
          </rPr>
          <t>특례의</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비거주자는</t>
        </r>
        <r>
          <rPr>
            <b/>
            <sz val="9"/>
            <color indexed="81"/>
            <rFont val="Tahoma"/>
            <family val="2"/>
          </rPr>
          <t xml:space="preserve"> [C61]</t>
        </r>
        <r>
          <rPr>
            <b/>
            <sz val="9"/>
            <color indexed="81"/>
            <rFont val="돋움"/>
            <family val="3"/>
            <charset val="129"/>
          </rPr>
          <t>소득지급란의</t>
        </r>
        <r>
          <rPr>
            <b/>
            <sz val="9"/>
            <color indexed="81"/>
            <rFont val="Tahoma"/>
            <family val="2"/>
          </rPr>
          <t xml:space="preserve"> </t>
        </r>
        <r>
          <rPr>
            <b/>
            <sz val="9"/>
            <color indexed="81"/>
            <rFont val="돋움"/>
            <family val="3"/>
            <charset val="129"/>
          </rPr>
          <t>인원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총지급액에</t>
        </r>
        <r>
          <rPr>
            <b/>
            <sz val="9"/>
            <color indexed="81"/>
            <rFont val="Tahoma"/>
            <family val="2"/>
          </rPr>
          <t xml:space="preserve"> </t>
        </r>
        <r>
          <rPr>
            <b/>
            <sz val="9"/>
            <color indexed="81"/>
            <rFont val="돋움"/>
            <family val="3"/>
            <charset val="129"/>
          </rPr>
          <t>개인보유기간의</t>
        </r>
        <r>
          <rPr>
            <b/>
            <sz val="9"/>
            <color indexed="81"/>
            <rFont val="Tahoma"/>
            <family val="2"/>
          </rPr>
          <t xml:space="preserve"> </t>
        </r>
        <r>
          <rPr>
            <b/>
            <sz val="9"/>
            <color indexed="81"/>
            <rFont val="돋움"/>
            <family val="3"/>
            <charset val="129"/>
          </rPr>
          <t>이자상당액을</t>
        </r>
        <r>
          <rPr>
            <b/>
            <sz val="9"/>
            <color indexed="81"/>
            <rFont val="Tahoma"/>
            <family val="2"/>
          </rPr>
          <t xml:space="preserve"> </t>
        </r>
        <r>
          <rPr>
            <b/>
            <sz val="9"/>
            <color indexed="81"/>
            <rFont val="돋움"/>
            <family val="3"/>
            <charset val="129"/>
          </rPr>
          <t>포함하여</t>
        </r>
        <r>
          <rPr>
            <b/>
            <sz val="9"/>
            <color indexed="81"/>
            <rFont val="Tahoma"/>
            <family val="2"/>
          </rPr>
          <t xml:space="preserve"> </t>
        </r>
        <r>
          <rPr>
            <b/>
            <sz val="9"/>
            <color indexed="81"/>
            <rFont val="돋움"/>
            <family val="3"/>
            <charset val="129"/>
          </rPr>
          <t>작성하며</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102</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환매조건부채권의</t>
        </r>
        <r>
          <rPr>
            <b/>
            <sz val="9"/>
            <color indexed="81"/>
            <rFont val="Tahoma"/>
            <family val="2"/>
          </rPr>
          <t xml:space="preserve"> </t>
        </r>
        <r>
          <rPr>
            <b/>
            <sz val="9"/>
            <color indexed="81"/>
            <rFont val="돋움"/>
            <family val="3"/>
            <charset val="129"/>
          </rPr>
          <t>매매거래</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포함하여</t>
        </r>
        <r>
          <rPr>
            <b/>
            <sz val="9"/>
            <color indexed="81"/>
            <rFont val="Tahoma"/>
            <family val="2"/>
          </rPr>
          <t xml:space="preserve"> </t>
        </r>
        <r>
          <rPr>
            <b/>
            <sz val="9"/>
            <color indexed="81"/>
            <rFont val="돋움"/>
            <family val="3"/>
            <charset val="129"/>
          </rPr>
          <t>적고</t>
        </r>
        <r>
          <rPr>
            <b/>
            <sz val="9"/>
            <color indexed="81"/>
            <rFont val="Tahoma"/>
            <family val="2"/>
          </rPr>
          <t xml:space="preserve">, </t>
        </r>
        <r>
          <rPr>
            <b/>
            <sz val="9"/>
            <color indexed="81"/>
            <rFont val="돋움"/>
            <family val="3"/>
            <charset val="129"/>
          </rPr>
          <t>환급세액을</t>
        </r>
        <r>
          <rPr>
            <b/>
            <sz val="9"/>
            <color indexed="81"/>
            <rFont val="Tahoma"/>
            <family val="2"/>
          </rPr>
          <t xml:space="preserve"> </t>
        </r>
        <r>
          <rPr>
            <b/>
            <sz val="9"/>
            <color indexed="81"/>
            <rFont val="돋움"/>
            <family val="3"/>
            <charset val="129"/>
          </rPr>
          <t>조정환급세액란에</t>
        </r>
        <r>
          <rPr>
            <b/>
            <sz val="9"/>
            <color indexed="81"/>
            <rFont val="Tahoma"/>
            <family val="2"/>
          </rPr>
          <t xml:space="preserve"> </t>
        </r>
        <r>
          <rPr>
            <b/>
            <sz val="9"/>
            <color indexed="81"/>
            <rFont val="돋움"/>
            <family val="3"/>
            <charset val="129"/>
          </rPr>
          <t>적습니다</t>
        </r>
        <r>
          <rPr>
            <b/>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내 문서</author>
    <author>user</author>
  </authors>
  <commentList>
    <comment ref="B1" authorId="0" shapeId="0" xr:uid="{00000000-0006-0000-0D00-000001000000}">
      <text>
        <r>
          <rPr>
            <b/>
            <sz val="9"/>
            <color indexed="81"/>
            <rFont val="돋움"/>
            <family val="3"/>
            <charset val="129"/>
          </rPr>
          <t>이사급</t>
        </r>
        <r>
          <rPr>
            <b/>
            <sz val="9"/>
            <color indexed="81"/>
            <rFont val="Tahoma"/>
            <family val="2"/>
          </rPr>
          <t xml:space="preserve"> </t>
        </r>
        <r>
          <rPr>
            <b/>
            <sz val="9"/>
            <color indexed="81"/>
            <rFont val="돋움"/>
            <family val="3"/>
            <charset val="129"/>
          </rPr>
          <t>이상
상무이사
전무이사
대표이사</t>
        </r>
        <r>
          <rPr>
            <b/>
            <sz val="9"/>
            <color indexed="81"/>
            <rFont val="Tahoma"/>
            <family val="2"/>
          </rPr>
          <t xml:space="preserve"> </t>
        </r>
        <r>
          <rPr>
            <b/>
            <sz val="9"/>
            <color indexed="81"/>
            <rFont val="돋움"/>
            <family val="3"/>
            <charset val="129"/>
          </rPr>
          <t>등</t>
        </r>
      </text>
    </comment>
    <comment ref="L4" authorId="0" shapeId="0" xr:uid="{00000000-0006-0000-0D00-000002000000}">
      <text>
        <r>
          <rPr>
            <b/>
            <sz val="9"/>
            <color indexed="81"/>
            <rFont val="Tahoma"/>
            <family val="2"/>
          </rPr>
          <t>1</t>
        </r>
        <r>
          <rPr>
            <b/>
            <sz val="9"/>
            <color indexed="81"/>
            <rFont val="돋움"/>
            <family val="3"/>
            <charset val="129"/>
          </rPr>
          <t>년</t>
        </r>
        <r>
          <rPr>
            <b/>
            <sz val="9"/>
            <color indexed="81"/>
            <rFont val="Tahoma"/>
            <family val="2"/>
          </rPr>
          <t xml:space="preserve"> </t>
        </r>
        <r>
          <rPr>
            <b/>
            <sz val="9"/>
            <color indexed="81"/>
            <rFont val="돋움"/>
            <family val="3"/>
            <charset val="129"/>
          </rPr>
          <t>미만의</t>
        </r>
        <r>
          <rPr>
            <b/>
            <sz val="9"/>
            <color indexed="81"/>
            <rFont val="Tahoma"/>
            <family val="2"/>
          </rPr>
          <t xml:space="preserve"> </t>
        </r>
        <r>
          <rPr>
            <b/>
            <sz val="9"/>
            <color indexed="81"/>
            <rFont val="돋움"/>
            <family val="3"/>
            <charset val="129"/>
          </rPr>
          <t>기간은</t>
        </r>
        <r>
          <rPr>
            <b/>
            <sz val="9"/>
            <color indexed="81"/>
            <rFont val="Tahoma"/>
            <family val="2"/>
          </rPr>
          <t xml:space="preserve"> </t>
        </r>
        <r>
          <rPr>
            <b/>
            <sz val="9"/>
            <color indexed="81"/>
            <rFont val="돋움"/>
            <family val="3"/>
            <charset val="129"/>
          </rPr>
          <t>월수로</t>
        </r>
        <r>
          <rPr>
            <b/>
            <sz val="9"/>
            <color indexed="81"/>
            <rFont val="Tahoma"/>
            <family val="2"/>
          </rPr>
          <t xml:space="preserve"> </t>
        </r>
        <r>
          <rPr>
            <b/>
            <sz val="9"/>
            <color indexed="81"/>
            <rFont val="돋움"/>
            <family val="3"/>
            <charset val="129"/>
          </rPr>
          <t>계산하되</t>
        </r>
        <r>
          <rPr>
            <b/>
            <sz val="9"/>
            <color indexed="81"/>
            <rFont val="Tahoma"/>
            <family val="2"/>
          </rPr>
          <t>, 1</t>
        </r>
        <r>
          <rPr>
            <b/>
            <sz val="9"/>
            <color indexed="81"/>
            <rFont val="돋움"/>
            <family val="3"/>
            <charset val="129"/>
          </rPr>
          <t>개월</t>
        </r>
        <r>
          <rPr>
            <b/>
            <sz val="9"/>
            <color indexed="81"/>
            <rFont val="Tahoma"/>
            <family val="2"/>
          </rPr>
          <t xml:space="preserve"> </t>
        </r>
        <r>
          <rPr>
            <b/>
            <sz val="9"/>
            <color indexed="81"/>
            <rFont val="돋움"/>
            <family val="3"/>
            <charset val="129"/>
          </rPr>
          <t>미만의</t>
        </r>
        <r>
          <rPr>
            <b/>
            <sz val="9"/>
            <color indexed="81"/>
            <rFont val="Tahoma"/>
            <family val="2"/>
          </rPr>
          <t xml:space="preserve"> </t>
        </r>
        <r>
          <rPr>
            <b/>
            <sz val="9"/>
            <color indexed="81"/>
            <rFont val="돋움"/>
            <family val="3"/>
            <charset val="129"/>
          </rPr>
          <t>기간은</t>
        </r>
        <r>
          <rPr>
            <b/>
            <sz val="9"/>
            <color indexed="81"/>
            <rFont val="Tahoma"/>
            <family val="2"/>
          </rPr>
          <t xml:space="preserve"> </t>
        </r>
        <r>
          <rPr>
            <b/>
            <sz val="9"/>
            <color indexed="81"/>
            <rFont val="돋움"/>
            <family val="3"/>
            <charset val="129"/>
          </rPr>
          <t>이를</t>
        </r>
        <r>
          <rPr>
            <b/>
            <sz val="9"/>
            <color indexed="81"/>
            <rFont val="Tahoma"/>
            <family val="2"/>
          </rPr>
          <t xml:space="preserve"> </t>
        </r>
        <r>
          <rPr>
            <b/>
            <sz val="9"/>
            <color indexed="81"/>
            <rFont val="돋움"/>
            <family val="3"/>
            <charset val="129"/>
          </rPr>
          <t>산입하지</t>
        </r>
        <r>
          <rPr>
            <b/>
            <sz val="9"/>
            <color indexed="81"/>
            <rFont val="Tahoma"/>
            <family val="2"/>
          </rPr>
          <t xml:space="preserve"> </t>
        </r>
        <r>
          <rPr>
            <b/>
            <sz val="9"/>
            <color indexed="81"/>
            <rFont val="돋움"/>
            <family val="3"/>
            <charset val="129"/>
          </rPr>
          <t>아니한다</t>
        </r>
        <r>
          <rPr>
            <b/>
            <sz val="9"/>
            <color indexed="81"/>
            <rFont val="Tahoma"/>
            <family val="2"/>
          </rPr>
          <t>.</t>
        </r>
      </text>
    </comment>
    <comment ref="H13" authorId="1" shapeId="0" xr:uid="{00000000-0006-0000-0D00-000003000000}">
      <text>
        <r>
          <rPr>
            <b/>
            <sz val="9"/>
            <color indexed="81"/>
            <rFont val="돋움"/>
            <family val="3"/>
            <charset val="129"/>
          </rPr>
          <t xml:space="preserve">회사규정이
퇴직 직전 1년치의 총급여인 경우
비과세 제외
임금은 통상임금과 평균임금으로 크게 구분되며, 퇴직금의 산정기준은 평균임금이다.
기본급 이외에도 연장.야간.휴일근로수당,연차유급휴가수당 등은 평균임금이다.
</t>
        </r>
      </text>
    </comment>
    <comment ref="K13" authorId="1" shapeId="0" xr:uid="{00000000-0006-0000-0D00-000004000000}">
      <text>
        <r>
          <rPr>
            <b/>
            <sz val="9"/>
            <color indexed="81"/>
            <rFont val="돋움"/>
            <family val="3"/>
            <charset val="129"/>
          </rPr>
          <t>배수입력
회사규정이
직전 1년치의 1/10 X 배수일경우</t>
        </r>
      </text>
    </comment>
    <comment ref="L14" authorId="0" shapeId="0" xr:uid="{00000000-0006-0000-0D00-000005000000}">
      <text>
        <r>
          <rPr>
            <b/>
            <sz val="9"/>
            <color indexed="81"/>
            <rFont val="돋움"/>
            <family val="3"/>
            <charset val="129"/>
          </rPr>
          <t xml:space="preserve">퇴직급여지급규정에
② 1년 미만의 기간은 개월 수로 계산하며, 1개월 미만의 기간이 있는 경우에는 이를 1개월로 계산한다.
</t>
        </r>
      </text>
    </comment>
    <comment ref="M14" authorId="1" shapeId="0" xr:uid="{00000000-0006-0000-0D00-000006000000}">
      <text>
        <r>
          <rPr>
            <b/>
            <sz val="9"/>
            <color indexed="81"/>
            <rFont val="돋움"/>
            <family val="3"/>
            <charset val="129"/>
          </rPr>
          <t>회사의</t>
        </r>
        <r>
          <rPr>
            <b/>
            <sz val="9"/>
            <color indexed="81"/>
            <rFont val="Tahoma"/>
            <family val="2"/>
          </rPr>
          <t xml:space="preserve"> </t>
        </r>
        <r>
          <rPr>
            <b/>
            <sz val="9"/>
            <color indexed="81"/>
            <rFont val="돋움"/>
            <family val="3"/>
            <charset val="129"/>
          </rPr>
          <t>정관</t>
        </r>
        <r>
          <rPr>
            <b/>
            <sz val="9"/>
            <color indexed="81"/>
            <rFont val="Tahoma"/>
            <family val="2"/>
          </rPr>
          <t>(</t>
        </r>
        <r>
          <rPr>
            <b/>
            <sz val="9"/>
            <color indexed="81"/>
            <rFont val="돋움"/>
            <family val="3"/>
            <charset val="129"/>
          </rPr>
          <t>주주총회</t>
        </r>
        <r>
          <rPr>
            <b/>
            <sz val="9"/>
            <color indexed="81"/>
            <rFont val="Tahoma"/>
            <family val="2"/>
          </rPr>
          <t xml:space="preserve"> </t>
        </r>
        <r>
          <rPr>
            <b/>
            <sz val="9"/>
            <color indexed="81"/>
            <rFont val="돋움"/>
            <family val="3"/>
            <charset val="129"/>
          </rPr>
          <t>회의록</t>
        </r>
        <r>
          <rPr>
            <b/>
            <sz val="9"/>
            <color indexed="81"/>
            <rFont val="Tahoma"/>
            <family val="2"/>
          </rPr>
          <t>(</t>
        </r>
        <r>
          <rPr>
            <b/>
            <sz val="9"/>
            <color indexed="81"/>
            <rFont val="돋움"/>
            <family val="3"/>
            <charset val="129"/>
          </rPr>
          <t>결의서</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보고</t>
        </r>
        <r>
          <rPr>
            <b/>
            <sz val="9"/>
            <color indexed="81"/>
            <rFont val="Tahoma"/>
            <family val="2"/>
          </rPr>
          <t xml:space="preserve"> </t>
        </r>
        <r>
          <rPr>
            <b/>
            <sz val="9"/>
            <color indexed="81"/>
            <rFont val="돋움"/>
            <family val="3"/>
            <charset val="129"/>
          </rPr>
          <t>계산하여</t>
        </r>
        <r>
          <rPr>
            <b/>
            <sz val="9"/>
            <color indexed="81"/>
            <rFont val="Tahoma"/>
            <family val="2"/>
          </rPr>
          <t xml:space="preserve"> </t>
        </r>
        <r>
          <rPr>
            <b/>
            <sz val="9"/>
            <color indexed="81"/>
            <rFont val="돋움"/>
            <family val="3"/>
            <charset val="129"/>
          </rPr>
          <t>적어야</t>
        </r>
        <r>
          <rPr>
            <b/>
            <sz val="9"/>
            <color indexed="81"/>
            <rFont val="Tahoma"/>
            <family val="2"/>
          </rPr>
          <t xml:space="preserve"> </t>
        </r>
        <r>
          <rPr>
            <b/>
            <sz val="9"/>
            <color indexed="81"/>
            <rFont val="돋움"/>
            <family val="3"/>
            <charset val="129"/>
          </rPr>
          <t>함</t>
        </r>
      </text>
    </comment>
    <comment ref="H20" authorId="1" shapeId="0" xr:uid="{00000000-0006-0000-0D00-000007000000}">
      <text>
        <r>
          <rPr>
            <b/>
            <sz val="9"/>
            <color indexed="81"/>
            <rFont val="돋움"/>
            <family val="3"/>
            <charset val="129"/>
          </rPr>
          <t>회사규정대로</t>
        </r>
      </text>
    </comment>
    <comment ref="M21" authorId="1" shapeId="0" xr:uid="{00000000-0006-0000-0D00-000008000000}">
      <text>
        <r>
          <rPr>
            <b/>
            <sz val="9"/>
            <color indexed="81"/>
            <rFont val="맑은 고딕"/>
            <family val="2"/>
            <charset val="129"/>
          </rPr>
          <t>2011.12.31.이전 귀속분은 세법에서 회사규정 그대로 인정
세법=회사규정</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내 문서</author>
    <author>user</author>
  </authors>
  <commentList>
    <comment ref="B1" authorId="0" shapeId="0" xr:uid="{00000000-0006-0000-0100-000001000000}">
      <text>
        <r>
          <rPr>
            <b/>
            <sz val="9"/>
            <color indexed="81"/>
            <rFont val="돋움"/>
            <family val="3"/>
            <charset val="129"/>
          </rPr>
          <t>이사급</t>
        </r>
        <r>
          <rPr>
            <b/>
            <sz val="9"/>
            <color indexed="81"/>
            <rFont val="Tahoma"/>
            <family val="2"/>
          </rPr>
          <t xml:space="preserve"> </t>
        </r>
        <r>
          <rPr>
            <b/>
            <sz val="9"/>
            <color indexed="81"/>
            <rFont val="돋움"/>
            <family val="3"/>
            <charset val="129"/>
          </rPr>
          <t>이상
상무이사
전무이사
대표이사</t>
        </r>
        <r>
          <rPr>
            <b/>
            <sz val="9"/>
            <color indexed="81"/>
            <rFont val="Tahoma"/>
            <family val="2"/>
          </rPr>
          <t xml:space="preserve"> </t>
        </r>
        <r>
          <rPr>
            <b/>
            <sz val="9"/>
            <color indexed="81"/>
            <rFont val="돋움"/>
            <family val="3"/>
            <charset val="129"/>
          </rPr>
          <t>등</t>
        </r>
      </text>
    </comment>
    <comment ref="L4" authorId="0" shapeId="0" xr:uid="{00000000-0006-0000-0100-000002000000}">
      <text>
        <r>
          <rPr>
            <b/>
            <sz val="9"/>
            <color indexed="81"/>
            <rFont val="Tahoma"/>
            <family val="2"/>
          </rPr>
          <t>1</t>
        </r>
        <r>
          <rPr>
            <b/>
            <sz val="9"/>
            <color indexed="81"/>
            <rFont val="돋움"/>
            <family val="3"/>
            <charset val="129"/>
          </rPr>
          <t>년</t>
        </r>
        <r>
          <rPr>
            <b/>
            <sz val="9"/>
            <color indexed="81"/>
            <rFont val="Tahoma"/>
            <family val="2"/>
          </rPr>
          <t xml:space="preserve"> </t>
        </r>
        <r>
          <rPr>
            <b/>
            <sz val="9"/>
            <color indexed="81"/>
            <rFont val="돋움"/>
            <family val="3"/>
            <charset val="129"/>
          </rPr>
          <t>미만의</t>
        </r>
        <r>
          <rPr>
            <b/>
            <sz val="9"/>
            <color indexed="81"/>
            <rFont val="Tahoma"/>
            <family val="2"/>
          </rPr>
          <t xml:space="preserve"> </t>
        </r>
        <r>
          <rPr>
            <b/>
            <sz val="9"/>
            <color indexed="81"/>
            <rFont val="돋움"/>
            <family val="3"/>
            <charset val="129"/>
          </rPr>
          <t>기간은</t>
        </r>
        <r>
          <rPr>
            <b/>
            <sz val="9"/>
            <color indexed="81"/>
            <rFont val="Tahoma"/>
            <family val="2"/>
          </rPr>
          <t xml:space="preserve"> </t>
        </r>
        <r>
          <rPr>
            <b/>
            <sz val="9"/>
            <color indexed="81"/>
            <rFont val="돋움"/>
            <family val="3"/>
            <charset val="129"/>
          </rPr>
          <t>월수로</t>
        </r>
        <r>
          <rPr>
            <b/>
            <sz val="9"/>
            <color indexed="81"/>
            <rFont val="Tahoma"/>
            <family val="2"/>
          </rPr>
          <t xml:space="preserve"> </t>
        </r>
        <r>
          <rPr>
            <b/>
            <sz val="9"/>
            <color indexed="81"/>
            <rFont val="돋움"/>
            <family val="3"/>
            <charset val="129"/>
          </rPr>
          <t>계산하되</t>
        </r>
        <r>
          <rPr>
            <b/>
            <sz val="9"/>
            <color indexed="81"/>
            <rFont val="Tahoma"/>
            <family val="2"/>
          </rPr>
          <t>, 1</t>
        </r>
        <r>
          <rPr>
            <b/>
            <sz val="9"/>
            <color indexed="81"/>
            <rFont val="돋움"/>
            <family val="3"/>
            <charset val="129"/>
          </rPr>
          <t>개월</t>
        </r>
        <r>
          <rPr>
            <b/>
            <sz val="9"/>
            <color indexed="81"/>
            <rFont val="Tahoma"/>
            <family val="2"/>
          </rPr>
          <t xml:space="preserve"> </t>
        </r>
        <r>
          <rPr>
            <b/>
            <sz val="9"/>
            <color indexed="81"/>
            <rFont val="돋움"/>
            <family val="3"/>
            <charset val="129"/>
          </rPr>
          <t>미만의</t>
        </r>
        <r>
          <rPr>
            <b/>
            <sz val="9"/>
            <color indexed="81"/>
            <rFont val="Tahoma"/>
            <family val="2"/>
          </rPr>
          <t xml:space="preserve"> </t>
        </r>
        <r>
          <rPr>
            <b/>
            <sz val="9"/>
            <color indexed="81"/>
            <rFont val="돋움"/>
            <family val="3"/>
            <charset val="129"/>
          </rPr>
          <t>기간은</t>
        </r>
        <r>
          <rPr>
            <b/>
            <sz val="9"/>
            <color indexed="81"/>
            <rFont val="Tahoma"/>
            <family val="2"/>
          </rPr>
          <t xml:space="preserve"> </t>
        </r>
        <r>
          <rPr>
            <b/>
            <sz val="9"/>
            <color indexed="81"/>
            <rFont val="돋움"/>
            <family val="3"/>
            <charset val="129"/>
          </rPr>
          <t>이를</t>
        </r>
        <r>
          <rPr>
            <b/>
            <sz val="9"/>
            <color indexed="81"/>
            <rFont val="Tahoma"/>
            <family val="2"/>
          </rPr>
          <t xml:space="preserve"> </t>
        </r>
        <r>
          <rPr>
            <b/>
            <sz val="9"/>
            <color indexed="81"/>
            <rFont val="돋움"/>
            <family val="3"/>
            <charset val="129"/>
          </rPr>
          <t>산입하지</t>
        </r>
        <r>
          <rPr>
            <b/>
            <sz val="9"/>
            <color indexed="81"/>
            <rFont val="Tahoma"/>
            <family val="2"/>
          </rPr>
          <t xml:space="preserve"> </t>
        </r>
        <r>
          <rPr>
            <b/>
            <sz val="9"/>
            <color indexed="81"/>
            <rFont val="돋움"/>
            <family val="3"/>
            <charset val="129"/>
          </rPr>
          <t>아니한다</t>
        </r>
        <r>
          <rPr>
            <b/>
            <sz val="9"/>
            <color indexed="81"/>
            <rFont val="Tahoma"/>
            <family val="2"/>
          </rPr>
          <t>.</t>
        </r>
      </text>
    </comment>
    <comment ref="H13" authorId="1" shapeId="0" xr:uid="{00000000-0006-0000-0100-000003000000}">
      <text>
        <r>
          <rPr>
            <b/>
            <sz val="9"/>
            <color indexed="81"/>
            <rFont val="돋움"/>
            <family val="3"/>
            <charset val="129"/>
          </rPr>
          <t xml:space="preserve">회사규정이
퇴직 직전 1년치의 총급여인 경우
비과세 제외
임금은 통상임금과 평균임금으로 크게 구분되며, 퇴직금의 산정기준은 평균임금이다.
기본급 이외에도 연장.야간.휴일근로수당,연차유급휴가수당 등은 평균임금이다.
</t>
        </r>
      </text>
    </comment>
    <comment ref="K13" authorId="1" shapeId="0" xr:uid="{00000000-0006-0000-0100-000004000000}">
      <text>
        <r>
          <rPr>
            <b/>
            <sz val="9"/>
            <color indexed="81"/>
            <rFont val="돋움"/>
            <family val="3"/>
            <charset val="129"/>
          </rPr>
          <t>배수입력
회사규정이
직전 1년치의 1/10 X 배수일경우</t>
        </r>
      </text>
    </comment>
    <comment ref="L14" authorId="0" shapeId="0" xr:uid="{00000000-0006-0000-0100-000005000000}">
      <text>
        <r>
          <rPr>
            <b/>
            <sz val="9"/>
            <color indexed="81"/>
            <rFont val="돋움"/>
            <family val="3"/>
            <charset val="129"/>
          </rPr>
          <t xml:space="preserve">퇴직급여지급규정에
② 1년 미만의 기간은 개월 수로 계산하며, 1개월 미만의 기간이 있는 경우에는 이를 1개월로 계산한다.
</t>
        </r>
      </text>
    </comment>
    <comment ref="M14" authorId="1" shapeId="0" xr:uid="{00000000-0006-0000-0100-000006000000}">
      <text>
        <r>
          <rPr>
            <b/>
            <sz val="9"/>
            <color indexed="81"/>
            <rFont val="돋움"/>
            <family val="3"/>
            <charset val="129"/>
          </rPr>
          <t>회사의</t>
        </r>
        <r>
          <rPr>
            <b/>
            <sz val="9"/>
            <color indexed="81"/>
            <rFont val="Tahoma"/>
            <family val="2"/>
          </rPr>
          <t xml:space="preserve"> </t>
        </r>
        <r>
          <rPr>
            <b/>
            <sz val="9"/>
            <color indexed="81"/>
            <rFont val="돋움"/>
            <family val="3"/>
            <charset val="129"/>
          </rPr>
          <t>정관</t>
        </r>
        <r>
          <rPr>
            <b/>
            <sz val="9"/>
            <color indexed="81"/>
            <rFont val="Tahoma"/>
            <family val="2"/>
          </rPr>
          <t>(</t>
        </r>
        <r>
          <rPr>
            <b/>
            <sz val="9"/>
            <color indexed="81"/>
            <rFont val="돋움"/>
            <family val="3"/>
            <charset val="129"/>
          </rPr>
          <t>주총결의서</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보고</t>
        </r>
        <r>
          <rPr>
            <b/>
            <sz val="9"/>
            <color indexed="81"/>
            <rFont val="Tahoma"/>
            <family val="2"/>
          </rPr>
          <t xml:space="preserve"> </t>
        </r>
        <r>
          <rPr>
            <b/>
            <sz val="9"/>
            <color indexed="81"/>
            <rFont val="돋움"/>
            <family val="3"/>
            <charset val="129"/>
          </rPr>
          <t>계산하여</t>
        </r>
        <r>
          <rPr>
            <b/>
            <sz val="9"/>
            <color indexed="81"/>
            <rFont val="Tahoma"/>
            <family val="2"/>
          </rPr>
          <t xml:space="preserve"> </t>
        </r>
        <r>
          <rPr>
            <b/>
            <sz val="9"/>
            <color indexed="81"/>
            <rFont val="돋움"/>
            <family val="3"/>
            <charset val="129"/>
          </rPr>
          <t>적어야</t>
        </r>
        <r>
          <rPr>
            <b/>
            <sz val="9"/>
            <color indexed="81"/>
            <rFont val="Tahoma"/>
            <family val="2"/>
          </rPr>
          <t xml:space="preserve"> </t>
        </r>
        <r>
          <rPr>
            <b/>
            <sz val="9"/>
            <color indexed="81"/>
            <rFont val="돋움"/>
            <family val="3"/>
            <charset val="129"/>
          </rPr>
          <t>함</t>
        </r>
      </text>
    </comment>
    <comment ref="H19" authorId="1" shapeId="0" xr:uid="{00000000-0006-0000-0100-000007000000}">
      <text>
        <r>
          <rPr>
            <b/>
            <sz val="9"/>
            <color indexed="81"/>
            <rFont val="돋움"/>
            <family val="3"/>
            <charset val="129"/>
          </rPr>
          <t>회사규정대로</t>
        </r>
      </text>
    </comment>
    <comment ref="M20" authorId="1" shapeId="0" xr:uid="{00000000-0006-0000-0100-000008000000}">
      <text>
        <r>
          <rPr>
            <b/>
            <sz val="9"/>
            <color indexed="81"/>
            <rFont val="맑은 고딕"/>
            <family val="2"/>
            <charset val="129"/>
          </rPr>
          <t>2011.12.31.이전 귀속분은 세법에서 회사규정 그대로 인정
세법=회사규정</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내 문서</author>
    <author>user</author>
  </authors>
  <commentList>
    <comment ref="B1" authorId="0" shapeId="0" xr:uid="{00000000-0006-0000-0200-000001000000}">
      <text>
        <r>
          <rPr>
            <b/>
            <sz val="9"/>
            <color indexed="81"/>
            <rFont val="돋움"/>
            <family val="3"/>
            <charset val="129"/>
          </rPr>
          <t>이사급</t>
        </r>
        <r>
          <rPr>
            <b/>
            <sz val="9"/>
            <color indexed="81"/>
            <rFont val="Tahoma"/>
            <family val="2"/>
          </rPr>
          <t xml:space="preserve"> </t>
        </r>
        <r>
          <rPr>
            <b/>
            <sz val="9"/>
            <color indexed="81"/>
            <rFont val="돋움"/>
            <family val="3"/>
            <charset val="129"/>
          </rPr>
          <t>이상
상무이사
전무이사
대표이사</t>
        </r>
        <r>
          <rPr>
            <b/>
            <sz val="9"/>
            <color indexed="81"/>
            <rFont val="Tahoma"/>
            <family val="2"/>
          </rPr>
          <t xml:space="preserve"> </t>
        </r>
        <r>
          <rPr>
            <b/>
            <sz val="9"/>
            <color indexed="81"/>
            <rFont val="돋움"/>
            <family val="3"/>
            <charset val="129"/>
          </rPr>
          <t>등</t>
        </r>
      </text>
    </comment>
    <comment ref="L4" authorId="0" shapeId="0" xr:uid="{00000000-0006-0000-0200-000002000000}">
      <text>
        <r>
          <rPr>
            <b/>
            <sz val="9"/>
            <color indexed="81"/>
            <rFont val="Tahoma"/>
            <family val="2"/>
          </rPr>
          <t>1</t>
        </r>
        <r>
          <rPr>
            <b/>
            <sz val="9"/>
            <color indexed="81"/>
            <rFont val="돋움"/>
            <family val="3"/>
            <charset val="129"/>
          </rPr>
          <t>년</t>
        </r>
        <r>
          <rPr>
            <b/>
            <sz val="9"/>
            <color indexed="81"/>
            <rFont val="Tahoma"/>
            <family val="2"/>
          </rPr>
          <t xml:space="preserve"> </t>
        </r>
        <r>
          <rPr>
            <b/>
            <sz val="9"/>
            <color indexed="81"/>
            <rFont val="돋움"/>
            <family val="3"/>
            <charset val="129"/>
          </rPr>
          <t>미만의</t>
        </r>
        <r>
          <rPr>
            <b/>
            <sz val="9"/>
            <color indexed="81"/>
            <rFont val="Tahoma"/>
            <family val="2"/>
          </rPr>
          <t xml:space="preserve"> </t>
        </r>
        <r>
          <rPr>
            <b/>
            <sz val="9"/>
            <color indexed="81"/>
            <rFont val="돋움"/>
            <family val="3"/>
            <charset val="129"/>
          </rPr>
          <t>기간은</t>
        </r>
        <r>
          <rPr>
            <b/>
            <sz val="9"/>
            <color indexed="81"/>
            <rFont val="Tahoma"/>
            <family val="2"/>
          </rPr>
          <t xml:space="preserve"> </t>
        </r>
        <r>
          <rPr>
            <b/>
            <sz val="9"/>
            <color indexed="81"/>
            <rFont val="돋움"/>
            <family val="3"/>
            <charset val="129"/>
          </rPr>
          <t>월수로</t>
        </r>
        <r>
          <rPr>
            <b/>
            <sz val="9"/>
            <color indexed="81"/>
            <rFont val="Tahoma"/>
            <family val="2"/>
          </rPr>
          <t xml:space="preserve"> </t>
        </r>
        <r>
          <rPr>
            <b/>
            <sz val="9"/>
            <color indexed="81"/>
            <rFont val="돋움"/>
            <family val="3"/>
            <charset val="129"/>
          </rPr>
          <t>계산하되</t>
        </r>
        <r>
          <rPr>
            <b/>
            <sz val="9"/>
            <color indexed="81"/>
            <rFont val="Tahoma"/>
            <family val="2"/>
          </rPr>
          <t>, 1</t>
        </r>
        <r>
          <rPr>
            <b/>
            <sz val="9"/>
            <color indexed="81"/>
            <rFont val="돋움"/>
            <family val="3"/>
            <charset val="129"/>
          </rPr>
          <t>개월</t>
        </r>
        <r>
          <rPr>
            <b/>
            <sz val="9"/>
            <color indexed="81"/>
            <rFont val="Tahoma"/>
            <family val="2"/>
          </rPr>
          <t xml:space="preserve"> </t>
        </r>
        <r>
          <rPr>
            <b/>
            <sz val="9"/>
            <color indexed="81"/>
            <rFont val="돋움"/>
            <family val="3"/>
            <charset val="129"/>
          </rPr>
          <t>미만의</t>
        </r>
        <r>
          <rPr>
            <b/>
            <sz val="9"/>
            <color indexed="81"/>
            <rFont val="Tahoma"/>
            <family val="2"/>
          </rPr>
          <t xml:space="preserve"> </t>
        </r>
        <r>
          <rPr>
            <b/>
            <sz val="9"/>
            <color indexed="81"/>
            <rFont val="돋움"/>
            <family val="3"/>
            <charset val="129"/>
          </rPr>
          <t>기간은</t>
        </r>
        <r>
          <rPr>
            <b/>
            <sz val="9"/>
            <color indexed="81"/>
            <rFont val="Tahoma"/>
            <family val="2"/>
          </rPr>
          <t xml:space="preserve"> </t>
        </r>
        <r>
          <rPr>
            <b/>
            <sz val="9"/>
            <color indexed="81"/>
            <rFont val="돋움"/>
            <family val="3"/>
            <charset val="129"/>
          </rPr>
          <t>이를</t>
        </r>
        <r>
          <rPr>
            <b/>
            <sz val="9"/>
            <color indexed="81"/>
            <rFont val="Tahoma"/>
            <family val="2"/>
          </rPr>
          <t xml:space="preserve"> </t>
        </r>
        <r>
          <rPr>
            <b/>
            <sz val="9"/>
            <color indexed="81"/>
            <rFont val="돋움"/>
            <family val="3"/>
            <charset val="129"/>
          </rPr>
          <t>산입하지</t>
        </r>
        <r>
          <rPr>
            <b/>
            <sz val="9"/>
            <color indexed="81"/>
            <rFont val="Tahoma"/>
            <family val="2"/>
          </rPr>
          <t xml:space="preserve"> </t>
        </r>
        <r>
          <rPr>
            <b/>
            <sz val="9"/>
            <color indexed="81"/>
            <rFont val="돋움"/>
            <family val="3"/>
            <charset val="129"/>
          </rPr>
          <t>아니한다</t>
        </r>
        <r>
          <rPr>
            <b/>
            <sz val="9"/>
            <color indexed="81"/>
            <rFont val="Tahoma"/>
            <family val="2"/>
          </rPr>
          <t>.</t>
        </r>
      </text>
    </comment>
    <comment ref="H13" authorId="1" shapeId="0" xr:uid="{00000000-0006-0000-0200-000003000000}">
      <text>
        <r>
          <rPr>
            <b/>
            <sz val="9"/>
            <color indexed="81"/>
            <rFont val="돋움"/>
            <family val="3"/>
            <charset val="129"/>
          </rPr>
          <t xml:space="preserve">회사규정이
퇴직 직전 1년치의 총급여인 경우
비과세 제외
임금은 통상임금과 평균임금으로 크게 구분되며, 퇴직금의 산정기준은 평균임금이다.
기본급 이외에도 연장.야간.휴일근로수당,연차유급휴가수당 등은 평균임금이다.
</t>
        </r>
      </text>
    </comment>
    <comment ref="K13" authorId="1" shapeId="0" xr:uid="{00000000-0006-0000-0200-000004000000}">
      <text>
        <r>
          <rPr>
            <b/>
            <sz val="9"/>
            <color indexed="81"/>
            <rFont val="돋움"/>
            <family val="3"/>
            <charset val="129"/>
          </rPr>
          <t>배수입력
회사규정이
직전 1년치의 1/10 X 배수일경우</t>
        </r>
      </text>
    </comment>
    <comment ref="L14" authorId="0" shapeId="0" xr:uid="{00000000-0006-0000-0200-000005000000}">
      <text>
        <r>
          <rPr>
            <b/>
            <sz val="9"/>
            <color indexed="81"/>
            <rFont val="돋움"/>
            <family val="3"/>
            <charset val="129"/>
          </rPr>
          <t xml:space="preserve">퇴직급여지급규정에
② 1년 미만의 기간은 개월 수로 계산하며, 1개월 미만의 기간이 있는 경우에는 이를 1개월로 계산한다.
</t>
        </r>
      </text>
    </comment>
    <comment ref="M14" authorId="1" shapeId="0" xr:uid="{00000000-0006-0000-0200-000006000000}">
      <text>
        <r>
          <rPr>
            <b/>
            <sz val="9"/>
            <color indexed="81"/>
            <rFont val="돋움"/>
            <family val="3"/>
            <charset val="129"/>
          </rPr>
          <t>회사의</t>
        </r>
        <r>
          <rPr>
            <b/>
            <sz val="9"/>
            <color indexed="81"/>
            <rFont val="Tahoma"/>
            <family val="2"/>
          </rPr>
          <t xml:space="preserve"> </t>
        </r>
        <r>
          <rPr>
            <b/>
            <sz val="9"/>
            <color indexed="81"/>
            <rFont val="돋움"/>
            <family val="3"/>
            <charset val="129"/>
          </rPr>
          <t>정관</t>
        </r>
        <r>
          <rPr>
            <b/>
            <sz val="9"/>
            <color indexed="81"/>
            <rFont val="Tahoma"/>
            <family val="2"/>
          </rPr>
          <t>(</t>
        </r>
        <r>
          <rPr>
            <b/>
            <sz val="9"/>
            <color indexed="81"/>
            <rFont val="돋움"/>
            <family val="3"/>
            <charset val="129"/>
          </rPr>
          <t>주총결의서</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보고</t>
        </r>
        <r>
          <rPr>
            <b/>
            <sz val="9"/>
            <color indexed="81"/>
            <rFont val="Tahoma"/>
            <family val="2"/>
          </rPr>
          <t xml:space="preserve"> </t>
        </r>
        <r>
          <rPr>
            <b/>
            <sz val="9"/>
            <color indexed="81"/>
            <rFont val="돋움"/>
            <family val="3"/>
            <charset val="129"/>
          </rPr>
          <t>계산하여</t>
        </r>
        <r>
          <rPr>
            <b/>
            <sz val="9"/>
            <color indexed="81"/>
            <rFont val="Tahoma"/>
            <family val="2"/>
          </rPr>
          <t xml:space="preserve"> </t>
        </r>
        <r>
          <rPr>
            <b/>
            <sz val="9"/>
            <color indexed="81"/>
            <rFont val="돋움"/>
            <family val="3"/>
            <charset val="129"/>
          </rPr>
          <t>적어야</t>
        </r>
        <r>
          <rPr>
            <b/>
            <sz val="9"/>
            <color indexed="81"/>
            <rFont val="Tahoma"/>
            <family val="2"/>
          </rPr>
          <t xml:space="preserve"> </t>
        </r>
        <r>
          <rPr>
            <b/>
            <sz val="9"/>
            <color indexed="81"/>
            <rFont val="돋움"/>
            <family val="3"/>
            <charset val="129"/>
          </rPr>
          <t>함</t>
        </r>
      </text>
    </comment>
    <comment ref="H19" authorId="1" shapeId="0" xr:uid="{00000000-0006-0000-0200-000007000000}">
      <text>
        <r>
          <rPr>
            <b/>
            <sz val="9"/>
            <color indexed="81"/>
            <rFont val="돋움"/>
            <family val="3"/>
            <charset val="129"/>
          </rPr>
          <t>회사규정대로</t>
        </r>
      </text>
    </comment>
    <comment ref="M20" authorId="1" shapeId="0" xr:uid="{00000000-0006-0000-0200-000008000000}">
      <text>
        <r>
          <rPr>
            <b/>
            <sz val="9"/>
            <color indexed="81"/>
            <rFont val="맑은 고딕"/>
            <family val="2"/>
            <charset val="129"/>
          </rPr>
          <t>2011.12.31.이전 귀속분은 세법에서 회사규정 그대로 인정
세법=회사규정</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내 문서</author>
  </authors>
  <commentList>
    <comment ref="D8" authorId="0" shapeId="0" xr:uid="{00000000-0006-0000-0800-000001000000}">
      <text>
        <r>
          <rPr>
            <b/>
            <sz val="9"/>
            <color indexed="81"/>
            <rFont val="돋움"/>
            <family val="3"/>
            <charset val="129"/>
          </rPr>
          <t>또는</t>
        </r>
        <r>
          <rPr>
            <b/>
            <sz val="9"/>
            <color indexed="81"/>
            <rFont val="Tahoma"/>
            <family val="2"/>
          </rPr>
          <t xml:space="preserve"> </t>
        </r>
        <r>
          <rPr>
            <b/>
            <sz val="9"/>
            <color indexed="81"/>
            <rFont val="돋움"/>
            <family val="3"/>
            <charset val="129"/>
          </rPr>
          <t>중간정산일</t>
        </r>
        <r>
          <rPr>
            <b/>
            <sz val="9"/>
            <color indexed="81"/>
            <rFont val="Tahoma"/>
            <family val="2"/>
          </rPr>
          <t xml:space="preserve"> </t>
        </r>
        <r>
          <rPr>
            <b/>
            <sz val="9"/>
            <color indexed="81"/>
            <rFont val="돋움"/>
            <family val="3"/>
            <charset val="129"/>
          </rPr>
          <t>다음날</t>
        </r>
      </text>
    </comment>
    <comment ref="E8" authorId="0" shapeId="0" xr:uid="{00000000-0006-0000-0800-000002000000}">
      <text>
        <r>
          <rPr>
            <b/>
            <sz val="9"/>
            <color indexed="81"/>
            <rFont val="돋움"/>
            <family val="3"/>
            <charset val="129"/>
          </rPr>
          <t>추계일</t>
        </r>
        <r>
          <rPr>
            <b/>
            <sz val="9"/>
            <color indexed="81"/>
            <rFont val="Tahoma"/>
            <family val="2"/>
          </rPr>
          <t>(</t>
        </r>
        <r>
          <rPr>
            <b/>
            <sz val="9"/>
            <color indexed="81"/>
            <rFont val="돋움"/>
            <family val="3"/>
            <charset val="129"/>
          </rPr>
          <t>결산일</t>
        </r>
        <r>
          <rPr>
            <b/>
            <sz val="9"/>
            <color indexed="81"/>
            <rFont val="Tahoma"/>
            <family val="2"/>
          </rPr>
          <t>)</t>
        </r>
      </text>
    </comment>
    <comment ref="D57" authorId="0" shapeId="0" xr:uid="{00000000-0006-0000-0800-000003000000}">
      <text>
        <r>
          <rPr>
            <b/>
            <sz val="9"/>
            <color indexed="81"/>
            <rFont val="돋움"/>
            <family val="3"/>
            <charset val="129"/>
          </rPr>
          <t>또는</t>
        </r>
        <r>
          <rPr>
            <b/>
            <sz val="9"/>
            <color indexed="81"/>
            <rFont val="Tahoma"/>
            <family val="2"/>
          </rPr>
          <t xml:space="preserve"> </t>
        </r>
        <r>
          <rPr>
            <b/>
            <sz val="9"/>
            <color indexed="81"/>
            <rFont val="돋움"/>
            <family val="3"/>
            <charset val="129"/>
          </rPr>
          <t>중간정산일</t>
        </r>
        <r>
          <rPr>
            <b/>
            <sz val="9"/>
            <color indexed="81"/>
            <rFont val="Tahoma"/>
            <family val="2"/>
          </rPr>
          <t xml:space="preserve"> </t>
        </r>
        <r>
          <rPr>
            <b/>
            <sz val="9"/>
            <color indexed="81"/>
            <rFont val="돋움"/>
            <family val="3"/>
            <charset val="129"/>
          </rPr>
          <t>다음날</t>
        </r>
      </text>
    </comment>
    <comment ref="L57" authorId="1" shapeId="0" xr:uid="{00000000-0006-0000-0800-000004000000}">
      <text>
        <r>
          <rPr>
            <b/>
            <sz val="9"/>
            <color indexed="81"/>
            <rFont val="Tahoma"/>
            <family val="2"/>
          </rPr>
          <t>1</t>
        </r>
        <r>
          <rPr>
            <b/>
            <sz val="9"/>
            <color indexed="81"/>
            <rFont val="돋움"/>
            <family val="3"/>
            <charset val="129"/>
          </rPr>
          <t>년</t>
        </r>
        <r>
          <rPr>
            <b/>
            <sz val="9"/>
            <color indexed="81"/>
            <rFont val="Tahoma"/>
            <family val="2"/>
          </rPr>
          <t xml:space="preserve"> </t>
        </r>
        <r>
          <rPr>
            <b/>
            <sz val="9"/>
            <color indexed="81"/>
            <rFont val="돋움"/>
            <family val="3"/>
            <charset val="129"/>
          </rPr>
          <t>미만의</t>
        </r>
        <r>
          <rPr>
            <b/>
            <sz val="9"/>
            <color indexed="81"/>
            <rFont val="Tahoma"/>
            <family val="2"/>
          </rPr>
          <t xml:space="preserve"> </t>
        </r>
        <r>
          <rPr>
            <b/>
            <sz val="9"/>
            <color indexed="81"/>
            <rFont val="돋움"/>
            <family val="3"/>
            <charset val="129"/>
          </rPr>
          <t>기간은</t>
        </r>
        <r>
          <rPr>
            <b/>
            <sz val="9"/>
            <color indexed="81"/>
            <rFont val="Tahoma"/>
            <family val="2"/>
          </rPr>
          <t xml:space="preserve"> </t>
        </r>
        <r>
          <rPr>
            <b/>
            <sz val="9"/>
            <color indexed="81"/>
            <rFont val="돋움"/>
            <family val="3"/>
            <charset val="129"/>
          </rPr>
          <t>월수로</t>
        </r>
        <r>
          <rPr>
            <b/>
            <sz val="9"/>
            <color indexed="81"/>
            <rFont val="Tahoma"/>
            <family val="2"/>
          </rPr>
          <t xml:space="preserve"> </t>
        </r>
        <r>
          <rPr>
            <b/>
            <sz val="9"/>
            <color indexed="81"/>
            <rFont val="돋움"/>
            <family val="3"/>
            <charset val="129"/>
          </rPr>
          <t>계산하되</t>
        </r>
        <r>
          <rPr>
            <b/>
            <sz val="9"/>
            <color indexed="81"/>
            <rFont val="Tahoma"/>
            <family val="2"/>
          </rPr>
          <t>, 1</t>
        </r>
        <r>
          <rPr>
            <b/>
            <sz val="9"/>
            <color indexed="81"/>
            <rFont val="돋움"/>
            <family val="3"/>
            <charset val="129"/>
          </rPr>
          <t>개월</t>
        </r>
        <r>
          <rPr>
            <b/>
            <sz val="9"/>
            <color indexed="81"/>
            <rFont val="Tahoma"/>
            <family val="2"/>
          </rPr>
          <t xml:space="preserve"> </t>
        </r>
        <r>
          <rPr>
            <b/>
            <sz val="9"/>
            <color indexed="81"/>
            <rFont val="돋움"/>
            <family val="3"/>
            <charset val="129"/>
          </rPr>
          <t>미만의</t>
        </r>
        <r>
          <rPr>
            <b/>
            <sz val="9"/>
            <color indexed="81"/>
            <rFont val="Tahoma"/>
            <family val="2"/>
          </rPr>
          <t xml:space="preserve"> </t>
        </r>
        <r>
          <rPr>
            <b/>
            <sz val="9"/>
            <color indexed="81"/>
            <rFont val="돋움"/>
            <family val="3"/>
            <charset val="129"/>
          </rPr>
          <t>기간은</t>
        </r>
        <r>
          <rPr>
            <b/>
            <sz val="9"/>
            <color indexed="81"/>
            <rFont val="Tahoma"/>
            <family val="2"/>
          </rPr>
          <t xml:space="preserve"> </t>
        </r>
        <r>
          <rPr>
            <b/>
            <sz val="9"/>
            <color indexed="81"/>
            <rFont val="돋움"/>
            <family val="3"/>
            <charset val="129"/>
          </rPr>
          <t>이를</t>
        </r>
        <r>
          <rPr>
            <b/>
            <sz val="9"/>
            <color indexed="81"/>
            <rFont val="Tahoma"/>
            <family val="2"/>
          </rPr>
          <t xml:space="preserve"> </t>
        </r>
        <r>
          <rPr>
            <b/>
            <sz val="9"/>
            <color indexed="81"/>
            <rFont val="돋움"/>
            <family val="3"/>
            <charset val="129"/>
          </rPr>
          <t>산입하지</t>
        </r>
        <r>
          <rPr>
            <b/>
            <sz val="9"/>
            <color indexed="81"/>
            <rFont val="Tahoma"/>
            <family val="2"/>
          </rPr>
          <t xml:space="preserve"> </t>
        </r>
        <r>
          <rPr>
            <b/>
            <sz val="9"/>
            <color indexed="81"/>
            <rFont val="돋움"/>
            <family val="3"/>
            <charset val="129"/>
          </rPr>
          <t>아니한다</t>
        </r>
        <r>
          <rPr>
            <b/>
            <sz val="9"/>
            <color indexed="81"/>
            <rFont val="Tahoma"/>
            <family val="2"/>
          </rPr>
          <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내 문서</author>
  </authors>
  <commentList>
    <comment ref="E8" authorId="0" shapeId="0" xr:uid="{00000000-0006-0000-0900-000001000000}">
      <text>
        <r>
          <rPr>
            <b/>
            <sz val="9"/>
            <color indexed="81"/>
            <rFont val="돋움"/>
            <family val="3"/>
            <charset val="129"/>
          </rPr>
          <t>또는</t>
        </r>
        <r>
          <rPr>
            <b/>
            <sz val="9"/>
            <color indexed="81"/>
            <rFont val="Tahoma"/>
            <family val="2"/>
          </rPr>
          <t xml:space="preserve"> </t>
        </r>
        <r>
          <rPr>
            <b/>
            <sz val="9"/>
            <color indexed="81"/>
            <rFont val="돋움"/>
            <family val="3"/>
            <charset val="129"/>
          </rPr>
          <t>중간정산일</t>
        </r>
        <r>
          <rPr>
            <b/>
            <sz val="9"/>
            <color indexed="81"/>
            <rFont val="Tahoma"/>
            <family val="2"/>
          </rPr>
          <t xml:space="preserve"> </t>
        </r>
        <r>
          <rPr>
            <b/>
            <sz val="9"/>
            <color indexed="81"/>
            <rFont val="돋움"/>
            <family val="3"/>
            <charset val="129"/>
          </rPr>
          <t>다음날</t>
        </r>
      </text>
    </comment>
    <comment ref="M21" authorId="1" shapeId="0" xr:uid="{00000000-0006-0000-0900-000002000000}">
      <text>
        <r>
          <rPr>
            <b/>
            <sz val="9"/>
            <color indexed="81"/>
            <rFont val="Tahoma"/>
            <family val="2"/>
          </rPr>
          <t>1</t>
        </r>
        <r>
          <rPr>
            <b/>
            <sz val="9"/>
            <color indexed="81"/>
            <rFont val="돋움"/>
            <family val="3"/>
            <charset val="129"/>
          </rPr>
          <t>년</t>
        </r>
        <r>
          <rPr>
            <b/>
            <sz val="9"/>
            <color indexed="81"/>
            <rFont val="Tahoma"/>
            <family val="2"/>
          </rPr>
          <t xml:space="preserve"> </t>
        </r>
        <r>
          <rPr>
            <b/>
            <sz val="9"/>
            <color indexed="81"/>
            <rFont val="돋움"/>
            <family val="3"/>
            <charset val="129"/>
          </rPr>
          <t>미만의</t>
        </r>
        <r>
          <rPr>
            <b/>
            <sz val="9"/>
            <color indexed="81"/>
            <rFont val="Tahoma"/>
            <family val="2"/>
          </rPr>
          <t xml:space="preserve"> </t>
        </r>
        <r>
          <rPr>
            <b/>
            <sz val="9"/>
            <color indexed="81"/>
            <rFont val="돋움"/>
            <family val="3"/>
            <charset val="129"/>
          </rPr>
          <t>기간은</t>
        </r>
        <r>
          <rPr>
            <b/>
            <sz val="9"/>
            <color indexed="81"/>
            <rFont val="Tahoma"/>
            <family val="2"/>
          </rPr>
          <t xml:space="preserve"> </t>
        </r>
        <r>
          <rPr>
            <b/>
            <sz val="9"/>
            <color indexed="81"/>
            <rFont val="돋움"/>
            <family val="3"/>
            <charset val="129"/>
          </rPr>
          <t>월수로</t>
        </r>
        <r>
          <rPr>
            <b/>
            <sz val="9"/>
            <color indexed="81"/>
            <rFont val="Tahoma"/>
            <family val="2"/>
          </rPr>
          <t xml:space="preserve"> </t>
        </r>
        <r>
          <rPr>
            <b/>
            <sz val="9"/>
            <color indexed="81"/>
            <rFont val="돋움"/>
            <family val="3"/>
            <charset val="129"/>
          </rPr>
          <t>계산하되</t>
        </r>
        <r>
          <rPr>
            <b/>
            <sz val="9"/>
            <color indexed="81"/>
            <rFont val="Tahoma"/>
            <family val="2"/>
          </rPr>
          <t>, 1</t>
        </r>
        <r>
          <rPr>
            <b/>
            <sz val="9"/>
            <color indexed="81"/>
            <rFont val="돋움"/>
            <family val="3"/>
            <charset val="129"/>
          </rPr>
          <t>개월</t>
        </r>
        <r>
          <rPr>
            <b/>
            <sz val="9"/>
            <color indexed="81"/>
            <rFont val="Tahoma"/>
            <family val="2"/>
          </rPr>
          <t xml:space="preserve"> </t>
        </r>
        <r>
          <rPr>
            <b/>
            <sz val="9"/>
            <color indexed="81"/>
            <rFont val="돋움"/>
            <family val="3"/>
            <charset val="129"/>
          </rPr>
          <t>미만의</t>
        </r>
        <r>
          <rPr>
            <b/>
            <sz val="9"/>
            <color indexed="81"/>
            <rFont val="Tahoma"/>
            <family val="2"/>
          </rPr>
          <t xml:space="preserve"> </t>
        </r>
        <r>
          <rPr>
            <b/>
            <sz val="9"/>
            <color indexed="81"/>
            <rFont val="돋움"/>
            <family val="3"/>
            <charset val="129"/>
          </rPr>
          <t>기간은</t>
        </r>
        <r>
          <rPr>
            <b/>
            <sz val="9"/>
            <color indexed="81"/>
            <rFont val="Tahoma"/>
            <family val="2"/>
          </rPr>
          <t xml:space="preserve"> </t>
        </r>
        <r>
          <rPr>
            <b/>
            <sz val="9"/>
            <color indexed="81"/>
            <rFont val="돋움"/>
            <family val="3"/>
            <charset val="129"/>
          </rPr>
          <t>이를</t>
        </r>
        <r>
          <rPr>
            <b/>
            <sz val="9"/>
            <color indexed="81"/>
            <rFont val="Tahoma"/>
            <family val="2"/>
          </rPr>
          <t xml:space="preserve"> </t>
        </r>
        <r>
          <rPr>
            <b/>
            <sz val="9"/>
            <color indexed="81"/>
            <rFont val="돋움"/>
            <family val="3"/>
            <charset val="129"/>
          </rPr>
          <t>산입하지</t>
        </r>
        <r>
          <rPr>
            <b/>
            <sz val="9"/>
            <color indexed="81"/>
            <rFont val="Tahoma"/>
            <family val="2"/>
          </rPr>
          <t xml:space="preserve"> </t>
        </r>
        <r>
          <rPr>
            <b/>
            <sz val="9"/>
            <color indexed="81"/>
            <rFont val="돋움"/>
            <family val="3"/>
            <charset val="129"/>
          </rPr>
          <t>아니한다</t>
        </r>
        <r>
          <rPr>
            <b/>
            <sz val="9"/>
            <color indexed="81"/>
            <rFont val="Tahoma"/>
            <family val="2"/>
          </rPr>
          <t>.</t>
        </r>
      </text>
    </comment>
    <comment ref="E59" authorId="0" shapeId="0" xr:uid="{00000000-0006-0000-0900-000003000000}">
      <text>
        <r>
          <rPr>
            <b/>
            <sz val="9"/>
            <color indexed="81"/>
            <rFont val="돋움"/>
            <family val="3"/>
            <charset val="129"/>
          </rPr>
          <t>또는</t>
        </r>
        <r>
          <rPr>
            <b/>
            <sz val="9"/>
            <color indexed="81"/>
            <rFont val="Tahoma"/>
            <family val="2"/>
          </rPr>
          <t xml:space="preserve"> </t>
        </r>
        <r>
          <rPr>
            <b/>
            <sz val="9"/>
            <color indexed="81"/>
            <rFont val="돋움"/>
            <family val="3"/>
            <charset val="129"/>
          </rPr>
          <t>중간정산일</t>
        </r>
        <r>
          <rPr>
            <b/>
            <sz val="9"/>
            <color indexed="81"/>
            <rFont val="Tahoma"/>
            <family val="2"/>
          </rPr>
          <t xml:space="preserve"> </t>
        </r>
        <r>
          <rPr>
            <b/>
            <sz val="9"/>
            <color indexed="81"/>
            <rFont val="돋움"/>
            <family val="3"/>
            <charset val="129"/>
          </rPr>
          <t>다음날</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내 문서</author>
  </authors>
  <commentList>
    <comment ref="D8" authorId="0" shapeId="0" xr:uid="{00000000-0006-0000-0A00-000001000000}">
      <text>
        <r>
          <rPr>
            <b/>
            <sz val="9"/>
            <color indexed="81"/>
            <rFont val="돋움"/>
            <family val="3"/>
            <charset val="129"/>
          </rPr>
          <t>또는</t>
        </r>
        <r>
          <rPr>
            <b/>
            <sz val="9"/>
            <color indexed="81"/>
            <rFont val="Tahoma"/>
            <family val="2"/>
          </rPr>
          <t xml:space="preserve"> </t>
        </r>
        <r>
          <rPr>
            <b/>
            <sz val="9"/>
            <color indexed="81"/>
            <rFont val="돋움"/>
            <family val="3"/>
            <charset val="129"/>
          </rPr>
          <t>중간정산일</t>
        </r>
        <r>
          <rPr>
            <b/>
            <sz val="9"/>
            <color indexed="81"/>
            <rFont val="Tahoma"/>
            <family val="2"/>
          </rPr>
          <t xml:space="preserve"> </t>
        </r>
        <r>
          <rPr>
            <b/>
            <sz val="9"/>
            <color indexed="81"/>
            <rFont val="돋움"/>
            <family val="3"/>
            <charset val="129"/>
          </rPr>
          <t>다음날</t>
        </r>
      </text>
    </comment>
    <comment ref="L25" authorId="1" shapeId="0" xr:uid="{00000000-0006-0000-0A00-000002000000}">
      <text>
        <r>
          <rPr>
            <b/>
            <sz val="9"/>
            <color indexed="81"/>
            <rFont val="Tahoma"/>
            <family val="2"/>
          </rPr>
          <t>1</t>
        </r>
        <r>
          <rPr>
            <b/>
            <sz val="9"/>
            <color indexed="81"/>
            <rFont val="돋움"/>
            <family val="3"/>
            <charset val="129"/>
          </rPr>
          <t>년</t>
        </r>
        <r>
          <rPr>
            <b/>
            <sz val="9"/>
            <color indexed="81"/>
            <rFont val="Tahoma"/>
            <family val="2"/>
          </rPr>
          <t xml:space="preserve"> </t>
        </r>
        <r>
          <rPr>
            <b/>
            <sz val="9"/>
            <color indexed="81"/>
            <rFont val="돋움"/>
            <family val="3"/>
            <charset val="129"/>
          </rPr>
          <t>미만의</t>
        </r>
        <r>
          <rPr>
            <b/>
            <sz val="9"/>
            <color indexed="81"/>
            <rFont val="Tahoma"/>
            <family val="2"/>
          </rPr>
          <t xml:space="preserve"> </t>
        </r>
        <r>
          <rPr>
            <b/>
            <sz val="9"/>
            <color indexed="81"/>
            <rFont val="돋움"/>
            <family val="3"/>
            <charset val="129"/>
          </rPr>
          <t>기간은</t>
        </r>
        <r>
          <rPr>
            <b/>
            <sz val="9"/>
            <color indexed="81"/>
            <rFont val="Tahoma"/>
            <family val="2"/>
          </rPr>
          <t xml:space="preserve"> </t>
        </r>
        <r>
          <rPr>
            <b/>
            <sz val="9"/>
            <color indexed="81"/>
            <rFont val="돋움"/>
            <family val="3"/>
            <charset val="129"/>
          </rPr>
          <t>월수로</t>
        </r>
        <r>
          <rPr>
            <b/>
            <sz val="9"/>
            <color indexed="81"/>
            <rFont val="Tahoma"/>
            <family val="2"/>
          </rPr>
          <t xml:space="preserve"> </t>
        </r>
        <r>
          <rPr>
            <b/>
            <sz val="9"/>
            <color indexed="81"/>
            <rFont val="돋움"/>
            <family val="3"/>
            <charset val="129"/>
          </rPr>
          <t>계산하되</t>
        </r>
        <r>
          <rPr>
            <b/>
            <sz val="9"/>
            <color indexed="81"/>
            <rFont val="Tahoma"/>
            <family val="2"/>
          </rPr>
          <t>, 1</t>
        </r>
        <r>
          <rPr>
            <b/>
            <sz val="9"/>
            <color indexed="81"/>
            <rFont val="돋움"/>
            <family val="3"/>
            <charset val="129"/>
          </rPr>
          <t>개월</t>
        </r>
        <r>
          <rPr>
            <b/>
            <sz val="9"/>
            <color indexed="81"/>
            <rFont val="Tahoma"/>
            <family val="2"/>
          </rPr>
          <t xml:space="preserve"> </t>
        </r>
        <r>
          <rPr>
            <b/>
            <sz val="9"/>
            <color indexed="81"/>
            <rFont val="돋움"/>
            <family val="3"/>
            <charset val="129"/>
          </rPr>
          <t>미만의</t>
        </r>
        <r>
          <rPr>
            <b/>
            <sz val="9"/>
            <color indexed="81"/>
            <rFont val="Tahoma"/>
            <family val="2"/>
          </rPr>
          <t xml:space="preserve"> </t>
        </r>
        <r>
          <rPr>
            <b/>
            <sz val="9"/>
            <color indexed="81"/>
            <rFont val="돋움"/>
            <family val="3"/>
            <charset val="129"/>
          </rPr>
          <t>기간은</t>
        </r>
        <r>
          <rPr>
            <b/>
            <sz val="9"/>
            <color indexed="81"/>
            <rFont val="Tahoma"/>
            <family val="2"/>
          </rPr>
          <t xml:space="preserve"> </t>
        </r>
        <r>
          <rPr>
            <b/>
            <sz val="9"/>
            <color indexed="81"/>
            <rFont val="돋움"/>
            <family val="3"/>
            <charset val="129"/>
          </rPr>
          <t>이를</t>
        </r>
        <r>
          <rPr>
            <b/>
            <sz val="9"/>
            <color indexed="81"/>
            <rFont val="Tahoma"/>
            <family val="2"/>
          </rPr>
          <t xml:space="preserve"> </t>
        </r>
        <r>
          <rPr>
            <b/>
            <sz val="9"/>
            <color indexed="81"/>
            <rFont val="돋움"/>
            <family val="3"/>
            <charset val="129"/>
          </rPr>
          <t>산입하지</t>
        </r>
        <r>
          <rPr>
            <b/>
            <sz val="9"/>
            <color indexed="81"/>
            <rFont val="Tahoma"/>
            <family val="2"/>
          </rPr>
          <t xml:space="preserve"> </t>
        </r>
        <r>
          <rPr>
            <b/>
            <sz val="9"/>
            <color indexed="81"/>
            <rFont val="돋움"/>
            <family val="3"/>
            <charset val="129"/>
          </rPr>
          <t>아니한다</t>
        </r>
        <r>
          <rPr>
            <b/>
            <sz val="9"/>
            <color indexed="81"/>
            <rFont val="Tahoma"/>
            <family val="2"/>
          </rPr>
          <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내 문서</author>
    <author>Microsoft</author>
    <author>user</author>
  </authors>
  <commentList>
    <comment ref="B1" authorId="0" shapeId="0" xr:uid="{783BCBE1-E3A8-488A-ADAC-25B028068B18}">
      <text>
        <r>
          <rPr>
            <b/>
            <sz val="9"/>
            <color indexed="81"/>
            <rFont val="돋움"/>
            <family val="3"/>
            <charset val="129"/>
          </rPr>
          <t>이사급</t>
        </r>
        <r>
          <rPr>
            <b/>
            <sz val="9"/>
            <color indexed="81"/>
            <rFont val="Tahoma"/>
            <family val="2"/>
          </rPr>
          <t xml:space="preserve"> </t>
        </r>
        <r>
          <rPr>
            <b/>
            <sz val="9"/>
            <color indexed="81"/>
            <rFont val="돋움"/>
            <family val="3"/>
            <charset val="129"/>
          </rPr>
          <t>이상
상무이사
전무이사
대표이사</t>
        </r>
        <r>
          <rPr>
            <b/>
            <sz val="9"/>
            <color indexed="81"/>
            <rFont val="Tahoma"/>
            <family val="2"/>
          </rPr>
          <t xml:space="preserve"> </t>
        </r>
        <r>
          <rPr>
            <b/>
            <sz val="9"/>
            <color indexed="81"/>
            <rFont val="돋움"/>
            <family val="3"/>
            <charset val="129"/>
          </rPr>
          <t>등</t>
        </r>
      </text>
    </comment>
    <comment ref="L4" authorId="0" shapeId="0" xr:uid="{F6C0CC98-4AD4-44F2-BC8E-0260CA1476B5}">
      <text>
        <r>
          <rPr>
            <b/>
            <sz val="9"/>
            <color indexed="81"/>
            <rFont val="Tahoma"/>
            <family val="2"/>
          </rPr>
          <t>1</t>
        </r>
        <r>
          <rPr>
            <b/>
            <sz val="9"/>
            <color indexed="81"/>
            <rFont val="돋움"/>
            <family val="3"/>
            <charset val="129"/>
          </rPr>
          <t>년</t>
        </r>
        <r>
          <rPr>
            <b/>
            <sz val="9"/>
            <color indexed="81"/>
            <rFont val="Tahoma"/>
            <family val="2"/>
          </rPr>
          <t xml:space="preserve"> </t>
        </r>
        <r>
          <rPr>
            <b/>
            <sz val="9"/>
            <color indexed="81"/>
            <rFont val="돋움"/>
            <family val="3"/>
            <charset val="129"/>
          </rPr>
          <t>미만의</t>
        </r>
        <r>
          <rPr>
            <b/>
            <sz val="9"/>
            <color indexed="81"/>
            <rFont val="Tahoma"/>
            <family val="2"/>
          </rPr>
          <t xml:space="preserve"> </t>
        </r>
        <r>
          <rPr>
            <b/>
            <sz val="9"/>
            <color indexed="81"/>
            <rFont val="돋움"/>
            <family val="3"/>
            <charset val="129"/>
          </rPr>
          <t>기간은</t>
        </r>
        <r>
          <rPr>
            <b/>
            <sz val="9"/>
            <color indexed="81"/>
            <rFont val="Tahoma"/>
            <family val="2"/>
          </rPr>
          <t xml:space="preserve"> </t>
        </r>
        <r>
          <rPr>
            <b/>
            <sz val="9"/>
            <color indexed="81"/>
            <rFont val="돋움"/>
            <family val="3"/>
            <charset val="129"/>
          </rPr>
          <t>월수로</t>
        </r>
        <r>
          <rPr>
            <b/>
            <sz val="9"/>
            <color indexed="81"/>
            <rFont val="Tahoma"/>
            <family val="2"/>
          </rPr>
          <t xml:space="preserve"> </t>
        </r>
        <r>
          <rPr>
            <b/>
            <sz val="9"/>
            <color indexed="81"/>
            <rFont val="돋움"/>
            <family val="3"/>
            <charset val="129"/>
          </rPr>
          <t>계산하되</t>
        </r>
        <r>
          <rPr>
            <b/>
            <sz val="9"/>
            <color indexed="81"/>
            <rFont val="Tahoma"/>
            <family val="2"/>
          </rPr>
          <t>, 1</t>
        </r>
        <r>
          <rPr>
            <b/>
            <sz val="9"/>
            <color indexed="81"/>
            <rFont val="돋움"/>
            <family val="3"/>
            <charset val="129"/>
          </rPr>
          <t>개월</t>
        </r>
        <r>
          <rPr>
            <b/>
            <sz val="9"/>
            <color indexed="81"/>
            <rFont val="Tahoma"/>
            <family val="2"/>
          </rPr>
          <t xml:space="preserve"> </t>
        </r>
        <r>
          <rPr>
            <b/>
            <sz val="9"/>
            <color indexed="81"/>
            <rFont val="돋움"/>
            <family val="3"/>
            <charset val="129"/>
          </rPr>
          <t>미만의</t>
        </r>
        <r>
          <rPr>
            <b/>
            <sz val="9"/>
            <color indexed="81"/>
            <rFont val="Tahoma"/>
            <family val="2"/>
          </rPr>
          <t xml:space="preserve"> </t>
        </r>
        <r>
          <rPr>
            <b/>
            <sz val="9"/>
            <color indexed="81"/>
            <rFont val="돋움"/>
            <family val="3"/>
            <charset val="129"/>
          </rPr>
          <t>기간은</t>
        </r>
        <r>
          <rPr>
            <b/>
            <sz val="9"/>
            <color indexed="81"/>
            <rFont val="Tahoma"/>
            <family val="2"/>
          </rPr>
          <t xml:space="preserve"> </t>
        </r>
        <r>
          <rPr>
            <b/>
            <sz val="9"/>
            <color indexed="81"/>
            <rFont val="돋움"/>
            <family val="3"/>
            <charset val="129"/>
          </rPr>
          <t>이를</t>
        </r>
        <r>
          <rPr>
            <b/>
            <sz val="9"/>
            <color indexed="81"/>
            <rFont val="Tahoma"/>
            <family val="2"/>
          </rPr>
          <t xml:space="preserve"> </t>
        </r>
        <r>
          <rPr>
            <b/>
            <sz val="9"/>
            <color indexed="81"/>
            <rFont val="돋움"/>
            <family val="3"/>
            <charset val="129"/>
          </rPr>
          <t>산입하지</t>
        </r>
        <r>
          <rPr>
            <b/>
            <sz val="9"/>
            <color indexed="81"/>
            <rFont val="Tahoma"/>
            <family val="2"/>
          </rPr>
          <t xml:space="preserve"> </t>
        </r>
        <r>
          <rPr>
            <b/>
            <sz val="9"/>
            <color indexed="81"/>
            <rFont val="돋움"/>
            <family val="3"/>
            <charset val="129"/>
          </rPr>
          <t>아니한다</t>
        </r>
        <r>
          <rPr>
            <b/>
            <sz val="9"/>
            <color indexed="81"/>
            <rFont val="Tahoma"/>
            <family val="2"/>
          </rPr>
          <t>.</t>
        </r>
      </text>
    </comment>
    <comment ref="M9" authorId="1" shapeId="0" xr:uid="{BE133F82-D21C-4A59-AA65-E2F5CEF9AD8D}">
      <text>
        <r>
          <rPr>
            <b/>
            <sz val="9"/>
            <color indexed="81"/>
            <rFont val="돋움"/>
            <family val="3"/>
            <charset val="129"/>
          </rPr>
          <t>퇴직급여</t>
        </r>
        <r>
          <rPr>
            <b/>
            <sz val="9"/>
            <color indexed="81"/>
            <rFont val="Tahoma"/>
            <family val="2"/>
          </rPr>
          <t xml:space="preserve"> </t>
        </r>
        <r>
          <rPr>
            <b/>
            <sz val="9"/>
            <color indexed="81"/>
            <rFont val="돋움"/>
            <family val="3"/>
            <charset val="129"/>
          </rPr>
          <t>지급규정이</t>
        </r>
        <r>
          <rPr>
            <b/>
            <sz val="9"/>
            <color indexed="81"/>
            <rFont val="Tahoma"/>
            <family val="2"/>
          </rPr>
          <t xml:space="preserve"> </t>
        </r>
        <r>
          <rPr>
            <b/>
            <sz val="9"/>
            <color indexed="81"/>
            <rFont val="돋움"/>
            <family val="3"/>
            <charset val="129"/>
          </rPr>
          <t>없거나</t>
        </r>
        <r>
          <rPr>
            <b/>
            <sz val="9"/>
            <color indexed="81"/>
            <rFont val="Tahoma"/>
            <family val="2"/>
          </rPr>
          <t xml:space="preserve"> </t>
        </r>
        <r>
          <rPr>
            <b/>
            <sz val="9"/>
            <color indexed="81"/>
            <rFont val="돋움"/>
            <family val="3"/>
            <charset val="129"/>
          </rPr>
          <t>인정되지</t>
        </r>
        <r>
          <rPr>
            <b/>
            <sz val="9"/>
            <color indexed="81"/>
            <rFont val="Tahoma"/>
            <family val="2"/>
          </rPr>
          <t xml:space="preserve"> </t>
        </r>
        <r>
          <rPr>
            <b/>
            <sz val="9"/>
            <color indexed="81"/>
            <rFont val="돋움"/>
            <family val="3"/>
            <charset val="129"/>
          </rPr>
          <t>않을</t>
        </r>
        <r>
          <rPr>
            <b/>
            <sz val="9"/>
            <color indexed="81"/>
            <rFont val="Tahoma"/>
            <family val="2"/>
          </rPr>
          <t xml:space="preserve"> </t>
        </r>
        <r>
          <rPr>
            <b/>
            <sz val="9"/>
            <color indexed="81"/>
            <rFont val="돋움"/>
            <family val="3"/>
            <charset val="129"/>
          </rPr>
          <t>경우</t>
        </r>
      </text>
    </comment>
    <comment ref="H17" authorId="2" shapeId="0" xr:uid="{F6DE94E3-D1F7-4E82-915C-E54336614AEE}">
      <text>
        <r>
          <rPr>
            <b/>
            <sz val="9"/>
            <color indexed="81"/>
            <rFont val="돋움"/>
            <family val="3"/>
            <charset val="129"/>
          </rPr>
          <t xml:space="preserve">⑥ 법 제22조 [ 퇴직소득 ] 제3항 계산식 외의 부분 단서에서 "2011년 12월 31일에 퇴직하였다고 가정할 때 지급받을 대통령령으로 정하는 퇴직소득금액"이란 
퇴직소득금액에 2011년 12월 31일 이전 근무기간(개월 수로 계산하며, 1개월 미만의 기간이 있는 경우에는 1개월로 본다)을 전체 근무기간으로 나눈 비율을 곱한 금액
(2011년 12월 31일에 정관 또는 정관의 위임에 따른 임원 퇴직급여지급규정이 있는 법인의 임원이 2011년 12월 31일에 퇴직한다고 가정할 때 해당 규정에 따라 지급받을 퇴직소득금액을 적용하기로 선택한 경우에는 해당 퇴직소득금액)을 말한다.(2015.02.03 신설)
</t>
        </r>
      </text>
    </comment>
    <comment ref="K17" authorId="2" shapeId="0" xr:uid="{D0AD0CF8-6131-4B8F-A7B6-8AB76960C3F5}">
      <text>
        <r>
          <rPr>
            <b/>
            <sz val="9"/>
            <color indexed="81"/>
            <rFont val="돋움"/>
            <family val="3"/>
            <charset val="129"/>
          </rPr>
          <t xml:space="preserve">퇴직급여지급규정에 의한 배수입력
</t>
        </r>
      </text>
    </comment>
    <comment ref="L18" authorId="0" shapeId="0" xr:uid="{813C2DCE-FC5D-4E09-AD5F-B959E276F823}">
      <text>
        <r>
          <rPr>
            <b/>
            <sz val="9"/>
            <color indexed="81"/>
            <rFont val="돋움"/>
            <family val="3"/>
            <charset val="129"/>
          </rPr>
          <t xml:space="preserve">퇴직급여지급규정에
② 1년 미만의 기간은 개월 수로 계산하며, 1개월 미만의 기간이 있는 경우에는 이를 1개월로 계산한다.
</t>
        </r>
      </text>
    </comment>
    <comment ref="M18" authorId="2" shapeId="0" xr:uid="{2B11C7C6-67FF-46ED-9C2B-6BD1073DEB8D}">
      <text>
        <r>
          <rPr>
            <b/>
            <sz val="9"/>
            <color indexed="81"/>
            <rFont val="돋움"/>
            <family val="3"/>
            <charset val="129"/>
          </rPr>
          <t>회사의</t>
        </r>
        <r>
          <rPr>
            <b/>
            <sz val="9"/>
            <color indexed="81"/>
            <rFont val="Tahoma"/>
            <family val="2"/>
          </rPr>
          <t xml:space="preserve"> </t>
        </r>
        <r>
          <rPr>
            <b/>
            <sz val="9"/>
            <color indexed="81"/>
            <rFont val="돋움"/>
            <family val="3"/>
            <charset val="129"/>
          </rPr>
          <t>정관</t>
        </r>
        <r>
          <rPr>
            <b/>
            <sz val="9"/>
            <color indexed="81"/>
            <rFont val="Tahoma"/>
            <family val="2"/>
          </rPr>
          <t>(</t>
        </r>
        <r>
          <rPr>
            <b/>
            <sz val="9"/>
            <color indexed="81"/>
            <rFont val="돋움"/>
            <family val="3"/>
            <charset val="129"/>
          </rPr>
          <t>주주총회</t>
        </r>
        <r>
          <rPr>
            <b/>
            <sz val="9"/>
            <color indexed="81"/>
            <rFont val="Tahoma"/>
            <family val="2"/>
          </rPr>
          <t xml:space="preserve"> </t>
        </r>
        <r>
          <rPr>
            <b/>
            <sz val="9"/>
            <color indexed="81"/>
            <rFont val="돋움"/>
            <family val="3"/>
            <charset val="129"/>
          </rPr>
          <t>회의록</t>
        </r>
        <r>
          <rPr>
            <b/>
            <sz val="9"/>
            <color indexed="81"/>
            <rFont val="Tahoma"/>
            <family val="2"/>
          </rPr>
          <t>(</t>
        </r>
        <r>
          <rPr>
            <b/>
            <sz val="9"/>
            <color indexed="81"/>
            <rFont val="돋움"/>
            <family val="3"/>
            <charset val="129"/>
          </rPr>
          <t>결의서</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보고</t>
        </r>
        <r>
          <rPr>
            <b/>
            <sz val="9"/>
            <color indexed="81"/>
            <rFont val="Tahoma"/>
            <family val="2"/>
          </rPr>
          <t xml:space="preserve"> </t>
        </r>
        <r>
          <rPr>
            <b/>
            <sz val="9"/>
            <color indexed="81"/>
            <rFont val="돋움"/>
            <family val="3"/>
            <charset val="129"/>
          </rPr>
          <t>계산하여</t>
        </r>
        <r>
          <rPr>
            <b/>
            <sz val="9"/>
            <color indexed="81"/>
            <rFont val="Tahoma"/>
            <family val="2"/>
          </rPr>
          <t xml:space="preserve"> </t>
        </r>
        <r>
          <rPr>
            <b/>
            <sz val="9"/>
            <color indexed="81"/>
            <rFont val="돋움"/>
            <family val="3"/>
            <charset val="129"/>
          </rPr>
          <t>적어야</t>
        </r>
        <r>
          <rPr>
            <b/>
            <sz val="9"/>
            <color indexed="81"/>
            <rFont val="Tahoma"/>
            <family val="2"/>
          </rPr>
          <t xml:space="preserve"> </t>
        </r>
        <r>
          <rPr>
            <b/>
            <sz val="9"/>
            <color indexed="81"/>
            <rFont val="돋움"/>
            <family val="3"/>
            <charset val="129"/>
          </rPr>
          <t>함</t>
        </r>
      </text>
    </comment>
    <comment ref="H24" authorId="2" shapeId="0" xr:uid="{55893425-217D-4A66-9A41-A1D82D81EA6E}">
      <text>
        <r>
          <rPr>
            <b/>
            <sz val="9"/>
            <color indexed="81"/>
            <rFont val="돋움"/>
            <family val="3"/>
            <charset val="129"/>
          </rPr>
          <t xml:space="preserve">⑥ 법 제22조 [ 퇴직소득 ] 제3항 계산식 외의 부분 단서에서 "2011년 12월 31일에 퇴직하였다고 가정할 때 지급받을 대통령령으로 정하는 퇴직소득금액"이란 
퇴직소득금액에 2011년 12월 31일 이전 근무기간(개월 수로 계산하며, 1개월 미만의 기간이 있는 경우에는 1개월로 본다)을 전체 근무기간으로 나눈 비율을 곱한 금액
(2011년 12월 31일에 정관 또는 정관의 위임에 따른 임원 퇴직급여지급규정이 있는 법인의 임원이 2011년 12월 31일에 퇴직한다고 가정할 때 해당 규정에 따라 지급받을 퇴직소득금액을 적용하기로 선택한 경우에는 해당 퇴직소득금액)을 말한다.(2015.02.03 신설)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국세청</author>
  </authors>
  <commentList>
    <comment ref="C21" authorId="0" shapeId="0" xr:uid="{0709BFD3-57A3-49A5-9E9E-9CC3C3593D92}">
      <text>
        <r>
          <rPr>
            <b/>
            <sz val="11"/>
            <color indexed="81"/>
            <rFont val="맑은 고딕"/>
            <family val="3"/>
            <charset val="129"/>
          </rPr>
          <t>해당근무처에서 근로를 제공하기 시작한 날을 적습니다.</t>
        </r>
      </text>
    </comment>
    <comment ref="D21" authorId="0" shapeId="0" xr:uid="{91012DE1-E87A-430F-8606-151A8786E8C2}">
      <text>
        <r>
          <rPr>
            <b/>
            <sz val="12"/>
            <color indexed="81"/>
            <rFont val="맑은 고딕"/>
            <family val="3"/>
            <charset val="129"/>
          </rPr>
          <t xml:space="preserve">1.해당근무처에서 근로를 제공하기 시작한 날을 적습니다.(필수입력)
</t>
        </r>
        <r>
          <rPr>
            <b/>
            <sz val="12"/>
            <color indexed="10"/>
            <rFont val="맑은 고딕"/>
            <family val="3"/>
            <charset val="129"/>
          </rPr>
          <t>2.중간지급을 받은 경우 중간지급 받은 날의 다음날을 적습니다.</t>
        </r>
        <r>
          <rPr>
            <b/>
            <sz val="12"/>
            <color indexed="81"/>
            <rFont val="맑은 고딕"/>
            <family val="3"/>
            <charset val="129"/>
          </rPr>
          <t xml:space="preserve">
</t>
        </r>
      </text>
    </comment>
    <comment ref="E21" authorId="0" shapeId="0" xr:uid="{BF5F3C10-59CC-4637-82AF-F0035E9DD6C5}">
      <text>
        <r>
          <rPr>
            <b/>
            <sz val="12"/>
            <color indexed="39"/>
            <rFont val="맑은 고딕"/>
            <family val="3"/>
            <charset val="129"/>
          </rPr>
          <t xml:space="preserve">퇴직한 날(「소득세법 시행령」 제43조제2항에 따라 퇴직한 날로 보는 경우(중간정산 지급일)를 포함)을 적습니다.
(※ </t>
        </r>
        <r>
          <rPr>
            <b/>
            <sz val="12"/>
            <color indexed="10"/>
            <rFont val="맑은 고딕"/>
            <family val="3"/>
            <charset val="129"/>
          </rPr>
          <t>최종분 퇴사일은 2020.1.1.이후만 입력해야 함,
    퇴사일 2019.12.31. 이전은 해당 귀속연도 프로그램 사용</t>
        </r>
        <r>
          <rPr>
            <b/>
            <sz val="12"/>
            <color indexed="39"/>
            <rFont val="맑은 고딕"/>
            <family val="3"/>
            <charset val="129"/>
          </rPr>
          <t xml:space="preserve">)
</t>
        </r>
        <r>
          <rPr>
            <b/>
            <sz val="12"/>
            <color indexed="10"/>
            <rFont val="맑은 고딕"/>
            <family val="3"/>
            <charset val="129"/>
          </rPr>
          <t xml:space="preserve">(적용례) 중간정산시점 19.12.31, 지급일 20.1.25.인 경우
          (=귀속시기 2020년) </t>
        </r>
        <r>
          <rPr>
            <b/>
            <sz val="12"/>
            <color indexed="39"/>
            <rFont val="맑은 고딕"/>
            <family val="3"/>
            <charset val="129"/>
          </rPr>
          <t xml:space="preserve">
      → 퇴사일 2020.1.25.입력, </t>
        </r>
        <r>
          <rPr>
            <b/>
            <sz val="12"/>
            <color indexed="10"/>
            <rFont val="맑은 고딕"/>
            <family val="3"/>
            <charset val="129"/>
          </rPr>
          <t>근속연수 계산시 제외월수에 
         1월 기재,  추후 최종 퇴직분 퇴직급여 근속년수 산정 시 
         근속년수에 가산월수 1월 기재</t>
        </r>
      </text>
    </comment>
    <comment ref="F21" authorId="0" shapeId="0" xr:uid="{61D38B26-B653-4D43-A04B-B7CB374D632D}">
      <text>
        <r>
          <rPr>
            <b/>
            <sz val="12"/>
            <color indexed="81"/>
            <rFont val="맑은 고딕"/>
            <family val="3"/>
            <charset val="129"/>
          </rPr>
          <t>이연퇴직소득 요건 검토를 위해 
필수 입력</t>
        </r>
        <r>
          <rPr>
            <sz val="12"/>
            <color indexed="81"/>
            <rFont val="맑은 고딕"/>
            <family val="3"/>
            <charset val="129"/>
          </rPr>
          <t xml:space="preserve">
</t>
        </r>
      </text>
    </comment>
    <comment ref="G21" authorId="0" shapeId="0" xr:uid="{437E47BA-7E33-49E7-8E13-5405099C6FDF}">
      <text>
        <r>
          <rPr>
            <b/>
            <sz val="11"/>
            <color indexed="81"/>
            <rFont val="맑은 고딕"/>
            <family val="3"/>
            <charset val="129"/>
          </rPr>
          <t>퇴직금 산정 시 근속연수에서 제외된 기간의 월수를 적습니다.</t>
        </r>
      </text>
    </comment>
    <comment ref="H21" authorId="0" shapeId="0" xr:uid="{D527E78C-AC0F-42F4-88EC-A221493B68C2}">
      <text>
        <r>
          <rPr>
            <b/>
            <sz val="11"/>
            <color indexed="81"/>
            <rFont val="맑은 고딕"/>
            <family val="3"/>
            <charset val="129"/>
          </rPr>
          <t xml:space="preserve"> 「소득세법 시행령」 제105조제2항에 따른 근속연수가 입사일ㆍ퇴사일로 계산한 근속연수와 다른 경우 가산해야하는 월수를 적습니다.</t>
        </r>
      </text>
    </comment>
    <comment ref="C25" authorId="0" shapeId="0" xr:uid="{693F6C1C-DDD8-4F02-918C-43B53413643C}">
      <text>
        <r>
          <rPr>
            <b/>
            <sz val="11"/>
            <color indexed="81"/>
            <rFont val="맑은 고딕"/>
            <family val="3"/>
            <charset val="129"/>
          </rPr>
          <t xml:space="preserve">1.사용자에게 퇴직으로 지급받은 퇴직소득(필수입력)
</t>
        </r>
        <r>
          <rPr>
            <b/>
            <sz val="11"/>
            <color indexed="10"/>
            <rFont val="맑은 고딕"/>
            <family val="3"/>
            <charset val="129"/>
          </rPr>
          <t>2.임원의 경우 임원퇴직소득 한도초과금액은 제외합니다</t>
        </r>
      </text>
    </comment>
    <comment ref="D25" authorId="0" shapeId="0" xr:uid="{3FB9BEF9-1DEC-494B-BA91-7E3A51BCB960}">
      <text>
        <r>
          <rPr>
            <b/>
            <sz val="11"/>
            <color indexed="81"/>
            <rFont val="맑은 고딕"/>
            <family val="3"/>
            <charset val="129"/>
          </rPr>
          <t>소득세법 제12조 제3호의 비과세 퇴직소득</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내 문서</author>
    <author>Microsoft</author>
    <author>주황규</author>
  </authors>
  <commentList>
    <comment ref="AE5" authorId="0" shapeId="0" xr:uid="{82BB2571-DEFF-4DDB-B673-DC9B26990A85}">
      <text>
        <r>
          <rPr>
            <b/>
            <sz val="9"/>
            <color indexed="81"/>
            <rFont val="Tahoma"/>
            <family val="2"/>
          </rPr>
          <t xml:space="preserve"> 1. </t>
        </r>
        <r>
          <rPr>
            <b/>
            <sz val="9"/>
            <color indexed="81"/>
            <rFont val="돋움"/>
            <family val="3"/>
            <charset val="129"/>
          </rPr>
          <t>거주지국과</t>
        </r>
        <r>
          <rPr>
            <b/>
            <sz val="9"/>
            <color indexed="81"/>
            <rFont val="Tahoma"/>
            <family val="2"/>
          </rPr>
          <t xml:space="preserve"> </t>
        </r>
        <r>
          <rPr>
            <b/>
            <sz val="9"/>
            <color indexed="81"/>
            <rFont val="돋움"/>
            <family val="3"/>
            <charset val="129"/>
          </rPr>
          <t>거주지국코드는</t>
        </r>
        <r>
          <rPr>
            <b/>
            <sz val="9"/>
            <color indexed="81"/>
            <rFont val="Tahoma"/>
            <family val="2"/>
          </rPr>
          <t xml:space="preserve"> </t>
        </r>
        <r>
          <rPr>
            <b/>
            <sz val="9"/>
            <color indexed="81"/>
            <rFont val="돋움"/>
            <family val="3"/>
            <charset val="129"/>
          </rPr>
          <t>근로소득자가</t>
        </r>
        <r>
          <rPr>
            <b/>
            <sz val="9"/>
            <color indexed="81"/>
            <rFont val="Tahoma"/>
            <family val="2"/>
          </rPr>
          <t xml:space="preserve"> </t>
        </r>
        <r>
          <rPr>
            <b/>
            <sz val="9"/>
            <color indexed="81"/>
            <rFont val="돋움"/>
            <family val="3"/>
            <charset val="129"/>
          </rPr>
          <t>비거주자에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경우에만</t>
        </r>
        <r>
          <rPr>
            <b/>
            <sz val="9"/>
            <color indexed="81"/>
            <rFont val="Tahoma"/>
            <family val="2"/>
          </rPr>
          <t xml:space="preserve"> </t>
        </r>
        <r>
          <rPr>
            <b/>
            <sz val="9"/>
            <color indexed="81"/>
            <rFont val="돋움"/>
            <family val="3"/>
            <charset val="129"/>
          </rPr>
          <t>적으며</t>
        </r>
        <r>
          <rPr>
            <b/>
            <sz val="9"/>
            <color indexed="81"/>
            <rFont val="Tahoma"/>
            <family val="2"/>
          </rPr>
          <t xml:space="preserve">, </t>
        </r>
        <r>
          <rPr>
            <b/>
            <sz val="9"/>
            <color indexed="81"/>
            <rFont val="돋움"/>
            <family val="3"/>
            <charset val="129"/>
          </rPr>
          <t>국제표준화기구</t>
        </r>
        <r>
          <rPr>
            <b/>
            <sz val="9"/>
            <color indexed="81"/>
            <rFont val="Tahoma"/>
            <family val="2"/>
          </rPr>
          <t>(ISO)</t>
        </r>
        <r>
          <rPr>
            <b/>
            <sz val="9"/>
            <color indexed="81"/>
            <rFont val="돋움"/>
            <family val="3"/>
            <charset val="129"/>
          </rPr>
          <t>가</t>
        </r>
        <r>
          <rPr>
            <b/>
            <sz val="9"/>
            <color indexed="81"/>
            <rFont val="Tahoma"/>
            <family val="2"/>
          </rPr>
          <t xml:space="preserve"> </t>
        </r>
        <r>
          <rPr>
            <b/>
            <sz val="9"/>
            <color indexed="81"/>
            <rFont val="돋움"/>
            <family val="3"/>
            <charset val="129"/>
          </rPr>
          <t>정한</t>
        </r>
        <r>
          <rPr>
            <b/>
            <sz val="9"/>
            <color indexed="81"/>
            <rFont val="Tahoma"/>
            <family val="2"/>
          </rPr>
          <t xml:space="preserve"> ISO</t>
        </r>
        <r>
          <rPr>
            <b/>
            <sz val="9"/>
            <color indexed="81"/>
            <rFont val="돋움"/>
            <family val="3"/>
            <charset val="129"/>
          </rPr>
          <t>코드</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국명약어</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국가코드를</t>
        </r>
        <r>
          <rPr>
            <b/>
            <sz val="9"/>
            <color indexed="81"/>
            <rFont val="Tahoma"/>
            <family val="2"/>
          </rPr>
          <t xml:space="preserve"> </t>
        </r>
        <r>
          <rPr>
            <b/>
            <sz val="9"/>
            <color indexed="81"/>
            <rFont val="돋움"/>
            <family val="3"/>
            <charset val="129"/>
          </rPr>
          <t>적습니다</t>
        </r>
        <r>
          <rPr>
            <b/>
            <sz val="9"/>
            <color indexed="81"/>
            <rFont val="Tahoma"/>
            <family val="2"/>
          </rPr>
          <t>(</t>
        </r>
        <r>
          <rPr>
            <b/>
            <sz val="9"/>
            <color indexed="81"/>
            <rFont val="돋움"/>
            <family val="3"/>
            <charset val="129"/>
          </rPr>
          <t>※</t>
        </r>
        <r>
          <rPr>
            <b/>
            <sz val="9"/>
            <color indexed="81"/>
            <rFont val="Tahoma"/>
            <family val="2"/>
          </rPr>
          <t xml:space="preserve"> ISO</t>
        </r>
        <r>
          <rPr>
            <b/>
            <sz val="9"/>
            <color indexed="81"/>
            <rFont val="돋움"/>
            <family val="3"/>
            <charset val="129"/>
          </rPr>
          <t>국가코드</t>
        </r>
        <r>
          <rPr>
            <b/>
            <sz val="9"/>
            <color indexed="81"/>
            <rFont val="Tahoma"/>
            <family val="2"/>
          </rPr>
          <t xml:space="preserve">: </t>
        </r>
        <r>
          <rPr>
            <b/>
            <sz val="9"/>
            <color indexed="81"/>
            <rFont val="돋움"/>
            <family val="3"/>
            <charset val="129"/>
          </rPr>
          <t>국세청홈페이지→국세정보→국제조세정보→국세조세자료실에서</t>
        </r>
        <r>
          <rPr>
            <b/>
            <sz val="9"/>
            <color indexed="81"/>
            <rFont val="Tahoma"/>
            <family val="2"/>
          </rPr>
          <t xml:space="preserve"> </t>
        </r>
        <r>
          <rPr>
            <b/>
            <sz val="9"/>
            <color indexed="81"/>
            <rFont val="돋움"/>
            <family val="3"/>
            <charset val="129"/>
          </rPr>
          <t>조회할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있습니다</t>
        </r>
        <r>
          <rPr>
            <b/>
            <sz val="9"/>
            <color indexed="81"/>
            <rFont val="Tahoma"/>
            <family val="2"/>
          </rPr>
          <t xml:space="preserve">).
 </t>
        </r>
        <r>
          <rPr>
            <b/>
            <sz val="9"/>
            <color indexed="81"/>
            <rFont val="돋움"/>
            <family val="3"/>
            <charset val="129"/>
          </rPr>
          <t>예</t>
        </r>
        <r>
          <rPr>
            <b/>
            <sz val="9"/>
            <color indexed="81"/>
            <rFont val="Tahoma"/>
            <family val="2"/>
          </rPr>
          <t xml:space="preserve">) </t>
        </r>
        <r>
          <rPr>
            <b/>
            <sz val="9"/>
            <color indexed="81"/>
            <rFont val="돋움"/>
            <family val="3"/>
            <charset val="129"/>
          </rPr>
          <t>대한민국</t>
        </r>
        <r>
          <rPr>
            <b/>
            <sz val="9"/>
            <color indexed="81"/>
            <rFont val="Tahoma"/>
            <family val="2"/>
          </rPr>
          <t xml:space="preserve">:KR, </t>
        </r>
        <r>
          <rPr>
            <b/>
            <sz val="9"/>
            <color indexed="81"/>
            <rFont val="돋움"/>
            <family val="3"/>
            <charset val="129"/>
          </rPr>
          <t>미국</t>
        </r>
        <r>
          <rPr>
            <b/>
            <sz val="9"/>
            <color indexed="81"/>
            <rFont val="Tahoma"/>
            <family val="2"/>
          </rPr>
          <t xml:space="preserve">:US
</t>
        </r>
      </text>
    </comment>
    <comment ref="AE6" authorId="0" shapeId="0" xr:uid="{1EF63DA3-E2A8-4EC4-B4A7-7F8648A1CD47}">
      <text>
        <r>
          <rPr>
            <b/>
            <sz val="9"/>
            <color indexed="81"/>
            <rFont val="Tahoma"/>
            <family val="2"/>
          </rPr>
          <t xml:space="preserve"> 2. </t>
        </r>
        <r>
          <rPr>
            <b/>
            <sz val="9"/>
            <color indexed="81"/>
            <rFont val="돋움"/>
            <family val="3"/>
            <charset val="129"/>
          </rPr>
          <t>근로소득자가</t>
        </r>
        <r>
          <rPr>
            <b/>
            <sz val="9"/>
            <color indexed="81"/>
            <rFont val="Tahoma"/>
            <family val="2"/>
          </rPr>
          <t xml:space="preserve"> </t>
        </r>
        <r>
          <rPr>
            <b/>
            <sz val="9"/>
            <color indexed="81"/>
            <rFont val="돋움"/>
            <family val="3"/>
            <charset val="129"/>
          </rPr>
          <t>외국인에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내ㆍ외국인란에</t>
        </r>
        <r>
          <rPr>
            <b/>
            <sz val="9"/>
            <color indexed="81"/>
            <rFont val="Tahoma"/>
            <family val="2"/>
          </rPr>
          <t xml:space="preserve"> “</t>
        </r>
        <r>
          <rPr>
            <b/>
            <sz val="9"/>
            <color indexed="81"/>
            <rFont val="돋움"/>
            <family val="3"/>
            <charset val="129"/>
          </rPr>
          <t>외국인</t>
        </r>
        <r>
          <rPr>
            <b/>
            <sz val="9"/>
            <color indexed="81"/>
            <rFont val="Tahoma"/>
            <family val="2"/>
          </rPr>
          <t xml:space="preserve"> 9”</t>
        </r>
        <r>
          <rPr>
            <b/>
            <sz val="9"/>
            <color indexed="81"/>
            <rFont val="돋움"/>
            <family val="3"/>
            <charset val="129"/>
          </rPr>
          <t>를</t>
        </r>
        <r>
          <rPr>
            <b/>
            <sz val="9"/>
            <color indexed="81"/>
            <rFont val="Tahoma"/>
            <family val="2"/>
          </rPr>
          <t xml:space="preserve"> </t>
        </r>
        <r>
          <rPr>
            <b/>
            <sz val="9"/>
            <color indexed="81"/>
            <rFont val="돋움"/>
            <family val="3"/>
            <charset val="129"/>
          </rPr>
          <t>선택하고</t>
        </r>
        <r>
          <rPr>
            <b/>
            <sz val="9"/>
            <color indexed="81"/>
            <rFont val="Tahoma"/>
            <family val="2"/>
          </rPr>
          <t xml:space="preserve"> </t>
        </r>
        <r>
          <rPr>
            <b/>
            <sz val="9"/>
            <color indexed="81"/>
            <rFont val="돋움"/>
            <family val="3"/>
            <charset val="129"/>
          </rPr>
          <t>국적</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국적코드란에</t>
        </r>
        <r>
          <rPr>
            <b/>
            <sz val="9"/>
            <color indexed="81"/>
            <rFont val="Tahoma"/>
            <family val="2"/>
          </rPr>
          <t xml:space="preserve"> </t>
        </r>
        <r>
          <rPr>
            <b/>
            <sz val="9"/>
            <color indexed="81"/>
            <rFont val="돋움"/>
            <family val="3"/>
            <charset val="129"/>
          </rPr>
          <t>국제표준화기구</t>
        </r>
        <r>
          <rPr>
            <b/>
            <sz val="9"/>
            <color indexed="81"/>
            <rFont val="Tahoma"/>
            <family val="2"/>
          </rPr>
          <t>(ISO)</t>
        </r>
        <r>
          <rPr>
            <b/>
            <sz val="9"/>
            <color indexed="81"/>
            <rFont val="돋움"/>
            <family val="3"/>
            <charset val="129"/>
          </rPr>
          <t>가</t>
        </r>
        <r>
          <rPr>
            <b/>
            <sz val="9"/>
            <color indexed="81"/>
            <rFont val="Tahoma"/>
            <family val="2"/>
          </rPr>
          <t xml:space="preserve"> </t>
        </r>
        <r>
          <rPr>
            <b/>
            <sz val="9"/>
            <color indexed="81"/>
            <rFont val="돋움"/>
            <family val="3"/>
            <charset val="129"/>
          </rPr>
          <t>정한</t>
        </r>
        <r>
          <rPr>
            <b/>
            <sz val="9"/>
            <color indexed="81"/>
            <rFont val="Tahoma"/>
            <family val="2"/>
          </rPr>
          <t xml:space="preserve"> ISO</t>
        </r>
        <r>
          <rPr>
            <b/>
            <sz val="9"/>
            <color indexed="81"/>
            <rFont val="돋움"/>
            <family val="3"/>
            <charset val="129"/>
          </rPr>
          <t>코드</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국명약어</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국가코드를</t>
        </r>
        <r>
          <rPr>
            <b/>
            <sz val="9"/>
            <color indexed="81"/>
            <rFont val="Tahoma"/>
            <family val="2"/>
          </rPr>
          <t xml:space="preserve"> </t>
        </r>
        <r>
          <rPr>
            <b/>
            <sz val="9"/>
            <color indexed="81"/>
            <rFont val="돋움"/>
            <family val="3"/>
            <charset val="129"/>
          </rPr>
          <t>적습니다</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근로소득자가</t>
        </r>
        <r>
          <rPr>
            <b/>
            <sz val="9"/>
            <color indexed="81"/>
            <rFont val="Tahoma"/>
            <family val="2"/>
          </rPr>
          <t xml:space="preserve"> </t>
        </r>
        <r>
          <rPr>
            <b/>
            <sz val="9"/>
            <color indexed="81"/>
            <rFont val="돋움"/>
            <family val="3"/>
            <charset val="129"/>
          </rPr>
          <t>외국인근로자</t>
        </r>
        <r>
          <rPr>
            <b/>
            <sz val="9"/>
            <color indexed="81"/>
            <rFont val="Tahoma"/>
            <family val="2"/>
          </rPr>
          <t xml:space="preserve"> </t>
        </r>
        <r>
          <rPr>
            <b/>
            <sz val="9"/>
            <color indexed="81"/>
            <rFont val="돋움"/>
            <family val="3"/>
            <charset val="129"/>
          </rPr>
          <t>단일세율적용신청서를</t>
        </r>
        <r>
          <rPr>
            <b/>
            <sz val="9"/>
            <color indexed="81"/>
            <rFont val="Tahoma"/>
            <family val="2"/>
          </rPr>
          <t xml:space="preserve"> </t>
        </r>
        <r>
          <rPr>
            <b/>
            <sz val="9"/>
            <color indexed="81"/>
            <rFont val="돋움"/>
            <family val="3"/>
            <charset val="129"/>
          </rPr>
          <t>제출한</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외국인단일세율</t>
        </r>
        <r>
          <rPr>
            <b/>
            <sz val="9"/>
            <color indexed="81"/>
            <rFont val="Tahoma"/>
            <family val="2"/>
          </rPr>
          <t xml:space="preserve"> </t>
        </r>
        <r>
          <rPr>
            <b/>
            <sz val="9"/>
            <color indexed="81"/>
            <rFont val="돋움"/>
            <family val="3"/>
            <charset val="129"/>
          </rPr>
          <t>적용</t>
        </r>
        <r>
          <rPr>
            <b/>
            <sz val="9"/>
            <color indexed="81"/>
            <rFont val="Tahoma"/>
            <family val="2"/>
          </rPr>
          <t>’</t>
        </r>
        <r>
          <rPr>
            <b/>
            <sz val="9"/>
            <color indexed="81"/>
            <rFont val="돋움"/>
            <family val="3"/>
            <charset val="129"/>
          </rPr>
          <t>란에</t>
        </r>
        <r>
          <rPr>
            <b/>
            <sz val="9"/>
            <color indexed="81"/>
            <rFont val="Tahoma"/>
            <family val="2"/>
          </rPr>
          <t xml:space="preserve"> </t>
        </r>
        <r>
          <rPr>
            <b/>
            <sz val="9"/>
            <color indexed="81"/>
            <rFont val="돋움"/>
            <family val="3"/>
            <charset val="129"/>
          </rPr>
          <t>여</t>
        </r>
        <r>
          <rPr>
            <b/>
            <sz val="9"/>
            <color indexed="81"/>
            <rFont val="Tahoma"/>
            <family val="2"/>
          </rPr>
          <t>1</t>
        </r>
        <r>
          <rPr>
            <b/>
            <sz val="9"/>
            <color indexed="81"/>
            <rFont val="돋움"/>
            <family val="3"/>
            <charset val="129"/>
          </rPr>
          <t>를</t>
        </r>
        <r>
          <rPr>
            <b/>
            <sz val="9"/>
            <color indexed="81"/>
            <rFont val="Tahoma"/>
            <family val="2"/>
          </rPr>
          <t xml:space="preserve"> </t>
        </r>
        <r>
          <rPr>
            <b/>
            <sz val="9"/>
            <color indexed="81"/>
            <rFont val="돋움"/>
            <family val="3"/>
            <charset val="129"/>
          </rPr>
          <t>선택합니다</t>
        </r>
        <r>
          <rPr>
            <b/>
            <sz val="9"/>
            <color indexed="81"/>
            <rFont val="Tahoma"/>
            <family val="2"/>
          </rPr>
          <t xml:space="preserve">.
</t>
        </r>
      </text>
    </comment>
    <comment ref="A15" authorId="0" shapeId="0" xr:uid="{DB343B16-17AB-43C8-844F-491EAA1B2745}">
      <text>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149</t>
        </r>
        <r>
          <rPr>
            <b/>
            <sz val="9"/>
            <color indexed="81"/>
            <rFont val="돋움"/>
            <family val="3"/>
            <charset val="129"/>
          </rPr>
          <t>조제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납세조합이</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127</t>
        </r>
        <r>
          <rPr>
            <b/>
            <sz val="9"/>
            <color indexed="81"/>
            <rFont val="돋움"/>
            <family val="3"/>
            <charset val="129"/>
          </rPr>
          <t>조제</t>
        </r>
        <r>
          <rPr>
            <b/>
            <sz val="9"/>
            <color indexed="81"/>
            <rFont val="Tahoma"/>
            <family val="2"/>
          </rPr>
          <t>1</t>
        </r>
        <r>
          <rPr>
            <b/>
            <sz val="9"/>
            <color indexed="81"/>
            <rFont val="돋움"/>
            <family val="3"/>
            <charset val="129"/>
          </rPr>
          <t>항제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연말정산하는</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사용하며</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⑨</t>
        </r>
        <r>
          <rPr>
            <b/>
            <sz val="9"/>
            <color indexed="81"/>
            <rFont val="Tahoma"/>
            <family val="2"/>
          </rPr>
          <t xml:space="preserve"> </t>
        </r>
        <r>
          <rPr>
            <b/>
            <sz val="9"/>
            <color indexed="81"/>
            <rFont val="돋움"/>
            <family val="3"/>
            <charset val="129"/>
          </rPr>
          <t>근무처명</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⑩사업자등록번호에는</t>
        </r>
        <r>
          <rPr>
            <b/>
            <sz val="9"/>
            <color indexed="81"/>
            <rFont val="Tahoma"/>
            <family val="2"/>
          </rPr>
          <t xml:space="preserve"> </t>
        </r>
        <r>
          <rPr>
            <b/>
            <sz val="9"/>
            <color indexed="81"/>
            <rFont val="돋움"/>
            <family val="3"/>
            <charset val="129"/>
          </rPr>
          <t>실제</t>
        </r>
        <r>
          <rPr>
            <b/>
            <sz val="9"/>
            <color indexed="81"/>
            <rFont val="Tahoma"/>
            <family val="2"/>
          </rPr>
          <t xml:space="preserve"> </t>
        </r>
        <r>
          <rPr>
            <b/>
            <sz val="9"/>
            <color indexed="81"/>
            <rFont val="돋움"/>
            <family val="3"/>
            <charset val="129"/>
          </rPr>
          <t>근무처의</t>
        </r>
        <r>
          <rPr>
            <b/>
            <sz val="9"/>
            <color indexed="81"/>
            <rFont val="Tahoma"/>
            <family val="2"/>
          </rPr>
          <t xml:space="preserve"> </t>
        </r>
        <r>
          <rPr>
            <b/>
            <sz val="9"/>
            <color indexed="81"/>
            <rFont val="돋움"/>
            <family val="3"/>
            <charset val="129"/>
          </rPr>
          <t>상호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사업자번호를</t>
        </r>
        <r>
          <rPr>
            <b/>
            <sz val="9"/>
            <color indexed="81"/>
            <rFont val="Tahoma"/>
            <family val="2"/>
          </rPr>
          <t xml:space="preserve"> </t>
        </r>
        <r>
          <rPr>
            <b/>
            <sz val="9"/>
            <color indexed="81"/>
            <rFont val="돋움"/>
            <family val="3"/>
            <charset val="129"/>
          </rPr>
          <t>적습니다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근무처의</t>
        </r>
        <r>
          <rPr>
            <b/>
            <sz val="9"/>
            <color indexed="81"/>
            <rFont val="Tahoma"/>
            <family val="2"/>
          </rPr>
          <t xml:space="preserve"> </t>
        </r>
        <r>
          <rPr>
            <b/>
            <sz val="9"/>
            <color indexed="81"/>
            <rFont val="돋움"/>
            <family val="3"/>
            <charset val="129"/>
          </rPr>
          <t>사업자등록이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납세조합의</t>
        </r>
        <r>
          <rPr>
            <b/>
            <sz val="9"/>
            <color indexed="81"/>
            <rFont val="Tahoma"/>
            <family val="2"/>
          </rPr>
          <t xml:space="preserve"> </t>
        </r>
        <r>
          <rPr>
            <b/>
            <sz val="9"/>
            <color indexed="81"/>
            <rFont val="돋움"/>
            <family val="3"/>
            <charset val="129"/>
          </rPr>
          <t>사업자등록번호를</t>
        </r>
        <r>
          <rPr>
            <b/>
            <sz val="9"/>
            <color indexed="81"/>
            <rFont val="Tahoma"/>
            <family val="2"/>
          </rPr>
          <t xml:space="preserve"> </t>
        </r>
        <r>
          <rPr>
            <b/>
            <sz val="9"/>
            <color indexed="81"/>
            <rFont val="돋움"/>
            <family val="3"/>
            <charset val="129"/>
          </rPr>
          <t>적습니다</t>
        </r>
        <r>
          <rPr>
            <b/>
            <sz val="9"/>
            <color indexed="81"/>
            <rFont val="Tahoma"/>
            <family val="2"/>
          </rPr>
          <t xml:space="preserve">.
</t>
        </r>
      </text>
    </comment>
    <comment ref="B21" authorId="0" shapeId="0" xr:uid="{D6A51230-6E92-47AF-98E6-7994A149F78A}">
      <text>
        <r>
          <rPr>
            <b/>
            <sz val="9"/>
            <color indexed="81"/>
            <rFont val="Tahoma"/>
            <family val="2"/>
          </rPr>
          <t xml:space="preserve"> 4. </t>
        </r>
        <r>
          <rPr>
            <b/>
            <sz val="9"/>
            <color indexed="81"/>
            <rFont val="돋움"/>
            <family val="3"/>
            <charset val="129"/>
          </rPr>
          <t>Ⅰ</t>
        </r>
        <r>
          <rPr>
            <b/>
            <sz val="9"/>
            <color indexed="81"/>
            <rFont val="Tahoma"/>
            <family val="2"/>
          </rPr>
          <t>.</t>
        </r>
        <r>
          <rPr>
            <b/>
            <sz val="9"/>
            <color indexed="81"/>
            <rFont val="돋움"/>
            <family val="3"/>
            <charset val="129"/>
          </rPr>
          <t>근무처별소득명세란은</t>
        </r>
        <r>
          <rPr>
            <b/>
            <sz val="9"/>
            <color indexed="81"/>
            <rFont val="Tahoma"/>
            <family val="2"/>
          </rPr>
          <t xml:space="preserve"> </t>
        </r>
        <r>
          <rPr>
            <b/>
            <sz val="9"/>
            <color indexed="81"/>
            <rFont val="돋움"/>
            <family val="3"/>
            <charset val="129"/>
          </rPr>
          <t>비과세소득를</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항목별로</t>
        </r>
        <r>
          <rPr>
            <b/>
            <sz val="9"/>
            <color indexed="81"/>
            <rFont val="Tahoma"/>
            <family val="2"/>
          </rPr>
          <t xml:space="preserve"> </t>
        </r>
        <r>
          <rPr>
            <b/>
            <sz val="9"/>
            <color indexed="81"/>
            <rFont val="돋움"/>
            <family val="3"/>
            <charset val="129"/>
          </rPr>
          <t>적고</t>
        </r>
        <r>
          <rPr>
            <b/>
            <sz val="9"/>
            <color indexed="81"/>
            <rFont val="Tahoma"/>
            <family val="2"/>
          </rPr>
          <t xml:space="preserve">, </t>
        </r>
        <r>
          <rPr>
            <b/>
            <sz val="9"/>
            <color indexed="81"/>
            <rFont val="돋움"/>
            <family val="3"/>
            <charset val="129"/>
          </rPr>
          <t>Ⅱ</t>
        </r>
        <r>
          <rPr>
            <b/>
            <sz val="9"/>
            <color indexed="81"/>
            <rFont val="Tahoma"/>
            <family val="2"/>
          </rPr>
          <t>.</t>
        </r>
        <r>
          <rPr>
            <b/>
            <sz val="9"/>
            <color indexed="81"/>
            <rFont val="돋움"/>
            <family val="3"/>
            <charset val="129"/>
          </rPr>
          <t>비과세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감면소득</t>
        </r>
        <r>
          <rPr>
            <b/>
            <sz val="9"/>
            <color indexed="81"/>
            <rFont val="Tahoma"/>
            <family val="2"/>
          </rPr>
          <t xml:space="preserve"> </t>
        </r>
        <r>
          <rPr>
            <b/>
            <sz val="9"/>
            <color indexed="81"/>
            <rFont val="돋움"/>
            <family val="3"/>
            <charset val="129"/>
          </rPr>
          <t>명세서란에는</t>
        </r>
        <r>
          <rPr>
            <b/>
            <sz val="9"/>
            <color indexed="81"/>
            <rFont val="Tahoma"/>
            <family val="2"/>
          </rPr>
          <t xml:space="preserve"> </t>
        </r>
        <r>
          <rPr>
            <b/>
            <sz val="9"/>
            <color indexed="81"/>
            <rFont val="돋움"/>
            <family val="3"/>
            <charset val="129"/>
          </rPr>
          <t>지급명세서</t>
        </r>
        <r>
          <rPr>
            <b/>
            <sz val="9"/>
            <color indexed="81"/>
            <rFont val="Tahoma"/>
            <family val="2"/>
          </rPr>
          <t xml:space="preserve"> </t>
        </r>
        <r>
          <rPr>
            <b/>
            <sz val="9"/>
            <color indexed="81"/>
            <rFont val="돋움"/>
            <family val="3"/>
            <charset val="129"/>
          </rPr>
          <t>작성대상</t>
        </r>
        <r>
          <rPr>
            <b/>
            <sz val="9"/>
            <color indexed="81"/>
            <rFont val="Tahoma"/>
            <family val="2"/>
          </rPr>
          <t xml:space="preserve"> </t>
        </r>
        <r>
          <rPr>
            <b/>
            <sz val="9"/>
            <color indexed="81"/>
            <rFont val="돋움"/>
            <family val="3"/>
            <charset val="129"/>
          </rPr>
          <t>비과세소득</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감면대상을</t>
        </r>
        <r>
          <rPr>
            <b/>
            <sz val="9"/>
            <color indexed="81"/>
            <rFont val="Tahoma"/>
            <family val="2"/>
          </rPr>
          <t xml:space="preserve"> </t>
        </r>
        <r>
          <rPr>
            <b/>
            <sz val="9"/>
            <color indexed="81"/>
            <rFont val="돋움"/>
            <family val="3"/>
            <charset val="129"/>
          </rPr>
          <t>해당코드별로</t>
        </r>
        <r>
          <rPr>
            <b/>
            <sz val="9"/>
            <color indexed="81"/>
            <rFont val="Tahoma"/>
            <family val="2"/>
          </rPr>
          <t xml:space="preserve"> </t>
        </r>
        <r>
          <rPr>
            <b/>
            <sz val="9"/>
            <color indexed="81"/>
            <rFont val="돋움"/>
            <family val="3"/>
            <charset val="129"/>
          </rPr>
          <t>구분하여</t>
        </r>
        <r>
          <rPr>
            <b/>
            <sz val="9"/>
            <color indexed="81"/>
            <rFont val="Tahoma"/>
            <family val="2"/>
          </rPr>
          <t xml:space="preserve"> </t>
        </r>
        <r>
          <rPr>
            <b/>
            <sz val="9"/>
            <color indexed="81"/>
            <rFont val="돋움"/>
            <family val="3"/>
            <charset val="129"/>
          </rPr>
          <t>적습니다</t>
        </r>
        <r>
          <rPr>
            <b/>
            <sz val="9"/>
            <color indexed="81"/>
            <rFont val="Tahoma"/>
            <family val="2"/>
          </rPr>
          <t>. (</t>
        </r>
        <r>
          <rPr>
            <b/>
            <sz val="9"/>
            <color indexed="81"/>
            <rFont val="돋움"/>
            <family val="3"/>
            <charset val="129"/>
          </rPr>
          <t>기재할</t>
        </r>
        <r>
          <rPr>
            <b/>
            <sz val="9"/>
            <color indexed="81"/>
            <rFont val="Tahoma"/>
            <family val="2"/>
          </rPr>
          <t xml:space="preserve"> </t>
        </r>
        <r>
          <rPr>
            <b/>
            <sz val="9"/>
            <color indexed="81"/>
            <rFont val="돋움"/>
            <family val="3"/>
            <charset val="129"/>
          </rPr>
          <t>항목이</t>
        </r>
        <r>
          <rPr>
            <b/>
            <sz val="9"/>
            <color indexed="81"/>
            <rFont val="Tahoma"/>
            <family val="2"/>
          </rPr>
          <t xml:space="preserve"> </t>
        </r>
        <r>
          <rPr>
            <b/>
            <sz val="9"/>
            <color indexed="81"/>
            <rFont val="돋움"/>
            <family val="3"/>
            <charset val="129"/>
          </rPr>
          <t>많은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Ⅱ</t>
        </r>
        <r>
          <rPr>
            <b/>
            <sz val="9"/>
            <color indexed="81"/>
            <rFont val="Tahoma"/>
            <family val="2"/>
          </rPr>
          <t>.</t>
        </r>
        <r>
          <rPr>
            <b/>
            <sz val="9"/>
            <color indexed="81"/>
            <rFont val="돋움"/>
            <family val="3"/>
            <charset val="129"/>
          </rPr>
          <t>비과세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감면소득</t>
        </r>
        <r>
          <rPr>
            <b/>
            <sz val="9"/>
            <color indexed="81"/>
            <rFont val="Tahoma"/>
            <family val="2"/>
          </rPr>
          <t xml:space="preserve"> </t>
        </r>
        <r>
          <rPr>
            <b/>
            <sz val="9"/>
            <color indexed="81"/>
            <rFont val="돋움"/>
            <family val="3"/>
            <charset val="129"/>
          </rPr>
          <t>명세서란의</t>
        </r>
        <r>
          <rPr>
            <b/>
            <sz val="9"/>
            <color indexed="81"/>
            <rFont val="Tahoma"/>
            <family val="2"/>
          </rPr>
          <t xml:space="preserve">  </t>
        </r>
        <r>
          <rPr>
            <b/>
            <sz val="9"/>
            <color indexed="81"/>
            <rFont val="돋움"/>
            <family val="3"/>
            <charset val="129"/>
          </rPr>
          <t>비과세소득</t>
        </r>
        <r>
          <rPr>
            <b/>
            <sz val="9"/>
            <color indexed="81"/>
            <rFont val="Tahoma"/>
            <family val="2"/>
          </rPr>
          <t xml:space="preserve"> </t>
        </r>
        <r>
          <rPr>
            <b/>
            <sz val="9"/>
            <color indexed="81"/>
            <rFont val="돋움"/>
            <family val="3"/>
            <charset val="129"/>
          </rPr>
          <t>계란</t>
        </r>
        <r>
          <rPr>
            <b/>
            <sz val="9"/>
            <color indexed="81"/>
            <rFont val="Tahoma"/>
            <family val="2"/>
          </rPr>
          <t xml:space="preserve"> </t>
        </r>
        <r>
          <rPr>
            <b/>
            <sz val="9"/>
            <color indexed="81"/>
            <rFont val="돋움"/>
            <family val="3"/>
            <charset val="129"/>
          </rPr>
          <t>및</t>
        </r>
        <r>
          <rPr>
            <b/>
            <sz val="9"/>
            <color indexed="81"/>
            <rFont val="Tahoma"/>
            <family val="2"/>
          </rPr>
          <t xml:space="preserve"> -1 </t>
        </r>
        <r>
          <rPr>
            <b/>
            <sz val="9"/>
            <color indexed="81"/>
            <rFont val="돋움"/>
            <family val="3"/>
            <charset val="129"/>
          </rPr>
          <t>감면세액</t>
        </r>
        <r>
          <rPr>
            <b/>
            <sz val="9"/>
            <color indexed="81"/>
            <rFont val="Tahoma"/>
            <family val="2"/>
          </rPr>
          <t xml:space="preserve"> </t>
        </r>
        <r>
          <rPr>
            <b/>
            <sz val="9"/>
            <color indexed="81"/>
            <rFont val="돋움"/>
            <family val="3"/>
            <charset val="129"/>
          </rPr>
          <t>계에</t>
        </r>
        <r>
          <rPr>
            <b/>
            <sz val="9"/>
            <color indexed="81"/>
            <rFont val="Tahoma"/>
            <family val="2"/>
          </rPr>
          <t xml:space="preserve"> </t>
        </r>
        <r>
          <rPr>
            <b/>
            <sz val="9"/>
            <color indexed="81"/>
            <rFont val="돋움"/>
            <family val="3"/>
            <charset val="129"/>
          </rPr>
          <t>총액만</t>
        </r>
        <r>
          <rPr>
            <b/>
            <sz val="9"/>
            <color indexed="81"/>
            <rFont val="Tahoma"/>
            <family val="2"/>
          </rPr>
          <t xml:space="preserve"> </t>
        </r>
        <r>
          <rPr>
            <b/>
            <sz val="9"/>
            <color indexed="81"/>
            <rFont val="돋움"/>
            <family val="3"/>
            <charset val="129"/>
          </rPr>
          <t>적고</t>
        </r>
        <r>
          <rPr>
            <b/>
            <sz val="9"/>
            <color indexed="81"/>
            <rFont val="Tahoma"/>
            <family val="2"/>
          </rPr>
          <t xml:space="preserve">, </t>
        </r>
        <r>
          <rPr>
            <b/>
            <sz val="9"/>
            <color indexed="81"/>
            <rFont val="돋움"/>
            <family val="3"/>
            <charset val="129"/>
          </rPr>
          <t>Ⅱ</t>
        </r>
        <r>
          <rPr>
            <b/>
            <sz val="9"/>
            <color indexed="81"/>
            <rFont val="Tahoma"/>
            <family val="2"/>
          </rPr>
          <t>.</t>
        </r>
        <r>
          <rPr>
            <b/>
            <sz val="9"/>
            <color indexed="81"/>
            <rFont val="돋움"/>
            <family val="3"/>
            <charset val="129"/>
          </rPr>
          <t>비과세</t>
        </r>
        <r>
          <rPr>
            <b/>
            <sz val="9"/>
            <color indexed="81"/>
            <rFont val="Tahoma"/>
            <family val="2"/>
          </rPr>
          <t xml:space="preserve"> </t>
        </r>
        <r>
          <rPr>
            <b/>
            <sz val="9"/>
            <color indexed="81"/>
            <rFont val="돋움"/>
            <family val="3"/>
            <charset val="129"/>
          </rPr>
          <t>소득란을</t>
        </r>
        <r>
          <rPr>
            <b/>
            <sz val="9"/>
            <color indexed="81"/>
            <rFont val="Tahoma"/>
            <family val="2"/>
          </rPr>
          <t xml:space="preserve"> </t>
        </r>
        <r>
          <rPr>
            <b/>
            <sz val="9"/>
            <color indexed="81"/>
            <rFont val="돋움"/>
            <family val="3"/>
            <charset val="129"/>
          </rPr>
          <t>별지로</t>
        </r>
        <r>
          <rPr>
            <b/>
            <sz val="9"/>
            <color indexed="81"/>
            <rFont val="Tahoma"/>
            <family val="2"/>
          </rPr>
          <t xml:space="preserve"> </t>
        </r>
        <r>
          <rPr>
            <b/>
            <sz val="9"/>
            <color indexed="81"/>
            <rFont val="돋움"/>
            <family val="3"/>
            <charset val="129"/>
          </rPr>
          <t>작성</t>
        </r>
        <r>
          <rPr>
            <b/>
            <sz val="9"/>
            <color indexed="81"/>
            <rFont val="Tahoma"/>
            <family val="2"/>
          </rPr>
          <t xml:space="preserve"> </t>
        </r>
        <r>
          <rPr>
            <b/>
            <sz val="9"/>
            <color indexed="81"/>
            <rFont val="돋움"/>
            <family val="3"/>
            <charset val="129"/>
          </rPr>
          <t>가능합니다</t>
        </r>
        <r>
          <rPr>
            <b/>
            <sz val="9"/>
            <color indexed="81"/>
            <rFont val="Tahoma"/>
            <family val="2"/>
          </rPr>
          <t xml:space="preserve">.) 
</t>
        </r>
      </text>
    </comment>
    <comment ref="AE21" authorId="0" shapeId="0" xr:uid="{042E7DCF-A1EB-493A-AC8D-89BE1C562098}">
      <text>
        <r>
          <rPr>
            <b/>
            <sz val="9"/>
            <color indexed="81"/>
            <rFont val="Tahoma"/>
            <family val="2"/>
          </rPr>
          <t xml:space="preserve"> 5.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127</t>
        </r>
        <r>
          <rPr>
            <b/>
            <sz val="9"/>
            <color indexed="81"/>
            <rFont val="돋움"/>
            <family val="3"/>
            <charset val="129"/>
          </rPr>
          <t>조제</t>
        </r>
        <r>
          <rPr>
            <b/>
            <sz val="9"/>
            <color indexed="81"/>
            <rFont val="Tahoma"/>
            <family val="2"/>
          </rPr>
          <t>1</t>
        </r>
        <r>
          <rPr>
            <b/>
            <sz val="9"/>
            <color indexed="81"/>
            <rFont val="돋움"/>
            <family val="3"/>
            <charset val="129"/>
          </rPr>
          <t>항제</t>
        </r>
        <r>
          <rPr>
            <b/>
            <sz val="9"/>
            <color indexed="81"/>
            <rFont val="Tahoma"/>
            <family val="2"/>
          </rPr>
          <t>4</t>
        </r>
        <r>
          <rPr>
            <b/>
            <sz val="9"/>
            <color indexed="81"/>
            <rFont val="돋움"/>
            <family val="3"/>
            <charset val="129"/>
          </rPr>
          <t>호의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근로소득과</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더하여</t>
        </r>
        <r>
          <rPr>
            <b/>
            <sz val="9"/>
            <color indexed="81"/>
            <rFont val="Tahoma"/>
            <family val="2"/>
          </rPr>
          <t xml:space="preserve"> </t>
        </r>
        <r>
          <rPr>
            <b/>
            <sz val="9"/>
            <color indexed="81"/>
            <rFont val="돋움"/>
            <family val="3"/>
            <charset val="129"/>
          </rPr>
          <t>연말정산하는</t>
        </r>
        <r>
          <rPr>
            <b/>
            <sz val="9"/>
            <color indexed="81"/>
            <rFont val="Tahoma"/>
            <family val="2"/>
          </rPr>
          <t xml:space="preserve"> </t>
        </r>
        <r>
          <rPr>
            <b/>
            <sz val="9"/>
            <color indexed="81"/>
            <rFont val="돋움"/>
            <family val="3"/>
            <charset val="129"/>
          </rPr>
          <t>때에는</t>
        </r>
        <r>
          <rPr>
            <b/>
            <sz val="9"/>
            <color indexed="81"/>
            <rFont val="Tahoma"/>
            <family val="2"/>
          </rPr>
          <t xml:space="preserve"> -1</t>
        </r>
        <r>
          <rPr>
            <b/>
            <sz val="9"/>
            <color indexed="81"/>
            <rFont val="돋움"/>
            <family val="3"/>
            <charset val="129"/>
          </rPr>
          <t>납세조합란에</t>
        </r>
        <r>
          <rPr>
            <b/>
            <sz val="9"/>
            <color indexed="81"/>
            <rFont val="Tahoma"/>
            <family val="2"/>
          </rPr>
          <t xml:space="preserve"> </t>
        </r>
        <r>
          <rPr>
            <b/>
            <sz val="9"/>
            <color indexed="81"/>
            <rFont val="돋움"/>
            <family val="3"/>
            <charset val="129"/>
          </rPr>
          <t>각각</t>
        </r>
        <r>
          <rPr>
            <b/>
            <sz val="9"/>
            <color indexed="81"/>
            <rFont val="Tahoma"/>
            <family val="2"/>
          </rPr>
          <t xml:space="preserve"> </t>
        </r>
        <r>
          <rPr>
            <b/>
            <sz val="9"/>
            <color indexed="81"/>
            <rFont val="돋움"/>
            <family val="3"/>
            <charset val="129"/>
          </rPr>
          <t>근로소득납세조합과</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127</t>
        </r>
        <r>
          <rPr>
            <b/>
            <sz val="9"/>
            <color indexed="81"/>
            <rFont val="돋움"/>
            <family val="3"/>
            <charset val="129"/>
          </rPr>
          <t>조제</t>
        </r>
        <r>
          <rPr>
            <b/>
            <sz val="9"/>
            <color indexed="81"/>
            <rFont val="Tahoma"/>
            <family val="2"/>
          </rPr>
          <t>1</t>
        </r>
        <r>
          <rPr>
            <b/>
            <sz val="9"/>
            <color indexed="81"/>
            <rFont val="돋움"/>
            <family val="3"/>
            <charset val="129"/>
          </rPr>
          <t>항제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적고</t>
        </r>
        <r>
          <rPr>
            <b/>
            <sz val="9"/>
            <color indexed="81"/>
            <rFont val="Tahoma"/>
            <family val="2"/>
          </rPr>
          <t>,</t>
        </r>
        <r>
          <rPr>
            <b/>
            <sz val="9"/>
            <color indexed="81"/>
            <rFont val="돋움"/>
            <family val="3"/>
            <charset val="129"/>
          </rPr>
          <t>「소득세법」제</t>
        </r>
        <r>
          <rPr>
            <b/>
            <sz val="9"/>
            <color indexed="81"/>
            <rFont val="Tahoma"/>
            <family val="2"/>
          </rPr>
          <t>150</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납세조합공제금액을</t>
        </r>
        <r>
          <rPr>
            <b/>
            <sz val="9"/>
            <color indexed="81"/>
            <rFont val="Tahoma"/>
            <family val="2"/>
          </rPr>
          <t xml:space="preserve"> </t>
        </r>
        <r>
          <rPr>
            <b/>
            <sz val="9"/>
            <color indexed="81"/>
            <rFont val="돋움"/>
            <family val="3"/>
            <charset val="129"/>
          </rPr>
          <t>납세조합공제란에</t>
        </r>
        <r>
          <rPr>
            <b/>
            <sz val="9"/>
            <color indexed="81"/>
            <rFont val="Tahoma"/>
            <family val="2"/>
          </rPr>
          <t xml:space="preserve"> </t>
        </r>
        <r>
          <rPr>
            <b/>
            <sz val="9"/>
            <color indexed="81"/>
            <rFont val="돋움"/>
            <family val="3"/>
            <charset val="129"/>
          </rPr>
          <t>적습니다</t>
        </r>
        <r>
          <rPr>
            <b/>
            <sz val="9"/>
            <color indexed="81"/>
            <rFont val="Tahoma"/>
            <family val="2"/>
          </rPr>
          <t xml:space="preserve">. </t>
        </r>
        <r>
          <rPr>
            <b/>
            <sz val="9"/>
            <color indexed="81"/>
            <rFont val="돋움"/>
            <family val="3"/>
            <charset val="129"/>
          </rPr>
          <t>합병</t>
        </r>
        <r>
          <rPr>
            <b/>
            <sz val="9"/>
            <color indexed="81"/>
            <rFont val="Tahoma"/>
            <family val="2"/>
          </rPr>
          <t xml:space="preserve">, </t>
        </r>
        <r>
          <rPr>
            <b/>
            <sz val="9"/>
            <color indexed="81"/>
            <rFont val="돋움"/>
            <family val="3"/>
            <charset val="129"/>
          </rPr>
          <t>기업형태</t>
        </r>
        <r>
          <rPr>
            <b/>
            <sz val="9"/>
            <color indexed="81"/>
            <rFont val="Tahoma"/>
            <family val="2"/>
          </rPr>
          <t xml:space="preserve"> </t>
        </r>
        <r>
          <rPr>
            <b/>
            <sz val="9"/>
            <color indexed="81"/>
            <rFont val="돋움"/>
            <family val="3"/>
            <charset val="129"/>
          </rPr>
          <t>변경</t>
        </r>
        <r>
          <rPr>
            <b/>
            <sz val="9"/>
            <color indexed="81"/>
            <rFont val="Tahoma"/>
            <family val="2"/>
          </rPr>
          <t xml:space="preserve"> </t>
        </r>
        <r>
          <rPr>
            <b/>
            <sz val="9"/>
            <color indexed="81"/>
            <rFont val="돋움"/>
            <family val="3"/>
            <charset val="129"/>
          </rPr>
          <t>등으로</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법인이</t>
        </r>
        <r>
          <rPr>
            <b/>
            <sz val="9"/>
            <color indexed="81"/>
            <rFont val="Tahoma"/>
            <family val="2"/>
          </rPr>
          <t xml:space="preserve"> </t>
        </r>
        <r>
          <rPr>
            <b/>
            <sz val="9"/>
            <color indexed="81"/>
            <rFont val="돋움"/>
            <family val="3"/>
            <charset val="129"/>
          </rPr>
          <t>연말정산을</t>
        </r>
        <r>
          <rPr>
            <b/>
            <sz val="9"/>
            <color indexed="81"/>
            <rFont val="Tahoma"/>
            <family val="2"/>
          </rPr>
          <t xml:space="preserve"> </t>
        </r>
        <r>
          <rPr>
            <b/>
            <sz val="9"/>
            <color indexed="81"/>
            <rFont val="돋움"/>
            <family val="3"/>
            <charset val="129"/>
          </rPr>
          <t>하는</t>
        </r>
        <r>
          <rPr>
            <b/>
            <sz val="9"/>
            <color indexed="81"/>
            <rFont val="Tahoma"/>
            <family val="2"/>
          </rPr>
          <t xml:space="preserve"> </t>
        </r>
        <r>
          <rPr>
            <b/>
            <sz val="9"/>
            <color indexed="81"/>
            <rFont val="돋움"/>
            <family val="3"/>
            <charset val="129"/>
          </rPr>
          <t>경우에</t>
        </r>
        <r>
          <rPr>
            <b/>
            <sz val="9"/>
            <color indexed="81"/>
            <rFont val="Tahoma"/>
            <family val="2"/>
          </rPr>
          <t xml:space="preserve"> </t>
        </r>
        <r>
          <rPr>
            <b/>
            <sz val="9"/>
            <color indexed="81"/>
            <rFont val="돋움"/>
            <family val="3"/>
            <charset val="129"/>
          </rPr>
          <t>피합병법인과</t>
        </r>
        <r>
          <rPr>
            <b/>
            <sz val="9"/>
            <color indexed="81"/>
            <rFont val="Tahoma"/>
            <family val="2"/>
          </rPr>
          <t xml:space="preserve"> </t>
        </r>
        <r>
          <rPr>
            <b/>
            <sz val="9"/>
            <color indexed="81"/>
            <rFont val="돋움"/>
            <family val="3"/>
            <charset val="129"/>
          </rPr>
          <t>기업형태변경전의</t>
        </r>
        <r>
          <rPr>
            <b/>
            <sz val="9"/>
            <color indexed="81"/>
            <rFont val="Tahoma"/>
            <family val="2"/>
          </rPr>
          <t xml:space="preserve"> </t>
        </r>
        <r>
          <rPr>
            <b/>
            <sz val="9"/>
            <color indexed="81"/>
            <rFont val="돋움"/>
            <family val="3"/>
            <charset val="129"/>
          </rPr>
          <t>소득은</t>
        </r>
        <r>
          <rPr>
            <b/>
            <sz val="9"/>
            <color indexed="81"/>
            <rFont val="Tahoma"/>
            <family val="2"/>
          </rPr>
          <t xml:space="preserve"> </t>
        </r>
        <r>
          <rPr>
            <b/>
            <sz val="9"/>
            <color indexed="81"/>
            <rFont val="돋움"/>
            <family val="3"/>
            <charset val="129"/>
          </rPr>
          <t>근무처별소득명세</t>
        </r>
        <r>
          <rPr>
            <b/>
            <sz val="9"/>
            <color indexed="81"/>
            <rFont val="Tahoma"/>
            <family val="2"/>
          </rPr>
          <t xml:space="preserve"> </t>
        </r>
        <r>
          <rPr>
            <b/>
            <sz val="9"/>
            <color indexed="81"/>
            <rFont val="돋움"/>
            <family val="3"/>
            <charset val="129"/>
          </rPr>
          <t>종</t>
        </r>
        <r>
          <rPr>
            <b/>
            <sz val="9"/>
            <color indexed="81"/>
            <rFont val="Tahoma"/>
            <family val="2"/>
          </rPr>
          <t>(</t>
        </r>
        <r>
          <rPr>
            <b/>
            <sz val="9"/>
            <color indexed="81"/>
            <rFont val="돋움"/>
            <family val="3"/>
            <charset val="129"/>
          </rPr>
          <t>전</t>
        </r>
        <r>
          <rPr>
            <b/>
            <sz val="9"/>
            <color indexed="81"/>
            <rFont val="Tahoma"/>
            <family val="2"/>
          </rPr>
          <t>)</t>
        </r>
        <r>
          <rPr>
            <b/>
            <sz val="9"/>
            <color indexed="81"/>
            <rFont val="돋움"/>
            <family val="3"/>
            <charset val="129"/>
          </rPr>
          <t>란에</t>
        </r>
        <r>
          <rPr>
            <b/>
            <sz val="9"/>
            <color indexed="81"/>
            <rFont val="Tahoma"/>
            <family val="2"/>
          </rPr>
          <t xml:space="preserve"> </t>
        </r>
        <r>
          <rPr>
            <b/>
            <sz val="9"/>
            <color indexed="81"/>
            <rFont val="돋움"/>
            <family val="3"/>
            <charset val="129"/>
          </rPr>
          <t>별도로</t>
        </r>
        <r>
          <rPr>
            <b/>
            <sz val="9"/>
            <color indexed="81"/>
            <rFont val="Tahoma"/>
            <family val="2"/>
          </rPr>
          <t xml:space="preserve"> </t>
        </r>
        <r>
          <rPr>
            <b/>
            <sz val="9"/>
            <color indexed="81"/>
            <rFont val="돋움"/>
            <family val="3"/>
            <charset val="129"/>
          </rPr>
          <t>적습니다</t>
        </r>
        <r>
          <rPr>
            <b/>
            <sz val="9"/>
            <color indexed="81"/>
            <rFont val="Tahoma"/>
            <family val="2"/>
          </rPr>
          <t xml:space="preserve">.
    </t>
        </r>
        <r>
          <rPr>
            <b/>
            <sz val="9"/>
            <color indexed="81"/>
            <rFont val="돋움"/>
            <family val="3"/>
            <charset val="129"/>
          </rPr>
          <t>또한</t>
        </r>
        <r>
          <rPr>
            <b/>
            <sz val="9"/>
            <color indexed="81"/>
            <rFont val="Tahoma"/>
            <family val="2"/>
          </rPr>
          <t xml:space="preserve">, </t>
        </r>
        <r>
          <rPr>
            <b/>
            <sz val="9"/>
            <color indexed="81"/>
            <rFont val="돋움"/>
            <family val="3"/>
            <charset val="129"/>
          </rPr>
          <t>동일회사</t>
        </r>
        <r>
          <rPr>
            <b/>
            <sz val="9"/>
            <color indexed="81"/>
            <rFont val="Tahoma"/>
            <family val="2"/>
          </rPr>
          <t xml:space="preserve"> </t>
        </r>
        <r>
          <rPr>
            <b/>
            <sz val="9"/>
            <color indexed="81"/>
            <rFont val="돋움"/>
            <family val="3"/>
            <charset val="129"/>
          </rPr>
          <t>내에서</t>
        </r>
        <r>
          <rPr>
            <b/>
            <sz val="9"/>
            <color indexed="81"/>
            <rFont val="Tahoma"/>
            <family val="2"/>
          </rPr>
          <t xml:space="preserve"> </t>
        </r>
        <r>
          <rPr>
            <b/>
            <sz val="9"/>
            <color indexed="81"/>
            <rFont val="돋움"/>
            <family val="3"/>
            <charset val="129"/>
          </rPr>
          <t>사업자등록번호가</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곳에서</t>
        </r>
        <r>
          <rPr>
            <b/>
            <sz val="9"/>
            <color indexed="81"/>
            <rFont val="Tahoma"/>
            <family val="2"/>
          </rPr>
          <t xml:space="preserve"> </t>
        </r>
        <r>
          <rPr>
            <b/>
            <sz val="9"/>
            <color indexed="81"/>
            <rFont val="돋움"/>
            <family val="3"/>
            <charset val="129"/>
          </rPr>
          <t>전입</t>
        </r>
        <r>
          <rPr>
            <b/>
            <sz val="9"/>
            <color indexed="81"/>
            <rFont val="Tahoma"/>
            <family val="2"/>
          </rPr>
          <t xml:space="preserve"> </t>
        </r>
        <r>
          <rPr>
            <b/>
            <sz val="9"/>
            <color indexed="81"/>
            <rFont val="돋움"/>
            <family val="3"/>
            <charset val="129"/>
          </rPr>
          <t>등을</t>
        </r>
        <r>
          <rPr>
            <b/>
            <sz val="9"/>
            <color indexed="81"/>
            <rFont val="Tahoma"/>
            <family val="2"/>
          </rPr>
          <t xml:space="preserve"> </t>
        </r>
        <r>
          <rPr>
            <b/>
            <sz val="9"/>
            <color indexed="81"/>
            <rFont val="돋움"/>
            <family val="3"/>
            <charset val="129"/>
          </rPr>
          <t>한</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법인이</t>
        </r>
        <r>
          <rPr>
            <b/>
            <sz val="9"/>
            <color indexed="81"/>
            <rFont val="Tahoma"/>
            <family val="2"/>
          </rPr>
          <t xml:space="preserve"> </t>
        </r>
        <r>
          <rPr>
            <b/>
            <sz val="9"/>
            <color indexed="81"/>
            <rFont val="돋움"/>
            <family val="3"/>
            <charset val="129"/>
          </rPr>
          <t>연말정산을</t>
        </r>
        <r>
          <rPr>
            <b/>
            <sz val="9"/>
            <color indexed="81"/>
            <rFont val="Tahoma"/>
            <family val="2"/>
          </rPr>
          <t xml:space="preserve"> </t>
        </r>
        <r>
          <rPr>
            <b/>
            <sz val="9"/>
            <color indexed="81"/>
            <rFont val="돋움"/>
            <family val="3"/>
            <charset val="129"/>
          </rPr>
          <t>하는</t>
        </r>
        <r>
          <rPr>
            <b/>
            <sz val="9"/>
            <color indexed="81"/>
            <rFont val="Tahoma"/>
            <family val="2"/>
          </rPr>
          <t xml:space="preserve"> </t>
        </r>
        <r>
          <rPr>
            <b/>
            <sz val="9"/>
            <color indexed="81"/>
            <rFont val="돋움"/>
            <family val="3"/>
            <charset val="129"/>
          </rPr>
          <t>경우에</t>
        </r>
        <r>
          <rPr>
            <b/>
            <sz val="9"/>
            <color indexed="81"/>
            <rFont val="Tahoma"/>
            <family val="2"/>
          </rPr>
          <t xml:space="preserve"> </t>
        </r>
        <r>
          <rPr>
            <b/>
            <sz val="9"/>
            <color indexed="81"/>
            <rFont val="돋움"/>
            <family val="3"/>
            <charset val="129"/>
          </rPr>
          <t>전입하기</t>
        </r>
        <r>
          <rPr>
            <b/>
            <sz val="9"/>
            <color indexed="81"/>
            <rFont val="Tahoma"/>
            <family val="2"/>
          </rPr>
          <t xml:space="preserve"> </t>
        </r>
        <r>
          <rPr>
            <b/>
            <sz val="9"/>
            <color indexed="81"/>
            <rFont val="돋움"/>
            <family val="3"/>
            <charset val="129"/>
          </rPr>
          <t>전</t>
        </r>
        <r>
          <rPr>
            <b/>
            <sz val="9"/>
            <color indexed="81"/>
            <rFont val="Tahoma"/>
            <family val="2"/>
          </rPr>
          <t xml:space="preserve"> </t>
        </r>
        <r>
          <rPr>
            <b/>
            <sz val="9"/>
            <color indexed="81"/>
            <rFont val="돋움"/>
            <family val="3"/>
            <charset val="129"/>
          </rPr>
          <t>지점</t>
        </r>
        <r>
          <rPr>
            <b/>
            <sz val="9"/>
            <color indexed="81"/>
            <rFont val="Tahoma"/>
            <family val="2"/>
          </rPr>
          <t xml:space="preserve"> </t>
        </r>
        <r>
          <rPr>
            <b/>
            <sz val="9"/>
            <color indexed="81"/>
            <rFont val="돋움"/>
            <family val="3"/>
            <charset val="129"/>
          </rPr>
          <t>등에서</t>
        </r>
        <r>
          <rPr>
            <b/>
            <sz val="9"/>
            <color indexed="81"/>
            <rFont val="Tahoma"/>
            <family val="2"/>
          </rPr>
          <t xml:space="preserve"> </t>
        </r>
        <r>
          <rPr>
            <b/>
            <sz val="9"/>
            <color indexed="81"/>
            <rFont val="돋움"/>
            <family val="3"/>
            <charset val="129"/>
          </rPr>
          <t>발생한</t>
        </r>
        <r>
          <rPr>
            <b/>
            <sz val="9"/>
            <color indexed="81"/>
            <rFont val="Tahoma"/>
            <family val="2"/>
          </rPr>
          <t xml:space="preserve"> </t>
        </r>
        <r>
          <rPr>
            <b/>
            <sz val="9"/>
            <color indexed="81"/>
            <rFont val="돋움"/>
            <family val="3"/>
            <charset val="129"/>
          </rPr>
          <t>소득은</t>
        </r>
        <r>
          <rPr>
            <b/>
            <sz val="9"/>
            <color indexed="81"/>
            <rFont val="Tahoma"/>
            <family val="2"/>
          </rPr>
          <t xml:space="preserve"> </t>
        </r>
        <r>
          <rPr>
            <b/>
            <sz val="9"/>
            <color indexed="81"/>
            <rFont val="돋움"/>
            <family val="3"/>
            <charset val="129"/>
          </rPr>
          <t>근무처별소득명세</t>
        </r>
        <r>
          <rPr>
            <b/>
            <sz val="9"/>
            <color indexed="81"/>
            <rFont val="Tahoma"/>
            <family val="2"/>
          </rPr>
          <t xml:space="preserve"> </t>
        </r>
        <r>
          <rPr>
            <b/>
            <sz val="9"/>
            <color indexed="81"/>
            <rFont val="돋움"/>
            <family val="3"/>
            <charset val="129"/>
          </rPr>
          <t>종</t>
        </r>
        <r>
          <rPr>
            <b/>
            <sz val="9"/>
            <color indexed="81"/>
            <rFont val="Tahoma"/>
            <family val="2"/>
          </rPr>
          <t>(</t>
        </r>
        <r>
          <rPr>
            <b/>
            <sz val="9"/>
            <color indexed="81"/>
            <rFont val="돋움"/>
            <family val="3"/>
            <charset val="129"/>
          </rPr>
          <t>전</t>
        </r>
        <r>
          <rPr>
            <b/>
            <sz val="9"/>
            <color indexed="81"/>
            <rFont val="Tahoma"/>
            <family val="2"/>
          </rPr>
          <t>)</t>
        </r>
        <r>
          <rPr>
            <b/>
            <sz val="9"/>
            <color indexed="81"/>
            <rFont val="돋움"/>
            <family val="3"/>
            <charset val="129"/>
          </rPr>
          <t>란에</t>
        </r>
        <r>
          <rPr>
            <b/>
            <sz val="9"/>
            <color indexed="81"/>
            <rFont val="Tahoma"/>
            <family val="2"/>
          </rPr>
          <t xml:space="preserve"> </t>
        </r>
        <r>
          <rPr>
            <b/>
            <sz val="9"/>
            <color indexed="81"/>
            <rFont val="돋움"/>
            <family val="3"/>
            <charset val="129"/>
          </rPr>
          <t>별도로</t>
        </r>
        <r>
          <rPr>
            <b/>
            <sz val="9"/>
            <color indexed="81"/>
            <rFont val="Tahoma"/>
            <family val="2"/>
          </rPr>
          <t xml:space="preserve"> </t>
        </r>
        <r>
          <rPr>
            <b/>
            <sz val="9"/>
            <color indexed="81"/>
            <rFont val="돋움"/>
            <family val="3"/>
            <charset val="129"/>
          </rPr>
          <t>적습니다</t>
        </r>
        <r>
          <rPr>
            <b/>
            <sz val="9"/>
            <color indexed="81"/>
            <rFont val="Tahoma"/>
            <family val="2"/>
          </rPr>
          <t xml:space="preserve">.
</t>
        </r>
      </text>
    </comment>
    <comment ref="D31" authorId="1" shapeId="0" xr:uid="{A46D093F-9237-46CD-B0A2-42F8357C8D14}">
      <text>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22</t>
        </r>
        <r>
          <rPr>
            <b/>
            <sz val="9"/>
            <color indexed="81"/>
            <rFont val="돋움"/>
            <family val="3"/>
            <charset val="129"/>
          </rPr>
          <t>조
퇴직금은</t>
        </r>
        <r>
          <rPr>
            <b/>
            <sz val="9"/>
            <color indexed="81"/>
            <rFont val="Tahoma"/>
            <family val="2"/>
          </rPr>
          <t xml:space="preserve">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34</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호</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계산하는</t>
        </r>
        <r>
          <rPr>
            <b/>
            <sz val="9"/>
            <color indexed="81"/>
            <rFont val="Tahoma"/>
            <family val="2"/>
          </rPr>
          <t xml:space="preserve"> </t>
        </r>
        <r>
          <rPr>
            <b/>
            <sz val="9"/>
            <color indexed="81"/>
            <rFont val="돋움"/>
            <family val="3"/>
            <charset val="129"/>
          </rPr>
          <t>것이며</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때의</t>
        </r>
        <r>
          <rPr>
            <b/>
            <sz val="9"/>
            <color indexed="81"/>
            <rFont val="Tahoma"/>
            <family val="2"/>
          </rPr>
          <t xml:space="preserve"> </t>
        </r>
        <r>
          <rPr>
            <b/>
            <sz val="9"/>
            <color indexed="81"/>
            <rFont val="돋움"/>
            <family val="3"/>
            <charset val="129"/>
          </rPr>
          <t>총급여액은</t>
        </r>
        <r>
          <rPr>
            <b/>
            <sz val="9"/>
            <color indexed="81"/>
            <rFont val="Tahoma"/>
            <family val="2"/>
          </rPr>
          <t xml:space="preserve"> </t>
        </r>
        <r>
          <rPr>
            <b/>
            <sz val="9"/>
            <color indexed="81"/>
            <rFont val="돋움"/>
            <family val="3"/>
            <charset val="129"/>
          </rPr>
          <t>당해</t>
        </r>
        <r>
          <rPr>
            <b/>
            <sz val="9"/>
            <color indexed="81"/>
            <rFont val="Tahoma"/>
            <family val="2"/>
          </rPr>
          <t xml:space="preserve"> </t>
        </r>
        <r>
          <rPr>
            <b/>
            <sz val="9"/>
            <color indexed="81"/>
            <rFont val="돋움"/>
            <family val="3"/>
            <charset val="129"/>
          </rPr>
          <t>임원에게</t>
        </r>
        <r>
          <rPr>
            <b/>
            <sz val="9"/>
            <color indexed="81"/>
            <rFont val="Tahoma"/>
            <family val="2"/>
          </rPr>
          <t xml:space="preserve"> </t>
        </r>
        <r>
          <rPr>
            <b/>
            <sz val="9"/>
            <color indexed="81"/>
            <rFont val="돋움"/>
            <family val="3"/>
            <charset val="129"/>
          </rPr>
          <t>실제로</t>
        </r>
        <r>
          <rPr>
            <b/>
            <sz val="9"/>
            <color indexed="81"/>
            <rFont val="Tahoma"/>
            <family val="2"/>
          </rPr>
          <t xml:space="preserve"> </t>
        </r>
        <r>
          <rPr>
            <b/>
            <sz val="9"/>
            <color indexed="81"/>
            <rFont val="돋움"/>
            <family val="3"/>
            <charset val="129"/>
          </rPr>
          <t>지급한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말하는</t>
        </r>
        <r>
          <rPr>
            <b/>
            <sz val="9"/>
            <color indexed="81"/>
            <rFont val="Tahoma"/>
            <family val="2"/>
          </rPr>
          <t xml:space="preserve"> </t>
        </r>
        <r>
          <rPr>
            <b/>
            <sz val="9"/>
            <color indexed="81"/>
            <rFont val="돋움"/>
            <family val="3"/>
            <charset val="129"/>
          </rPr>
          <t>것이며</t>
        </r>
        <r>
          <rPr>
            <b/>
            <sz val="9"/>
            <color indexed="81"/>
            <rFont val="Tahoma"/>
            <family val="2"/>
          </rPr>
          <t xml:space="preserve"> </t>
        </r>
        <r>
          <rPr>
            <b/>
            <sz val="9"/>
            <color indexed="81"/>
            <rFont val="돋움"/>
            <family val="3"/>
            <charset val="129"/>
          </rPr>
          <t>임원에게</t>
        </r>
        <r>
          <rPr>
            <b/>
            <sz val="9"/>
            <color indexed="81"/>
            <rFont val="Tahoma"/>
            <family val="2"/>
          </rPr>
          <t xml:space="preserve"> </t>
        </r>
        <r>
          <rPr>
            <b/>
            <sz val="9"/>
            <color indexed="81"/>
            <rFont val="돋움"/>
            <family val="3"/>
            <charset val="129"/>
          </rPr>
          <t>지급한</t>
        </r>
        <r>
          <rPr>
            <b/>
            <sz val="9"/>
            <color indexed="81"/>
            <rFont val="Tahoma"/>
            <family val="2"/>
          </rPr>
          <t xml:space="preserve"> </t>
        </r>
        <r>
          <rPr>
            <b/>
            <sz val="9"/>
            <color indexed="81"/>
            <rFont val="돋움"/>
            <family val="3"/>
            <charset val="129"/>
          </rPr>
          <t>퇴직금</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한도를</t>
        </r>
        <r>
          <rPr>
            <b/>
            <sz val="9"/>
            <color indexed="81"/>
            <rFont val="Tahoma"/>
            <family val="2"/>
          </rPr>
          <t xml:space="preserve"> </t>
        </r>
        <r>
          <rPr>
            <b/>
            <sz val="9"/>
            <color indexed="81"/>
            <rFont val="돋움"/>
            <family val="3"/>
            <charset val="129"/>
          </rPr>
          <t>초과함으로써</t>
        </r>
        <r>
          <rPr>
            <b/>
            <sz val="9"/>
            <color indexed="81"/>
            <rFont val="Tahoma"/>
            <family val="2"/>
          </rPr>
          <t xml:space="preserve"> </t>
        </r>
        <r>
          <rPr>
            <b/>
            <sz val="9"/>
            <color indexed="81"/>
            <rFont val="돋움"/>
            <family val="3"/>
            <charset val="129"/>
          </rPr>
          <t>익금에</t>
        </r>
        <r>
          <rPr>
            <b/>
            <sz val="9"/>
            <color indexed="81"/>
            <rFont val="Tahoma"/>
            <family val="2"/>
          </rPr>
          <t xml:space="preserve"> </t>
        </r>
        <r>
          <rPr>
            <b/>
            <sz val="9"/>
            <color indexed="81"/>
            <rFont val="돋움"/>
            <family val="3"/>
            <charset val="129"/>
          </rPr>
          <t>산입한</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이를</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임원에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상여로</t>
        </r>
        <r>
          <rPr>
            <b/>
            <sz val="9"/>
            <color indexed="81"/>
            <rFont val="Tahoma"/>
            <family val="2"/>
          </rPr>
          <t xml:space="preserve"> </t>
        </r>
        <r>
          <rPr>
            <b/>
            <sz val="9"/>
            <color indexed="81"/>
            <rFont val="돋움"/>
            <family val="3"/>
            <charset val="129"/>
          </rPr>
          <t>처분하는</t>
        </r>
        <r>
          <rPr>
            <b/>
            <sz val="9"/>
            <color indexed="81"/>
            <rFont val="Tahoma"/>
            <family val="2"/>
          </rPr>
          <t xml:space="preserve"> </t>
        </r>
        <r>
          <rPr>
            <b/>
            <sz val="9"/>
            <color indexed="81"/>
            <rFont val="돋움"/>
            <family val="3"/>
            <charset val="129"/>
          </rPr>
          <t>것임</t>
        </r>
        <r>
          <rPr>
            <b/>
            <sz val="9"/>
            <color indexed="81"/>
            <rFont val="Tahoma"/>
            <family val="2"/>
          </rPr>
          <t xml:space="preserve">. </t>
        </r>
      </text>
    </comment>
    <comment ref="A35" authorId="1" shapeId="0" xr:uid="{4062070E-8866-417F-9C6A-A7EDC3DD30D3}">
      <text>
        <r>
          <rPr>
            <b/>
            <sz val="9"/>
            <color indexed="81"/>
            <rFont val="돋움"/>
            <family val="3"/>
            <charset val="129"/>
          </rPr>
          <t>4. 비과세 소득 
(1) 실비변상적 성질의 급여
근로소득자가 회사의 업무를 수행하는 과정에서 발생하는 실제경비를 회사가 변상해주는 성격이므로 과세하지 않는 것이다. 다음은 비과세되는 실비변상적 성질의 급여이다. 
①법령</t>
        </r>
        <r>
          <rPr>
            <b/>
            <sz val="9"/>
            <color indexed="81"/>
            <rFont val="MingLiU"/>
            <family val="3"/>
            <charset val="136"/>
          </rPr>
          <t>‧</t>
        </r>
        <r>
          <rPr>
            <b/>
            <sz val="9"/>
            <color indexed="81"/>
            <rFont val="돋움"/>
            <family val="3"/>
            <charset val="129"/>
          </rPr>
          <t>조례에 의한 위원회 등의 보수를 받지 아니하는 위원(학술원 및 예술원의 회원 포함)이 받는 수당
②선원법에 의하여 받는 식료
　※ 승선중인 선원이 선원법에 의하여 제공받는 식료품은 비과세 되지만, 식료품비 등 명목으로 일정액의 현금을 지급받는 경우에는 과세대상 근로소득에 해당하는 것임(서면1팀-1064, 2005.09.07) ③ 일직</t>
        </r>
        <r>
          <rPr>
            <b/>
            <sz val="9"/>
            <color indexed="81"/>
            <rFont val="MingLiU"/>
            <family val="3"/>
            <charset val="136"/>
          </rPr>
          <t>‧</t>
        </r>
        <r>
          <rPr>
            <b/>
            <sz val="9"/>
            <color indexed="81"/>
            <rFont val="돋움"/>
            <family val="3"/>
            <charset val="129"/>
          </rPr>
          <t xml:space="preserve">숙직료 또는 여비로서 실비변상정도의 금액
　※ 회사의 업무수행 중에 실제 소요되는 주차비, 교통비 등을 회사규정에 의한 지급기준으로 지급함에 있어, 근로자에게 증빙 없이 단순히 운행보조비를 지급하는 경우에는 실비변상적인 급여에 해당하지 않는 것임(서면1팀-1391, 2006.10.09)
　※ "해외출장비 지급기준"에 따라 지급 받는 출장비로 출장목적, 출장지, 출장기간 등을 감안하여 실지 소요되는 비용을 충당할 정도의 범위 내에서 지급하는 경우 실비변상적인 성질의 급여에 해당되어 비과세 함(원천세과-602, 2009.07.13.)
　※ 소득세법 기본통칙 12-12…3【해외근무에 따른 귀국휴가여비】
국외에 근무하는 내국인근로자 또는 국내에 근무하는 외국인근로자의 본국휴가에 따른 여비는 다음의 조건과 범위내에서 </t>
        </r>
        <r>
          <rPr>
            <b/>
            <sz val="9"/>
            <color indexed="81"/>
            <rFont val="MS Gothic"/>
            <family val="3"/>
            <charset val="128"/>
          </rPr>
          <t>｢</t>
        </r>
        <r>
          <rPr>
            <b/>
            <sz val="9"/>
            <color indexed="81"/>
            <rFont val="돋움"/>
            <family val="3"/>
            <charset val="129"/>
          </rPr>
          <t>소득세법시행령</t>
        </r>
        <r>
          <rPr>
            <b/>
            <sz val="9"/>
            <color indexed="81"/>
            <rFont val="MS Gothic"/>
            <family val="3"/>
            <charset val="128"/>
          </rPr>
          <t>｣</t>
        </r>
        <r>
          <rPr>
            <b/>
            <sz val="9"/>
            <color indexed="81"/>
            <rFont val="돋움"/>
            <family val="3"/>
            <charset val="129"/>
          </rPr>
          <t xml:space="preserve"> 제12조 제3호에서 규정하는 실비변상적 급여로 본다.
　1. 조 건 
　가. 회사의 사규 또는 고용계약서 등에 본국 이외의 지역에서 1년 이상(1년 이상 근무하기로 규정된 경우를 포함한다) 근무한 근로자에게 귀국여비를 회사가 부담하도록 되어 있을 것 
　나. 해외근무라고 하는 근무환경의 특수성에 따라 직무수행상 필수적이라고 인정되는 휴가일 것 
　2. 실비변상적 급여로 보는 범위 왕복교통비(항공기의 운행관계상 부득이한 사정으로 경유지에서 숙박한 경우 그 숙박료를 포함한다)로서 가장 합리적 또는 경제적이라고 인정되는 범위내의 금액에 한하며, 관광여행이라고 인정되는 부분의 금액은 제외된다.
④ 종업원 소유차량을 종업원이 직접 운전하여 사용자의 업무수행에 이용하고 시내출장 등에 소요된 실제여비를 지급받는 대신에 그 소요경비를 해당 사업체의 규칙 등에 의하여 정하여진 지급기준에 따라 지급받는 금액 중 월 20만원 이내의 금액 
　※ 단지 직원의 출ㆍ퇴근 편의를 위하여 지급하는 교통보조금은 자가운전보조금이 아님. 즉, 근로소득으로 과세대상임(서면1팀-293, 2008.03.06) 
　※ 타인(배우자등)명의로 등록된 차량에 대하여는 자가운전보조금 비과세 규정을 적용할 수 없는 것임(서일46011-10263, 2003.03.06) 
　※ 본인과 배우자 공동명의로 등록된 차량에 대하여는 자가운전보조금 규정을 적용할 수 있으나(재소득-591, 2006.9.20), 부모, 자녀 등 배우자 외의 자와 공동명의인 차량에 대하여는 동 규정을 적용할 수 없음(서면1팀-372, 2008.3.20, 서면1팀-327, 2008.03.13) 
　※ 자가운전보조금 비과세규정을 적용함에 있어 종업원의 범위에는 법인세법 시행령 제43조의 규정에 해당하는 임원도 포함하는 것임 (법인46013-1123, 1996.04.12) 
⑤ 법령</t>
        </r>
        <r>
          <rPr>
            <b/>
            <sz val="9"/>
            <color indexed="81"/>
            <rFont val="MingLiU"/>
            <family val="3"/>
            <charset val="136"/>
          </rPr>
          <t>‧</t>
        </r>
        <r>
          <rPr>
            <b/>
            <sz val="9"/>
            <color indexed="81"/>
            <rFont val="돋움"/>
            <family val="3"/>
            <charset val="129"/>
          </rPr>
          <t>조례에 의하여 제복을 착용하여야 하는 자가 받는 제복</t>
        </r>
        <r>
          <rPr>
            <b/>
            <sz val="9"/>
            <color indexed="81"/>
            <rFont val="MingLiU"/>
            <family val="3"/>
            <charset val="136"/>
          </rPr>
          <t>‧</t>
        </r>
        <r>
          <rPr>
            <b/>
            <sz val="9"/>
            <color indexed="81"/>
            <rFont val="돋움"/>
            <family val="3"/>
            <charset val="129"/>
          </rPr>
          <t>제모 및 제화 
⑥ 병원</t>
        </r>
        <r>
          <rPr>
            <b/>
            <sz val="9"/>
            <color indexed="81"/>
            <rFont val="MingLiU"/>
            <family val="3"/>
            <charset val="136"/>
          </rPr>
          <t>‧</t>
        </r>
        <r>
          <rPr>
            <b/>
            <sz val="9"/>
            <color indexed="81"/>
            <rFont val="돋움"/>
            <family val="3"/>
            <charset val="129"/>
          </rPr>
          <t>실험실</t>
        </r>
        <r>
          <rPr>
            <b/>
            <sz val="9"/>
            <color indexed="81"/>
            <rFont val="MingLiU"/>
            <family val="3"/>
            <charset val="136"/>
          </rPr>
          <t>‧</t>
        </r>
        <r>
          <rPr>
            <b/>
            <sz val="9"/>
            <color indexed="81"/>
            <rFont val="돋움"/>
            <family val="3"/>
            <charset val="129"/>
          </rPr>
          <t>금융기관</t>
        </r>
        <r>
          <rPr>
            <b/>
            <sz val="9"/>
            <color indexed="81"/>
            <rFont val="MingLiU"/>
            <family val="3"/>
            <charset val="136"/>
          </rPr>
          <t>‧</t>
        </r>
        <r>
          <rPr>
            <b/>
            <sz val="9"/>
            <color indexed="81"/>
            <rFont val="돋움"/>
            <family val="3"/>
            <charset val="129"/>
          </rPr>
          <t>공장</t>
        </r>
        <r>
          <rPr>
            <b/>
            <sz val="9"/>
            <color indexed="81"/>
            <rFont val="MingLiU"/>
            <family val="3"/>
            <charset val="136"/>
          </rPr>
          <t>‧</t>
        </r>
        <r>
          <rPr>
            <b/>
            <sz val="9"/>
            <color indexed="81"/>
            <rFont val="돋움"/>
            <family val="3"/>
            <charset val="129"/>
          </rPr>
          <t>광산에서 근무하는 자 또는 특수한 작업이나 역무에 종사하는 자가 받는 작업복이나 그 직장에서만 착용하는 피복 
⑦ 특수분야에 종사하는 군인이 받는 낙하산강하위험수당</t>
        </r>
        <r>
          <rPr>
            <b/>
            <sz val="9"/>
            <color indexed="81"/>
            <rFont val="MingLiU"/>
            <family val="3"/>
            <charset val="136"/>
          </rPr>
          <t>‧</t>
        </r>
        <r>
          <rPr>
            <b/>
            <sz val="9"/>
            <color indexed="81"/>
            <rFont val="돋움"/>
            <family val="3"/>
            <charset val="129"/>
          </rPr>
          <t>수중파괴작업위험수당</t>
        </r>
        <r>
          <rPr>
            <b/>
            <sz val="9"/>
            <color indexed="81"/>
            <rFont val="MingLiU"/>
            <family val="3"/>
            <charset val="136"/>
          </rPr>
          <t>‧</t>
        </r>
        <r>
          <rPr>
            <b/>
            <sz val="9"/>
            <color indexed="81"/>
            <rFont val="돋움"/>
            <family val="3"/>
            <charset val="129"/>
          </rPr>
          <t>잠수부위험수당</t>
        </r>
        <r>
          <rPr>
            <b/>
            <sz val="9"/>
            <color indexed="81"/>
            <rFont val="MingLiU"/>
            <family val="3"/>
            <charset val="136"/>
          </rPr>
          <t>‧</t>
        </r>
        <r>
          <rPr>
            <b/>
            <sz val="9"/>
            <color indexed="81"/>
            <rFont val="돋움"/>
            <family val="3"/>
            <charset val="129"/>
          </rPr>
          <t>고전압위험수당</t>
        </r>
        <r>
          <rPr>
            <b/>
            <sz val="9"/>
            <color indexed="81"/>
            <rFont val="MingLiU"/>
            <family val="3"/>
            <charset val="136"/>
          </rPr>
          <t>‧</t>
        </r>
        <r>
          <rPr>
            <b/>
            <sz val="9"/>
            <color indexed="81"/>
            <rFont val="돋움"/>
            <family val="3"/>
            <charset val="129"/>
          </rPr>
          <t>폭발물위험수당</t>
        </r>
        <r>
          <rPr>
            <b/>
            <sz val="9"/>
            <color indexed="81"/>
            <rFont val="MingLiU"/>
            <family val="3"/>
            <charset val="136"/>
          </rPr>
          <t>‧</t>
        </r>
        <r>
          <rPr>
            <b/>
            <sz val="9"/>
            <color indexed="81"/>
            <rFont val="돋움"/>
            <family val="3"/>
            <charset val="129"/>
          </rPr>
          <t>비행수당</t>
        </r>
        <r>
          <rPr>
            <b/>
            <sz val="9"/>
            <color indexed="81"/>
            <rFont val="MingLiU"/>
            <family val="3"/>
            <charset val="136"/>
          </rPr>
          <t>‧</t>
        </r>
        <r>
          <rPr>
            <b/>
            <sz val="9"/>
            <color indexed="81"/>
            <rFont val="돋움"/>
            <family val="3"/>
            <charset val="129"/>
          </rPr>
          <t>비무장지대근무수당</t>
        </r>
        <r>
          <rPr>
            <b/>
            <sz val="9"/>
            <color indexed="81"/>
            <rFont val="MingLiU"/>
            <family val="3"/>
            <charset val="136"/>
          </rPr>
          <t>‧</t>
        </r>
        <r>
          <rPr>
            <b/>
            <sz val="9"/>
            <color indexed="81"/>
            <rFont val="돋움"/>
            <family val="3"/>
            <charset val="129"/>
          </rPr>
          <t>전방초소근무수당</t>
        </r>
        <r>
          <rPr>
            <b/>
            <sz val="9"/>
            <color indexed="81"/>
            <rFont val="MingLiU"/>
            <family val="3"/>
            <charset val="136"/>
          </rPr>
          <t>‧</t>
        </r>
        <r>
          <rPr>
            <b/>
            <sz val="9"/>
            <color indexed="81"/>
            <rFont val="돋움"/>
            <family val="3"/>
            <charset val="129"/>
          </rPr>
          <t>함정근무수당 및 수륙양용궤도차량승무수당 
⑧선원법에 의한 선원(연 240만원 이내의 초과근로수당에 대한 비과세규정을 적용받는 자는 제외)이 받는 월 20만원 이내의 승선 수당. 경찰공무원이 받는 함정근무수당</t>
        </r>
        <r>
          <rPr>
            <b/>
            <sz val="9"/>
            <color indexed="81"/>
            <rFont val="MingLiU"/>
            <family val="3"/>
            <charset val="136"/>
          </rPr>
          <t>‧</t>
        </r>
        <r>
          <rPr>
            <b/>
            <sz val="9"/>
            <color indexed="81"/>
            <rFont val="돋움"/>
            <family val="3"/>
            <charset val="129"/>
          </rPr>
          <t>항공수당 및 소방공무원이 받는 함정근무수당․항공수당․화재진화수당 
⑨ 광산근로자가 지급받는 입갱수당 또는 발파수당 
⑩ 다음에 해당하는 학교의 교원이나 연구활동에 직접 종사하는 자 등이 받는 연구보조비 또는 연구활동비 중 월 20만원 이내의 금액 
　㉠ 유아교육법, 초ㆍ중등교육법 및 고등교육법에 따른 학교 및 이에 준하는 학교(특별법에 따른 교육기관을 포함)의 교원
　㉡ 특정연구기관육성법의 적용을 받는 연구기관, 정부출연연구기관, 지방자치단체출연연구원에서 연구활동에 직접 종사하는 자(대학교원에 준하는 자격을 가진 자에 한함) 및 기타 직접적으로 연구활동을 지원하는 자 
　㉢ 중소기업 또는 벤처기업의 연구개발전담부서와 기업부설연구소에서 연구활동에 직접 종사하는 자(연구전담요원) 
　※ 초․중등교육법에 따른 교육기관이 학생들로부터 받은 방과후학교 수업료를 교원에게 수업시간당 일정금액으로 지급하는 금액은 연구보조비 비과세 대상에 해당하지 아니하는 것임(재정경제부 소득세제과-484, 2007.08.31.)
⑪방송·뉴스통신·신문(일간신문·인터넷신문) 등의 기자가 취재활동과 관련하여 받는 취재수당 중 월 20만원 이내의 금액. 이 경우 취재수당을 급여에 포함하여 받는 경우에는 월 20만원에 상당하는 금액을 취재수당으로 본다.
⑫ 일정한 벽지에 근무함으로 인하여 받는 월 20만원 이내의 벽지수당
　※ 비과세되는 벽지수당은 내규로 정한 지급규정이 있어야 하며 동 수당이 본점(주된 사업소 소재지, 또는 기타 당해 벽지수당지급 대상지역이 아닌 곳)에서 근무하는 자의 동일 직급 일반급여에 추가하여 지급하는 것일 경우에 한하여 동법에 규정하는 벽지수당으로 보는 것임(서일46011-11610, 2003.11.12) 
　※ 영종도에 근무함으로 인하여 급여에 추가하여 지급받은 벽지수당은 비과세(서일46011-11759, 2002.12.27)되나, 종업원이 벽지수당 대신 지급받는 출퇴근보조비는 근로소득에 포함되는 것임(서이46013-10719, 2001.12.11.) 
　※ 벽지</t>
        </r>
        <r>
          <rPr>
            <b/>
            <sz val="9"/>
            <color indexed="81"/>
            <rFont val="MS Gothic"/>
            <family val="3"/>
            <charset val="128"/>
          </rPr>
          <t>｣</t>
        </r>
        <r>
          <rPr>
            <b/>
            <sz val="9"/>
            <color indexed="81"/>
            <rFont val="돋움"/>
            <family val="3"/>
            <charset val="129"/>
          </rPr>
          <t>의 범위(소득세법 시행규칙 제7조) 
　-</t>
        </r>
        <r>
          <rPr>
            <b/>
            <sz val="9"/>
            <color indexed="81"/>
            <rFont val="MS Gothic"/>
            <family val="3"/>
            <charset val="128"/>
          </rPr>
          <t>｢</t>
        </r>
        <r>
          <rPr>
            <b/>
            <sz val="9"/>
            <color indexed="81"/>
            <rFont val="돋움"/>
            <family val="3"/>
            <charset val="129"/>
          </rPr>
          <t>공무원 특수지근무수당 지급대상지역 및 기관과 그 등급별 구분에 관한 규칙</t>
        </r>
        <r>
          <rPr>
            <b/>
            <sz val="9"/>
            <color indexed="81"/>
            <rFont val="MS Gothic"/>
            <family val="3"/>
            <charset val="128"/>
          </rPr>
          <t>｣</t>
        </r>
        <r>
          <rPr>
            <b/>
            <sz val="9"/>
            <color indexed="81"/>
            <rFont val="돋움"/>
            <family val="3"/>
            <charset val="129"/>
          </rPr>
          <t xml:space="preserve"> 별표 1의 지역 
　-</t>
        </r>
        <r>
          <rPr>
            <b/>
            <sz val="9"/>
            <color indexed="81"/>
            <rFont val="MS Gothic"/>
            <family val="3"/>
            <charset val="128"/>
          </rPr>
          <t>｢</t>
        </r>
        <r>
          <rPr>
            <b/>
            <sz val="9"/>
            <color indexed="81"/>
            <rFont val="돋움"/>
            <family val="3"/>
            <charset val="129"/>
          </rPr>
          <t>지방공무원 특수지 근무수당 지급대상지역 및 기관과 그 등급별 구분에 관한 규칙</t>
        </r>
        <r>
          <rPr>
            <b/>
            <sz val="9"/>
            <color indexed="81"/>
            <rFont val="MS Gothic"/>
            <family val="3"/>
            <charset val="128"/>
          </rPr>
          <t>｣</t>
        </r>
        <r>
          <rPr>
            <b/>
            <sz val="9"/>
            <color indexed="81"/>
            <rFont val="돋움"/>
            <family val="3"/>
            <charset val="129"/>
          </rPr>
          <t xml:space="preserve"> 별표 1의 지역 
　-</t>
        </r>
        <r>
          <rPr>
            <b/>
            <sz val="9"/>
            <color indexed="81"/>
            <rFont val="MS Gothic"/>
            <family val="3"/>
            <charset val="128"/>
          </rPr>
          <t>｢</t>
        </r>
        <r>
          <rPr>
            <b/>
            <sz val="9"/>
            <color indexed="81"/>
            <rFont val="돋움"/>
            <family val="3"/>
            <charset val="129"/>
          </rPr>
          <t>도서․벽지 교육진흥법 시행규칙</t>
        </r>
        <r>
          <rPr>
            <b/>
            <sz val="9"/>
            <color indexed="81"/>
            <rFont val="MS Gothic"/>
            <family val="3"/>
            <charset val="128"/>
          </rPr>
          <t>｣</t>
        </r>
        <r>
          <rPr>
            <b/>
            <sz val="9"/>
            <color indexed="81"/>
            <rFont val="돋움"/>
            <family val="3"/>
            <charset val="129"/>
          </rPr>
          <t xml:space="preserve"> 별표의 지역 
　-</t>
        </r>
        <r>
          <rPr>
            <b/>
            <sz val="9"/>
            <color indexed="81"/>
            <rFont val="MS Gothic"/>
            <family val="3"/>
            <charset val="128"/>
          </rPr>
          <t>｢</t>
        </r>
        <r>
          <rPr>
            <b/>
            <sz val="9"/>
            <color indexed="81"/>
            <rFont val="돋움"/>
            <family val="3"/>
            <charset val="129"/>
          </rPr>
          <t>광업법</t>
        </r>
        <r>
          <rPr>
            <b/>
            <sz val="9"/>
            <color indexed="81"/>
            <rFont val="MS Gothic"/>
            <family val="3"/>
            <charset val="128"/>
          </rPr>
          <t>｣</t>
        </r>
        <r>
          <rPr>
            <b/>
            <sz val="9"/>
            <color indexed="81"/>
            <rFont val="돋움"/>
            <family val="3"/>
            <charset val="129"/>
          </rPr>
          <t>에 의하여 광업권을 지정받아 광구로 등록된 지역 
　-</t>
        </r>
        <r>
          <rPr>
            <b/>
            <sz val="9"/>
            <color indexed="81"/>
            <rFont val="MS Gothic"/>
            <family val="3"/>
            <charset val="128"/>
          </rPr>
          <t>｢</t>
        </r>
        <r>
          <rPr>
            <b/>
            <sz val="9"/>
            <color indexed="81"/>
            <rFont val="돋움"/>
            <family val="3"/>
            <charset val="129"/>
          </rPr>
          <t>소득세법 시행규칙</t>
        </r>
        <r>
          <rPr>
            <b/>
            <sz val="9"/>
            <color indexed="81"/>
            <rFont val="MS Gothic"/>
            <family val="3"/>
            <charset val="128"/>
          </rPr>
          <t>｣</t>
        </r>
        <r>
          <rPr>
            <b/>
            <sz val="9"/>
            <color indexed="81"/>
            <rFont val="돋움"/>
            <family val="3"/>
            <charset val="129"/>
          </rPr>
          <t xml:space="preserve"> 별표 1의 의료취약지역(의료법 제2조에 규정하는 의료인*의 경우로 한정) 
　＊의료인：보건복지부장관의 면허를 받은 의사․치과의사․한의사․조산사․간호사 
⑬ 천재지변이나 그 밖의 재해로 인하여 받는 급여 
⑭ </t>
        </r>
        <r>
          <rPr>
            <b/>
            <sz val="9"/>
            <color indexed="81"/>
            <rFont val="MS Gothic"/>
            <family val="3"/>
            <charset val="128"/>
          </rPr>
          <t>｢</t>
        </r>
        <r>
          <rPr>
            <b/>
            <sz val="9"/>
            <color indexed="81"/>
            <rFont val="돋움"/>
            <family val="3"/>
            <charset val="129"/>
          </rPr>
          <t>수도권정비계획법</t>
        </r>
        <r>
          <rPr>
            <b/>
            <sz val="9"/>
            <color indexed="81"/>
            <rFont val="MS Gothic"/>
            <family val="3"/>
            <charset val="128"/>
          </rPr>
          <t>｣</t>
        </r>
        <r>
          <rPr>
            <b/>
            <sz val="9"/>
            <color indexed="81"/>
            <rFont val="돋움"/>
            <family val="3"/>
            <charset val="129"/>
          </rPr>
          <t xml:space="preserve"> 제2조 제1호에 따른 수도권 외의 지역으로 이전하는 </t>
        </r>
        <r>
          <rPr>
            <b/>
            <sz val="9"/>
            <color indexed="81"/>
            <rFont val="MS Gothic"/>
            <family val="3"/>
            <charset val="128"/>
          </rPr>
          <t>｢</t>
        </r>
        <r>
          <rPr>
            <b/>
            <sz val="9"/>
            <color indexed="81"/>
            <rFont val="돋움"/>
            <family val="3"/>
            <charset val="129"/>
          </rPr>
          <t>국가균형발전 특별법</t>
        </r>
        <r>
          <rPr>
            <b/>
            <sz val="9"/>
            <color indexed="81"/>
            <rFont val="MS Gothic"/>
            <family val="3"/>
            <charset val="128"/>
          </rPr>
          <t>｣</t>
        </r>
        <r>
          <rPr>
            <b/>
            <sz val="9"/>
            <color indexed="81"/>
            <rFont val="돋움"/>
            <family val="3"/>
            <charset val="129"/>
          </rPr>
          <t xml:space="preserve"> 제2조 제10호에 따른 공공기관의 소속 공무원이나 직원에게 한시적으로 지급하는 월 20만원 이내의 이전지원금 </t>
        </r>
      </text>
    </comment>
    <comment ref="C35" authorId="1" shapeId="0" xr:uid="{98E8EE3C-AA80-428B-8EA4-5B8622E5755F}">
      <text>
        <r>
          <rPr>
            <b/>
            <sz val="9"/>
            <color indexed="81"/>
            <rFont val="돋움"/>
            <family val="3"/>
            <charset val="129"/>
          </rPr>
          <t>국외에</t>
        </r>
        <r>
          <rPr>
            <b/>
            <sz val="9"/>
            <color indexed="81"/>
            <rFont val="Tahoma"/>
            <family val="2"/>
          </rPr>
          <t xml:space="preserve"> </t>
        </r>
        <r>
          <rPr>
            <b/>
            <sz val="9"/>
            <color indexed="81"/>
            <rFont val="돋움"/>
            <family val="3"/>
            <charset val="129"/>
          </rPr>
          <t>주재하며</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제공하고</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 xml:space="preserve">보수
</t>
        </r>
        <r>
          <rPr>
            <b/>
            <sz val="9"/>
            <color indexed="81"/>
            <rFont val="Tahoma"/>
            <family val="2"/>
          </rPr>
          <t>[</t>
        </r>
        <r>
          <rPr>
            <b/>
            <sz val="9"/>
            <color indexed="81"/>
            <rFont val="돋움"/>
            <family val="3"/>
            <charset val="129"/>
          </rPr>
          <t>한도：월</t>
        </r>
        <r>
          <rPr>
            <b/>
            <sz val="9"/>
            <color indexed="81"/>
            <rFont val="Tahoma"/>
            <family val="2"/>
          </rPr>
          <t xml:space="preserve"> 100</t>
        </r>
        <r>
          <rPr>
            <b/>
            <sz val="9"/>
            <color indexed="81"/>
            <rFont val="돋움"/>
            <family val="3"/>
            <charset val="129"/>
          </rPr>
          <t>만원</t>
        </r>
        <r>
          <rPr>
            <b/>
            <sz val="9"/>
            <color indexed="81"/>
            <rFont val="Tahoma"/>
            <family val="2"/>
          </rPr>
          <t>(</t>
        </r>
        <r>
          <rPr>
            <b/>
            <sz val="9"/>
            <color indexed="81"/>
            <rFont val="돋움"/>
            <family val="3"/>
            <charset val="129"/>
          </rPr>
          <t>외항</t>
        </r>
        <r>
          <rPr>
            <b/>
            <sz val="9"/>
            <color indexed="81"/>
            <rFont val="Tahoma"/>
            <family val="2"/>
          </rPr>
          <t xml:space="preserve"> </t>
        </r>
        <r>
          <rPr>
            <b/>
            <sz val="9"/>
            <color indexed="81"/>
            <rFont val="돋움"/>
            <family val="3"/>
            <charset val="129"/>
          </rPr>
          <t>선박ㆍ국외</t>
        </r>
        <r>
          <rPr>
            <b/>
            <sz val="9"/>
            <color indexed="81"/>
            <rFont val="Tahoma"/>
            <family val="2"/>
          </rPr>
          <t xml:space="preserve"> </t>
        </r>
        <r>
          <rPr>
            <b/>
            <sz val="9"/>
            <color indexed="81"/>
            <rFont val="돋움"/>
            <family val="3"/>
            <charset val="129"/>
          </rPr>
          <t>건설현장</t>
        </r>
        <r>
          <rPr>
            <b/>
            <sz val="9"/>
            <color indexed="81"/>
            <rFont val="Tahoma"/>
            <family val="2"/>
          </rPr>
          <t xml:space="preserve"> </t>
        </r>
        <r>
          <rPr>
            <b/>
            <sz val="9"/>
            <color indexed="81"/>
            <rFont val="돋움"/>
            <family val="3"/>
            <charset val="129"/>
          </rPr>
          <t>월</t>
        </r>
        <r>
          <rPr>
            <b/>
            <sz val="9"/>
            <color indexed="81"/>
            <rFont val="Tahoma"/>
            <family val="2"/>
          </rPr>
          <t xml:space="preserve"> 300</t>
        </r>
        <r>
          <rPr>
            <b/>
            <sz val="9"/>
            <color indexed="81"/>
            <rFont val="돋움"/>
            <family val="3"/>
            <charset val="129"/>
          </rPr>
          <t>만원</t>
        </r>
        <r>
          <rPr>
            <b/>
            <sz val="9"/>
            <color indexed="81"/>
            <rFont val="Tahoma"/>
            <family val="2"/>
          </rPr>
          <t xml:space="preserve">)] </t>
        </r>
      </text>
    </comment>
    <comment ref="I36" authorId="0" shapeId="0" xr:uid="{339ADA11-9E6D-4EC0-ACA3-966120731A89}">
      <text>
        <r>
          <rPr>
            <b/>
            <sz val="9"/>
            <color indexed="81"/>
            <rFont val="Tahoma"/>
            <family val="2"/>
          </rPr>
          <t xml:space="preserve">M02 </t>
        </r>
        <r>
          <rPr>
            <b/>
            <sz val="9"/>
            <color indexed="81"/>
            <rFont val="돋움"/>
            <family val="3"/>
            <charset val="129"/>
          </rPr>
          <t>국외근로</t>
        </r>
        <r>
          <rPr>
            <b/>
            <sz val="9"/>
            <color indexed="81"/>
            <rFont val="Tahoma"/>
            <family val="2"/>
          </rPr>
          <t>(</t>
        </r>
        <r>
          <rPr>
            <b/>
            <sz val="9"/>
            <color indexed="81"/>
            <rFont val="돋움"/>
            <family val="3"/>
            <charset val="129"/>
          </rPr>
          <t>원양</t>
        </r>
        <r>
          <rPr>
            <b/>
            <sz val="9"/>
            <color indexed="81"/>
            <rFont val="Tahoma"/>
            <family val="2"/>
          </rPr>
          <t>,</t>
        </r>
        <r>
          <rPr>
            <b/>
            <sz val="9"/>
            <color indexed="81"/>
            <rFont val="돋움"/>
            <family val="3"/>
            <charset val="129"/>
          </rPr>
          <t>해외건설</t>
        </r>
        <r>
          <rPr>
            <b/>
            <sz val="9"/>
            <color indexed="81"/>
            <rFont val="Tahoma"/>
            <family val="2"/>
          </rPr>
          <t>) : 200</t>
        </r>
        <r>
          <rPr>
            <b/>
            <sz val="9"/>
            <color indexed="81"/>
            <rFont val="돋움"/>
            <family val="3"/>
            <charset val="129"/>
          </rPr>
          <t>만원</t>
        </r>
        <r>
          <rPr>
            <b/>
            <sz val="9"/>
            <color indexed="81"/>
            <rFont val="Tahoma"/>
            <family val="2"/>
          </rPr>
          <t xml:space="preserve"> -&gt;300</t>
        </r>
        <r>
          <rPr>
            <b/>
            <sz val="9"/>
            <color indexed="81"/>
            <rFont val="돋움"/>
            <family val="3"/>
            <charset val="129"/>
          </rPr>
          <t>만원으로</t>
        </r>
        <r>
          <rPr>
            <b/>
            <sz val="9"/>
            <color indexed="81"/>
            <rFont val="Tahoma"/>
            <family val="2"/>
          </rPr>
          <t xml:space="preserve"> </t>
        </r>
        <r>
          <rPr>
            <b/>
            <sz val="9"/>
            <color indexed="81"/>
            <rFont val="돋움"/>
            <family val="3"/>
            <charset val="129"/>
          </rPr>
          <t>개정됨</t>
        </r>
      </text>
    </comment>
    <comment ref="I37" authorId="0" shapeId="0" xr:uid="{13CD8DC1-4CA5-487A-9C14-FE7B1E31323F}">
      <text>
        <r>
          <rPr>
            <b/>
            <sz val="9"/>
            <color indexed="81"/>
            <rFont val="돋움"/>
            <family val="3"/>
            <charset val="129"/>
          </rPr>
          <t>국외에</t>
        </r>
        <r>
          <rPr>
            <b/>
            <sz val="9"/>
            <color indexed="81"/>
            <rFont val="Tahoma"/>
            <family val="2"/>
          </rPr>
          <t xml:space="preserve"> </t>
        </r>
        <r>
          <rPr>
            <b/>
            <sz val="9"/>
            <color indexed="81"/>
            <rFont val="돋움"/>
            <family val="3"/>
            <charset val="129"/>
          </rPr>
          <t>주재하며</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제공하고</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 xml:space="preserve">보수
</t>
        </r>
        <r>
          <rPr>
            <b/>
            <sz val="9"/>
            <color indexed="81"/>
            <rFont val="Tahoma"/>
            <family val="2"/>
          </rPr>
          <t>[</t>
        </r>
        <r>
          <rPr>
            <b/>
            <sz val="9"/>
            <color indexed="81"/>
            <rFont val="돋움"/>
            <family val="3"/>
            <charset val="129"/>
          </rPr>
          <t>한도：월</t>
        </r>
        <r>
          <rPr>
            <b/>
            <sz val="9"/>
            <color indexed="81"/>
            <rFont val="Tahoma"/>
            <family val="2"/>
          </rPr>
          <t xml:space="preserve"> 100</t>
        </r>
        <r>
          <rPr>
            <b/>
            <sz val="9"/>
            <color indexed="81"/>
            <rFont val="돋움"/>
            <family val="3"/>
            <charset val="129"/>
          </rPr>
          <t>만원</t>
        </r>
        <r>
          <rPr>
            <b/>
            <sz val="9"/>
            <color indexed="81"/>
            <rFont val="Tahoma"/>
            <family val="2"/>
          </rPr>
          <t>(</t>
        </r>
        <r>
          <rPr>
            <b/>
            <sz val="9"/>
            <color indexed="81"/>
            <rFont val="돋움"/>
            <family val="3"/>
            <charset val="129"/>
          </rPr>
          <t>외항</t>
        </r>
        <r>
          <rPr>
            <b/>
            <sz val="9"/>
            <color indexed="81"/>
            <rFont val="Tahoma"/>
            <family val="2"/>
          </rPr>
          <t xml:space="preserve"> </t>
        </r>
        <r>
          <rPr>
            <b/>
            <sz val="9"/>
            <color indexed="81"/>
            <rFont val="돋움"/>
            <family val="3"/>
            <charset val="129"/>
          </rPr>
          <t>선박</t>
        </r>
        <r>
          <rPr>
            <b/>
            <sz val="9"/>
            <color indexed="81"/>
            <rFont val="Tahoma"/>
            <family val="2"/>
          </rPr>
          <t xml:space="preserve"> </t>
        </r>
        <r>
          <rPr>
            <b/>
            <sz val="9"/>
            <color indexed="81"/>
            <rFont val="돋움"/>
            <family val="3"/>
            <charset val="129"/>
          </rPr>
          <t>월</t>
        </r>
        <r>
          <rPr>
            <b/>
            <sz val="9"/>
            <color indexed="81"/>
            <rFont val="Tahoma"/>
            <family val="2"/>
          </rPr>
          <t xml:space="preserve"> 200</t>
        </r>
        <r>
          <rPr>
            <b/>
            <sz val="9"/>
            <color indexed="81"/>
            <rFont val="돋움"/>
            <family val="3"/>
            <charset val="129"/>
          </rPr>
          <t>만원</t>
        </r>
        <r>
          <rPr>
            <b/>
            <sz val="9"/>
            <color indexed="81"/>
            <rFont val="Tahoma"/>
            <family val="2"/>
          </rPr>
          <t xml:space="preserve">, </t>
        </r>
        <r>
          <rPr>
            <b/>
            <sz val="9"/>
            <color indexed="81"/>
            <rFont val="돋움"/>
            <family val="3"/>
            <charset val="129"/>
          </rPr>
          <t>국외</t>
        </r>
        <r>
          <rPr>
            <b/>
            <sz val="9"/>
            <color indexed="81"/>
            <rFont val="Tahoma"/>
            <family val="2"/>
          </rPr>
          <t xml:space="preserve"> </t>
        </r>
        <r>
          <rPr>
            <b/>
            <sz val="9"/>
            <color indexed="81"/>
            <rFont val="돋움"/>
            <family val="3"/>
            <charset val="129"/>
          </rPr>
          <t>건설현장</t>
        </r>
        <r>
          <rPr>
            <b/>
            <sz val="9"/>
            <color indexed="81"/>
            <rFont val="Tahoma"/>
            <family val="2"/>
          </rPr>
          <t xml:space="preserve"> </t>
        </r>
        <r>
          <rPr>
            <b/>
            <sz val="9"/>
            <color indexed="81"/>
            <rFont val="돋움"/>
            <family val="3"/>
            <charset val="129"/>
          </rPr>
          <t>월</t>
        </r>
        <r>
          <rPr>
            <b/>
            <sz val="9"/>
            <color indexed="81"/>
            <rFont val="Tahoma"/>
            <family val="2"/>
          </rPr>
          <t xml:space="preserve"> 300</t>
        </r>
        <r>
          <rPr>
            <b/>
            <sz val="9"/>
            <color indexed="81"/>
            <rFont val="돋움"/>
            <family val="3"/>
            <charset val="129"/>
          </rPr>
          <t>만원</t>
        </r>
        <r>
          <rPr>
            <b/>
            <sz val="9"/>
            <color indexed="81"/>
            <rFont val="Tahoma"/>
            <family val="2"/>
          </rPr>
          <t xml:space="preserve">)]
</t>
        </r>
      </text>
    </comment>
    <comment ref="C38" authorId="1" shapeId="0" xr:uid="{722ABE26-44F1-42DE-A578-D9E12395B4ED}">
      <text>
        <r>
          <rPr>
            <b/>
            <sz val="9"/>
            <color indexed="81"/>
            <rFont val="돋움"/>
            <family val="3"/>
            <charset val="129"/>
          </rPr>
          <t>소법§</t>
        </r>
        <r>
          <rPr>
            <b/>
            <sz val="9"/>
            <color indexed="81"/>
            <rFont val="Tahoma"/>
            <family val="2"/>
          </rPr>
          <t xml:space="preserve"> 12 3 </t>
        </r>
        <r>
          <rPr>
            <b/>
            <sz val="9"/>
            <color indexed="81"/>
            <rFont val="돋움"/>
            <family val="3"/>
            <charset val="129"/>
          </rPr>
          <t>더
생산직</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종사하는</t>
        </r>
        <r>
          <rPr>
            <b/>
            <sz val="9"/>
            <color indexed="81"/>
            <rFont val="Tahoma"/>
            <family val="2"/>
          </rPr>
          <t xml:space="preserve"> </t>
        </r>
        <r>
          <rPr>
            <b/>
            <sz val="9"/>
            <color indexed="81"/>
            <rFont val="돋움"/>
            <family val="3"/>
            <charset val="129"/>
          </rPr>
          <t>근로자의</t>
        </r>
        <r>
          <rPr>
            <b/>
            <sz val="9"/>
            <color indexed="81"/>
            <rFont val="Tahoma"/>
            <family val="2"/>
          </rPr>
          <t xml:space="preserve"> </t>
        </r>
        <r>
          <rPr>
            <b/>
            <sz val="9"/>
            <color indexed="81"/>
            <rFont val="돋움"/>
            <family val="3"/>
            <charset val="129"/>
          </rPr>
          <t>야간수당</t>
        </r>
        <r>
          <rPr>
            <b/>
            <sz val="9"/>
            <color indexed="81"/>
            <rFont val="Tahoma"/>
            <family val="2"/>
          </rPr>
          <t xml:space="preserve"> </t>
        </r>
        <r>
          <rPr>
            <b/>
            <sz val="9"/>
            <color indexed="81"/>
            <rFont val="돋움"/>
            <family val="3"/>
            <charset val="129"/>
          </rPr>
          <t>등
생산직근로자</t>
        </r>
        <r>
          <rPr>
            <b/>
            <sz val="9"/>
            <color indexed="81"/>
            <rFont val="Tahoma"/>
            <family val="2"/>
          </rPr>
          <t xml:space="preserve"> </t>
        </r>
        <r>
          <rPr>
            <b/>
            <sz val="9"/>
            <color indexed="81"/>
            <rFont val="돋움"/>
            <family val="3"/>
            <charset val="129"/>
          </rPr>
          <t>야간근무수당
공장</t>
        </r>
        <r>
          <rPr>
            <b/>
            <sz val="9"/>
            <color indexed="81"/>
            <rFont val="Tahoma"/>
            <family val="2"/>
          </rPr>
          <t xml:space="preserve">, </t>
        </r>
        <r>
          <rPr>
            <b/>
            <sz val="9"/>
            <color indexed="81"/>
            <rFont val="돋움"/>
            <family val="3"/>
            <charset val="129"/>
          </rPr>
          <t>광산</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생산직에</t>
        </r>
        <r>
          <rPr>
            <b/>
            <sz val="9"/>
            <color indexed="81"/>
            <rFont val="Tahoma"/>
            <family val="2"/>
          </rPr>
          <t xml:space="preserve"> </t>
        </r>
        <r>
          <rPr>
            <b/>
            <sz val="9"/>
            <color indexed="81"/>
            <rFont val="돋움"/>
            <family val="3"/>
            <charset val="129"/>
          </rPr>
          <t>종사하며</t>
        </r>
        <r>
          <rPr>
            <b/>
            <sz val="9"/>
            <color indexed="81"/>
            <rFont val="Tahoma"/>
            <family val="2"/>
          </rPr>
          <t xml:space="preserve"> </t>
        </r>
        <r>
          <rPr>
            <b/>
            <sz val="9"/>
            <color indexed="81"/>
            <rFont val="돋움"/>
            <family val="3"/>
            <charset val="129"/>
          </rPr>
          <t>월정액급여</t>
        </r>
        <r>
          <rPr>
            <b/>
            <sz val="9"/>
            <color indexed="81"/>
            <rFont val="Tahoma"/>
            <family val="2"/>
          </rPr>
          <t xml:space="preserve"> 150</t>
        </r>
        <r>
          <rPr>
            <b/>
            <sz val="9"/>
            <color indexed="81"/>
            <rFont val="돋움"/>
            <family val="3"/>
            <charset val="129"/>
          </rPr>
          <t>만원</t>
        </r>
        <r>
          <rPr>
            <b/>
            <sz val="9"/>
            <color indexed="81"/>
            <rFont val="Tahoma"/>
            <family val="2"/>
          </rPr>
          <t xml:space="preserve"> </t>
        </r>
        <r>
          <rPr>
            <b/>
            <sz val="9"/>
            <color indexed="81"/>
            <rFont val="돋움"/>
            <family val="3"/>
            <charset val="129"/>
          </rPr>
          <t>이하로서</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과세기간</t>
        </r>
        <r>
          <rPr>
            <b/>
            <sz val="9"/>
            <color indexed="81"/>
            <rFont val="Tahoma"/>
            <family val="2"/>
          </rPr>
          <t xml:space="preserve"> </t>
        </r>
        <r>
          <rPr>
            <b/>
            <sz val="9"/>
            <color indexed="81"/>
            <rFont val="돋움"/>
            <family val="3"/>
            <charset val="129"/>
          </rPr>
          <t>총급여액이</t>
        </r>
        <r>
          <rPr>
            <b/>
            <sz val="9"/>
            <color indexed="81"/>
            <rFont val="Tahoma"/>
            <family val="2"/>
          </rPr>
          <t xml:space="preserve"> 2</t>
        </r>
        <r>
          <rPr>
            <b/>
            <sz val="9"/>
            <color indexed="81"/>
            <rFont val="돋움"/>
            <family val="3"/>
            <charset val="129"/>
          </rPr>
          <t>천</t>
        </r>
        <r>
          <rPr>
            <b/>
            <sz val="9"/>
            <color indexed="81"/>
            <rFont val="Tahoma"/>
            <family val="2"/>
          </rPr>
          <t>5</t>
        </r>
        <r>
          <rPr>
            <b/>
            <sz val="9"/>
            <color indexed="81"/>
            <rFont val="돋움"/>
            <family val="3"/>
            <charset val="129"/>
          </rPr>
          <t>백만원</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야간근무수당</t>
        </r>
        <r>
          <rPr>
            <b/>
            <sz val="9"/>
            <color indexed="81"/>
            <rFont val="Tahoma"/>
            <family val="2"/>
          </rPr>
          <t xml:space="preserve"> </t>
        </r>
        <r>
          <rPr>
            <b/>
            <sz val="9"/>
            <color indexed="81"/>
            <rFont val="돋움"/>
            <family val="3"/>
            <charset val="129"/>
          </rPr>
          <t>등</t>
        </r>
        <r>
          <rPr>
            <b/>
            <sz val="9"/>
            <color indexed="81"/>
            <rFont val="Tahoma"/>
            <family val="2"/>
          </rPr>
          <t xml:space="preserve"> (240</t>
        </r>
        <r>
          <rPr>
            <b/>
            <sz val="9"/>
            <color indexed="81"/>
            <rFont val="돋움"/>
            <family val="3"/>
            <charset val="129"/>
          </rPr>
          <t>만원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전액</t>
        </r>
        <r>
          <rPr>
            <b/>
            <sz val="9"/>
            <color indexed="81"/>
            <rFont val="Tahoma"/>
            <family val="2"/>
          </rPr>
          <t>)</t>
        </r>
      </text>
    </comment>
    <comment ref="I38" authorId="0" shapeId="0" xr:uid="{BCA6793B-D929-4C3D-90AB-FBA87E47C881}">
      <text>
        <r>
          <rPr>
            <b/>
            <sz val="9"/>
            <color indexed="81"/>
            <rFont val="돋움"/>
            <family val="3"/>
            <charset val="129"/>
          </rPr>
          <t>공장</t>
        </r>
        <r>
          <rPr>
            <b/>
            <sz val="9"/>
            <color indexed="81"/>
            <rFont val="Tahoma"/>
            <family val="2"/>
          </rPr>
          <t xml:space="preserve">, </t>
        </r>
        <r>
          <rPr>
            <b/>
            <sz val="9"/>
            <color indexed="81"/>
            <rFont val="돋움"/>
            <family val="3"/>
            <charset val="129"/>
          </rPr>
          <t>광산</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생산직에</t>
        </r>
        <r>
          <rPr>
            <b/>
            <sz val="9"/>
            <color indexed="81"/>
            <rFont val="Tahoma"/>
            <family val="2"/>
          </rPr>
          <t xml:space="preserve"> </t>
        </r>
        <r>
          <rPr>
            <b/>
            <sz val="9"/>
            <color indexed="81"/>
            <rFont val="돋움"/>
            <family val="3"/>
            <charset val="129"/>
          </rPr>
          <t>종사하며</t>
        </r>
        <r>
          <rPr>
            <b/>
            <sz val="9"/>
            <color indexed="81"/>
            <rFont val="Tahoma"/>
            <family val="2"/>
          </rPr>
          <t xml:space="preserve"> </t>
        </r>
        <r>
          <rPr>
            <b/>
            <sz val="9"/>
            <color indexed="81"/>
            <rFont val="돋움"/>
            <family val="3"/>
            <charset val="129"/>
          </rPr>
          <t>월정액급여</t>
        </r>
        <r>
          <rPr>
            <b/>
            <sz val="9"/>
            <color indexed="81"/>
            <rFont val="Tahoma"/>
            <family val="2"/>
          </rPr>
          <t xml:space="preserve"> 100</t>
        </r>
        <r>
          <rPr>
            <b/>
            <sz val="9"/>
            <color indexed="81"/>
            <rFont val="돋움"/>
            <family val="3"/>
            <charset val="129"/>
          </rPr>
          <t>만원</t>
        </r>
        <r>
          <rPr>
            <b/>
            <sz val="9"/>
            <color indexed="81"/>
            <rFont val="Tahoma"/>
            <family val="2"/>
          </rPr>
          <t xml:space="preserve"> </t>
        </r>
        <r>
          <rPr>
            <b/>
            <sz val="9"/>
            <color indexed="81"/>
            <rFont val="돋움"/>
            <family val="3"/>
            <charset val="129"/>
          </rPr>
          <t>이하로서</t>
        </r>
        <r>
          <rPr>
            <b/>
            <sz val="9"/>
            <color indexed="81"/>
            <rFont val="Tahoma"/>
            <family val="2"/>
          </rPr>
          <t xml:space="preserve"> </t>
        </r>
        <r>
          <rPr>
            <b/>
            <sz val="9"/>
            <color indexed="81"/>
            <rFont val="돋움"/>
            <family val="3"/>
            <charset val="129"/>
          </rPr>
          <t>직전과세기간</t>
        </r>
        <r>
          <rPr>
            <b/>
            <sz val="9"/>
            <color indexed="81"/>
            <rFont val="Tahoma"/>
            <family val="2"/>
          </rPr>
          <t xml:space="preserve"> </t>
        </r>
        <r>
          <rPr>
            <b/>
            <sz val="9"/>
            <color indexed="81"/>
            <rFont val="돋움"/>
            <family val="3"/>
            <charset val="129"/>
          </rPr>
          <t>총급여액이</t>
        </r>
        <r>
          <rPr>
            <b/>
            <sz val="9"/>
            <color indexed="81"/>
            <rFont val="Tahoma"/>
            <family val="2"/>
          </rPr>
          <t xml:space="preserve"> 2</t>
        </r>
        <r>
          <rPr>
            <b/>
            <sz val="9"/>
            <color indexed="81"/>
            <rFont val="돋움"/>
            <family val="3"/>
            <charset val="129"/>
          </rPr>
          <t>천</t>
        </r>
        <r>
          <rPr>
            <b/>
            <sz val="9"/>
            <color indexed="81"/>
            <rFont val="Tahoma"/>
            <family val="2"/>
          </rPr>
          <t>5</t>
        </r>
        <r>
          <rPr>
            <b/>
            <sz val="9"/>
            <color indexed="81"/>
            <rFont val="돋움"/>
            <family val="3"/>
            <charset val="129"/>
          </rPr>
          <t>백만원</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야간근무수당</t>
        </r>
        <r>
          <rPr>
            <b/>
            <sz val="9"/>
            <color indexed="81"/>
            <rFont val="Tahoma"/>
            <family val="2"/>
          </rPr>
          <t xml:space="preserve"> </t>
        </r>
        <r>
          <rPr>
            <b/>
            <sz val="9"/>
            <color indexed="81"/>
            <rFont val="돋움"/>
            <family val="3"/>
            <charset val="129"/>
          </rPr>
          <t>등</t>
        </r>
        <r>
          <rPr>
            <b/>
            <sz val="9"/>
            <color indexed="81"/>
            <rFont val="Tahoma"/>
            <family val="2"/>
          </rPr>
          <t xml:space="preserve"> (240</t>
        </r>
        <r>
          <rPr>
            <b/>
            <sz val="9"/>
            <color indexed="81"/>
            <rFont val="돋움"/>
            <family val="3"/>
            <charset val="129"/>
          </rPr>
          <t>만원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전액</t>
        </r>
        <r>
          <rPr>
            <b/>
            <sz val="9"/>
            <color indexed="81"/>
            <rFont val="Tahoma"/>
            <family val="2"/>
          </rPr>
          <t xml:space="preserve">)
</t>
        </r>
        <r>
          <rPr>
            <b/>
            <sz val="9"/>
            <color indexed="81"/>
            <rFont val="돋움"/>
            <family val="3"/>
            <charset val="129"/>
          </rPr>
          <t>지급명세서제출</t>
        </r>
      </text>
    </comment>
    <comment ref="C39" authorId="1" shapeId="0" xr:uid="{14FD32CB-4B2C-411D-BDFC-033B699F3159}">
      <text>
        <r>
          <rPr>
            <b/>
            <sz val="9"/>
            <color indexed="81"/>
            <rFont val="돋움"/>
            <family val="3"/>
            <charset val="129"/>
          </rPr>
          <t>소법§ 12 3 머
출산, 6세 이하의 자녀의 보육 관련 비과세(월 10만원 이내)
근로자 또는 배우자의 자녀출산, 6세 이하(과세기간 개시일 기준으로 판단) 자녀보육과 관련하여 받는 급여로서 월 10만원 이내의 금액</t>
        </r>
      </text>
    </comment>
    <comment ref="I39" authorId="0" shapeId="0" xr:uid="{3A13762E-70FA-4736-B6B5-C98E83A69B65}">
      <text>
        <r>
          <rPr>
            <b/>
            <sz val="9"/>
            <color indexed="81"/>
            <rFont val="돋움"/>
            <family val="3"/>
            <charset val="129"/>
          </rPr>
          <t>근로자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배우자의</t>
        </r>
        <r>
          <rPr>
            <b/>
            <sz val="9"/>
            <color indexed="81"/>
            <rFont val="Tahoma"/>
            <family val="2"/>
          </rPr>
          <t xml:space="preserve"> </t>
        </r>
        <r>
          <rPr>
            <b/>
            <sz val="9"/>
            <color indexed="81"/>
            <rFont val="돋움"/>
            <family val="3"/>
            <charset val="129"/>
          </rPr>
          <t>자녀출산</t>
        </r>
        <r>
          <rPr>
            <b/>
            <sz val="9"/>
            <color indexed="81"/>
            <rFont val="Tahoma"/>
            <family val="2"/>
          </rPr>
          <t>, 6</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과세기간</t>
        </r>
        <r>
          <rPr>
            <b/>
            <sz val="9"/>
            <color indexed="81"/>
            <rFont val="Tahoma"/>
            <family val="2"/>
          </rPr>
          <t xml:space="preserve"> </t>
        </r>
        <r>
          <rPr>
            <b/>
            <sz val="9"/>
            <color indexed="81"/>
            <rFont val="돋움"/>
            <family val="3"/>
            <charset val="129"/>
          </rPr>
          <t>개시일</t>
        </r>
        <r>
          <rPr>
            <b/>
            <sz val="9"/>
            <color indexed="81"/>
            <rFont val="Tahoma"/>
            <family val="2"/>
          </rPr>
          <t xml:space="preserve"> </t>
        </r>
        <r>
          <rPr>
            <b/>
            <sz val="9"/>
            <color indexed="81"/>
            <rFont val="돋움"/>
            <family val="3"/>
            <charset val="129"/>
          </rPr>
          <t>기준으로</t>
        </r>
        <r>
          <rPr>
            <b/>
            <sz val="9"/>
            <color indexed="81"/>
            <rFont val="Tahoma"/>
            <family val="2"/>
          </rPr>
          <t xml:space="preserve"> </t>
        </r>
        <r>
          <rPr>
            <b/>
            <sz val="9"/>
            <color indexed="81"/>
            <rFont val="돋움"/>
            <family val="3"/>
            <charset val="129"/>
          </rPr>
          <t>판단</t>
        </r>
        <r>
          <rPr>
            <b/>
            <sz val="9"/>
            <color indexed="81"/>
            <rFont val="Tahoma"/>
            <family val="2"/>
          </rPr>
          <t xml:space="preserve">) </t>
        </r>
        <r>
          <rPr>
            <b/>
            <sz val="9"/>
            <color indexed="81"/>
            <rFont val="돋움"/>
            <family val="3"/>
            <charset val="129"/>
          </rPr>
          <t>자녀보육과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급여로서</t>
        </r>
        <r>
          <rPr>
            <b/>
            <sz val="9"/>
            <color indexed="81"/>
            <rFont val="Tahoma"/>
            <family val="2"/>
          </rPr>
          <t xml:space="preserve"> </t>
        </r>
        <r>
          <rPr>
            <b/>
            <sz val="9"/>
            <color indexed="81"/>
            <rFont val="돋움"/>
            <family val="3"/>
            <charset val="129"/>
          </rPr>
          <t>월</t>
        </r>
        <r>
          <rPr>
            <b/>
            <sz val="9"/>
            <color indexed="81"/>
            <rFont val="Tahoma"/>
            <family val="2"/>
          </rPr>
          <t xml:space="preserve"> 10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 xml:space="preserve">금액
</t>
        </r>
      </text>
    </comment>
    <comment ref="E40" authorId="1" shapeId="0" xr:uid="{AE3D9E6A-1EF3-4A60-9D28-87CA85FC4278}">
      <text>
        <r>
          <rPr>
            <b/>
            <sz val="9"/>
            <color indexed="81"/>
            <rFont val="돋움"/>
            <family val="3"/>
            <charset val="129"/>
          </rPr>
          <t>소령 §12 12 가(연구보조비) - 「육아교유법」 , 「초·중등교육법」</t>
        </r>
      </text>
    </comment>
    <comment ref="I40" authorId="0" shapeId="0" xr:uid="{3188E51D-E64D-4560-98A2-263FB410F0B1}">
      <text>
        <r>
          <rPr>
            <b/>
            <sz val="9"/>
            <color indexed="81"/>
            <rFont val="돋움"/>
            <family val="3"/>
            <charset val="129"/>
          </rPr>
          <t>교원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연구</t>
        </r>
        <r>
          <rPr>
            <b/>
            <sz val="9"/>
            <color indexed="81"/>
            <rFont val="Tahoma"/>
            <family val="2"/>
          </rPr>
          <t xml:space="preserve"> </t>
        </r>
        <r>
          <rPr>
            <b/>
            <sz val="9"/>
            <color indexed="81"/>
            <rFont val="돋움"/>
            <family val="3"/>
            <charset val="129"/>
          </rPr>
          <t>활동</t>
        </r>
        <r>
          <rPr>
            <b/>
            <sz val="9"/>
            <color indexed="81"/>
            <rFont val="Tahoma"/>
            <family val="2"/>
          </rPr>
          <t xml:space="preserve"> </t>
        </r>
        <r>
          <rPr>
            <b/>
            <sz val="9"/>
            <color indexed="81"/>
            <rFont val="돋움"/>
            <family val="3"/>
            <charset val="129"/>
          </rPr>
          <t>종사자가</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 xml:space="preserve">금액
</t>
        </r>
      </text>
    </comment>
    <comment ref="E41" authorId="1" shapeId="0" xr:uid="{59A8A42B-553C-4CE2-B368-3346369EEB5A}">
      <text>
        <r>
          <rPr>
            <b/>
            <sz val="9"/>
            <color indexed="81"/>
            <rFont val="돋움"/>
            <family val="3"/>
            <charset val="129"/>
          </rPr>
          <t>소령 § 12 12 가(연구보조비) - 「고등교육법」</t>
        </r>
      </text>
    </comment>
    <comment ref="E42" authorId="1" shapeId="0" xr:uid="{BB654D6A-0045-4CEB-A4C8-B09833399297}">
      <text>
        <r>
          <rPr>
            <b/>
            <sz val="9"/>
            <color indexed="81"/>
            <rFont val="돋움"/>
            <family val="3"/>
            <charset val="129"/>
          </rPr>
          <t>소령 § 12 12 가(연구보조비) - 특별법에 따른 교육기관</t>
        </r>
      </text>
    </comment>
    <comment ref="E43" authorId="1" shapeId="0" xr:uid="{93C87970-22E5-4030-A6D6-288CB1FB6214}">
      <text>
        <r>
          <rPr>
            <b/>
            <sz val="9"/>
            <color indexed="81"/>
            <rFont val="돋움"/>
            <family val="3"/>
            <charset val="129"/>
          </rPr>
          <t>소령</t>
        </r>
        <r>
          <rPr>
            <b/>
            <sz val="9"/>
            <color indexed="81"/>
            <rFont val="Tahoma"/>
            <family val="2"/>
          </rPr>
          <t xml:space="preserve"> </t>
        </r>
        <r>
          <rPr>
            <b/>
            <sz val="9"/>
            <color indexed="81"/>
            <rFont val="돋움"/>
            <family val="3"/>
            <charset val="129"/>
          </rPr>
          <t>§</t>
        </r>
        <r>
          <rPr>
            <b/>
            <sz val="9"/>
            <color indexed="81"/>
            <rFont val="Tahoma"/>
            <family val="2"/>
          </rPr>
          <t xml:space="preserve"> 12 12 </t>
        </r>
        <r>
          <rPr>
            <b/>
            <sz val="9"/>
            <color indexed="81"/>
            <rFont val="돋움"/>
            <family val="3"/>
            <charset val="129"/>
          </rPr>
          <t>나</t>
        </r>
        <r>
          <rPr>
            <b/>
            <sz val="9"/>
            <color indexed="81"/>
            <rFont val="Tahoma"/>
            <family val="2"/>
          </rPr>
          <t>(</t>
        </r>
        <r>
          <rPr>
            <b/>
            <sz val="9"/>
            <color indexed="81"/>
            <rFont val="돋움"/>
            <family val="3"/>
            <charset val="129"/>
          </rPr>
          <t>연구보조비</t>
        </r>
        <r>
          <rPr>
            <b/>
            <sz val="9"/>
            <color indexed="81"/>
            <rFont val="Tahoma"/>
            <family val="2"/>
          </rPr>
          <t>)</t>
        </r>
      </text>
    </comment>
    <comment ref="E44" authorId="1" shapeId="0" xr:uid="{8E5A4D3E-FC69-4EC3-A5FA-EEBA240BE647}">
      <text>
        <r>
          <rPr>
            <b/>
            <sz val="9"/>
            <color indexed="81"/>
            <rFont val="돋움"/>
            <family val="3"/>
            <charset val="129"/>
          </rPr>
          <t>소령</t>
        </r>
        <r>
          <rPr>
            <b/>
            <sz val="9"/>
            <color indexed="81"/>
            <rFont val="Tahoma"/>
            <family val="2"/>
          </rPr>
          <t xml:space="preserve"> </t>
        </r>
        <r>
          <rPr>
            <b/>
            <sz val="9"/>
            <color indexed="81"/>
            <rFont val="돋움"/>
            <family val="3"/>
            <charset val="129"/>
          </rPr>
          <t>§</t>
        </r>
        <r>
          <rPr>
            <b/>
            <sz val="9"/>
            <color indexed="81"/>
            <rFont val="Tahoma"/>
            <family val="2"/>
          </rPr>
          <t xml:space="preserve"> 12 12 </t>
        </r>
        <r>
          <rPr>
            <b/>
            <sz val="9"/>
            <color indexed="81"/>
            <rFont val="돋움"/>
            <family val="3"/>
            <charset val="129"/>
          </rPr>
          <t>나</t>
        </r>
        <r>
          <rPr>
            <b/>
            <sz val="9"/>
            <color indexed="81"/>
            <rFont val="Tahoma"/>
            <family val="2"/>
          </rPr>
          <t>(</t>
        </r>
        <r>
          <rPr>
            <b/>
            <sz val="9"/>
            <color indexed="81"/>
            <rFont val="돋움"/>
            <family val="3"/>
            <charset val="129"/>
          </rPr>
          <t>연구보조비</t>
        </r>
        <r>
          <rPr>
            <b/>
            <sz val="9"/>
            <color indexed="81"/>
            <rFont val="Tahoma"/>
            <family val="2"/>
          </rPr>
          <t>)</t>
        </r>
      </text>
    </comment>
    <comment ref="C45" authorId="1" shapeId="0" xr:uid="{06B9221F-8ECC-42F7-B6CD-C4FE1CA09F7C}">
      <text>
        <r>
          <rPr>
            <b/>
            <sz val="9"/>
            <color indexed="81"/>
            <rFont val="돋움"/>
            <family val="3"/>
            <charset val="129"/>
          </rPr>
          <t>소법</t>
        </r>
        <r>
          <rPr>
            <b/>
            <sz val="9"/>
            <color indexed="81"/>
            <rFont val="Tahoma"/>
            <family val="2"/>
          </rPr>
          <t xml:space="preserve"> </t>
        </r>
        <r>
          <rPr>
            <b/>
            <sz val="9"/>
            <color indexed="81"/>
            <rFont val="돋움"/>
            <family val="3"/>
            <charset val="129"/>
          </rPr>
          <t>§</t>
        </r>
        <r>
          <rPr>
            <b/>
            <sz val="9"/>
            <color indexed="81"/>
            <rFont val="Tahoma"/>
            <family val="2"/>
          </rPr>
          <t xml:space="preserve"> 12 3 </t>
        </r>
        <r>
          <rPr>
            <b/>
            <sz val="9"/>
            <color indexed="81"/>
            <rFont val="돋움"/>
            <family val="3"/>
            <charset val="129"/>
          </rPr>
          <t>아</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학자금</t>
        </r>
        <r>
          <rPr>
            <b/>
            <sz val="9"/>
            <color indexed="81"/>
            <rFont val="Tahoma"/>
            <family val="2"/>
          </rPr>
          <t>(</t>
        </r>
        <r>
          <rPr>
            <b/>
            <sz val="9"/>
            <color indexed="81"/>
            <rFont val="돋움"/>
            <family val="3"/>
            <charset val="129"/>
          </rPr>
          <t>소령</t>
        </r>
        <r>
          <rPr>
            <b/>
            <sz val="9"/>
            <color indexed="81"/>
            <rFont val="Tahoma"/>
            <family val="2"/>
          </rPr>
          <t xml:space="preserve"> </t>
        </r>
        <r>
          <rPr>
            <b/>
            <sz val="9"/>
            <color indexed="81"/>
            <rFont val="돋움"/>
            <family val="3"/>
            <charset val="129"/>
          </rPr>
          <t>§</t>
        </r>
        <r>
          <rPr>
            <b/>
            <sz val="9"/>
            <color indexed="81"/>
            <rFont val="Tahoma"/>
            <family val="2"/>
          </rPr>
          <t xml:space="preserve"> 11)
</t>
        </r>
        <r>
          <rPr>
            <b/>
            <sz val="9"/>
            <color indexed="81"/>
            <rFont val="돋움"/>
            <family val="3"/>
            <charset val="129"/>
          </rPr>
          <t>자녀학자금을</t>
        </r>
        <r>
          <rPr>
            <b/>
            <sz val="9"/>
            <color indexed="81"/>
            <rFont val="Tahoma"/>
            <family val="2"/>
          </rPr>
          <t xml:space="preserve"> </t>
        </r>
        <r>
          <rPr>
            <b/>
            <sz val="9"/>
            <color indexed="81"/>
            <rFont val="돋움"/>
            <family val="3"/>
            <charset val="129"/>
          </rPr>
          <t>회사에서</t>
        </r>
        <r>
          <rPr>
            <b/>
            <sz val="9"/>
            <color indexed="81"/>
            <rFont val="Tahoma"/>
            <family val="2"/>
          </rPr>
          <t xml:space="preserve"> </t>
        </r>
        <r>
          <rPr>
            <b/>
            <sz val="9"/>
            <color indexed="81"/>
            <rFont val="돋움"/>
            <family val="3"/>
            <charset val="129"/>
          </rPr>
          <t>지원한</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근로소득</t>
        </r>
        <r>
          <rPr>
            <b/>
            <sz val="9"/>
            <color indexed="81"/>
            <rFont val="Tahoma"/>
            <family val="2"/>
          </rPr>
          <t xml:space="preserve"> </t>
        </r>
        <r>
          <rPr>
            <b/>
            <sz val="9"/>
            <color indexed="81"/>
            <rFont val="돋움"/>
            <family val="3"/>
            <charset val="129"/>
          </rPr>
          <t>과세</t>
        </r>
        <r>
          <rPr>
            <b/>
            <sz val="9"/>
            <color indexed="81"/>
            <rFont val="Tahoma"/>
            <family val="2"/>
          </rPr>
          <t xml:space="preserve"> </t>
        </r>
        <r>
          <rPr>
            <b/>
            <sz val="9"/>
            <color indexed="81"/>
            <rFont val="돋움"/>
            <family val="3"/>
            <charset val="129"/>
          </rPr>
          <t>대상이며</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본인의</t>
        </r>
        <r>
          <rPr>
            <b/>
            <sz val="9"/>
            <color indexed="81"/>
            <rFont val="Tahoma"/>
            <family val="2"/>
          </rPr>
          <t xml:space="preserve"> </t>
        </r>
        <r>
          <rPr>
            <b/>
            <sz val="9"/>
            <color indexed="81"/>
            <rFont val="돋움"/>
            <family val="3"/>
            <charset val="129"/>
          </rPr>
          <t>학자금</t>
        </r>
        <r>
          <rPr>
            <b/>
            <sz val="9"/>
            <color indexed="81"/>
            <rFont val="Tahoma"/>
            <family val="2"/>
          </rPr>
          <t xml:space="preserve"> </t>
        </r>
        <r>
          <rPr>
            <b/>
            <sz val="9"/>
            <color indexed="81"/>
            <rFont val="돋움"/>
            <family val="3"/>
            <charset val="129"/>
          </rPr>
          <t>지원액은</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비과세</t>
        </r>
        <r>
          <rPr>
            <b/>
            <sz val="9"/>
            <color indexed="81"/>
            <rFont val="Tahoma"/>
            <family val="2"/>
          </rPr>
          <t xml:space="preserve"> </t>
        </r>
      </text>
    </comment>
    <comment ref="I45" authorId="0" shapeId="0" xr:uid="{55E80CCF-8F06-4BD6-828D-C1DD5C18BDF9}">
      <text>
        <r>
          <rPr>
            <b/>
            <sz val="9"/>
            <color indexed="81"/>
            <rFont val="돋움"/>
            <family val="3"/>
            <charset val="129"/>
          </rPr>
          <t>자녀학자금을</t>
        </r>
        <r>
          <rPr>
            <b/>
            <sz val="9"/>
            <color indexed="81"/>
            <rFont val="Tahoma"/>
            <family val="2"/>
          </rPr>
          <t xml:space="preserve"> </t>
        </r>
        <r>
          <rPr>
            <b/>
            <sz val="9"/>
            <color indexed="81"/>
            <rFont val="돋움"/>
            <family val="3"/>
            <charset val="129"/>
          </rPr>
          <t>회사에서</t>
        </r>
        <r>
          <rPr>
            <b/>
            <sz val="9"/>
            <color indexed="81"/>
            <rFont val="Tahoma"/>
            <family val="2"/>
          </rPr>
          <t xml:space="preserve"> </t>
        </r>
        <r>
          <rPr>
            <b/>
            <sz val="9"/>
            <color indexed="81"/>
            <rFont val="돋움"/>
            <family val="3"/>
            <charset val="129"/>
          </rPr>
          <t>지원한</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근로소득</t>
        </r>
        <r>
          <rPr>
            <b/>
            <sz val="9"/>
            <color indexed="81"/>
            <rFont val="Tahoma"/>
            <family val="2"/>
          </rPr>
          <t xml:space="preserve"> </t>
        </r>
        <r>
          <rPr>
            <b/>
            <sz val="9"/>
            <color indexed="81"/>
            <rFont val="돋움"/>
            <family val="3"/>
            <charset val="129"/>
          </rPr>
          <t>과세</t>
        </r>
        <r>
          <rPr>
            <b/>
            <sz val="9"/>
            <color indexed="81"/>
            <rFont val="Tahoma"/>
            <family val="2"/>
          </rPr>
          <t xml:space="preserve"> </t>
        </r>
        <r>
          <rPr>
            <b/>
            <sz val="9"/>
            <color indexed="81"/>
            <rFont val="돋움"/>
            <family val="3"/>
            <charset val="129"/>
          </rPr>
          <t>대상이며</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본인의</t>
        </r>
        <r>
          <rPr>
            <b/>
            <sz val="9"/>
            <color indexed="81"/>
            <rFont val="Tahoma"/>
            <family val="2"/>
          </rPr>
          <t xml:space="preserve"> </t>
        </r>
        <r>
          <rPr>
            <b/>
            <sz val="9"/>
            <color indexed="81"/>
            <rFont val="돋움"/>
            <family val="3"/>
            <charset val="129"/>
          </rPr>
          <t>학자금</t>
        </r>
        <r>
          <rPr>
            <b/>
            <sz val="9"/>
            <color indexed="81"/>
            <rFont val="Tahoma"/>
            <family val="2"/>
          </rPr>
          <t xml:space="preserve"> </t>
        </r>
        <r>
          <rPr>
            <b/>
            <sz val="9"/>
            <color indexed="81"/>
            <rFont val="돋움"/>
            <family val="3"/>
            <charset val="129"/>
          </rPr>
          <t>지원액은</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비과세</t>
        </r>
        <r>
          <rPr>
            <b/>
            <sz val="9"/>
            <color indexed="81"/>
            <rFont val="Tahoma"/>
            <family val="2"/>
          </rPr>
          <t xml:space="preserve"> 
</t>
        </r>
      </text>
    </comment>
    <comment ref="C46" authorId="1" shapeId="0" xr:uid="{0FA3D0F5-A608-469F-B8AD-AF7224228E2A}">
      <text>
        <r>
          <rPr>
            <b/>
            <sz val="9"/>
            <color indexed="81"/>
            <rFont val="돋움"/>
            <family val="3"/>
            <charset val="129"/>
          </rPr>
          <t>소령</t>
        </r>
        <r>
          <rPr>
            <b/>
            <sz val="9"/>
            <color indexed="81"/>
            <rFont val="Tahoma"/>
            <family val="2"/>
          </rPr>
          <t xml:space="preserve"> </t>
        </r>
        <r>
          <rPr>
            <b/>
            <sz val="9"/>
            <color indexed="81"/>
            <rFont val="돋움"/>
            <family val="3"/>
            <charset val="129"/>
          </rPr>
          <t>§</t>
        </r>
        <r>
          <rPr>
            <b/>
            <sz val="9"/>
            <color indexed="81"/>
            <rFont val="Tahoma"/>
            <family val="2"/>
          </rPr>
          <t xml:space="preserve"> 12 14(</t>
        </r>
        <r>
          <rPr>
            <b/>
            <sz val="9"/>
            <color indexed="81"/>
            <rFont val="돋움"/>
            <family val="3"/>
            <charset val="129"/>
          </rPr>
          <t>취재수당</t>
        </r>
        <r>
          <rPr>
            <b/>
            <sz val="9"/>
            <color indexed="81"/>
            <rFont val="Tahoma"/>
            <family val="2"/>
          </rPr>
          <t xml:space="preserve">)
</t>
        </r>
        <r>
          <rPr>
            <b/>
            <sz val="9"/>
            <color indexed="81"/>
            <rFont val="돋움"/>
            <family val="3"/>
            <charset val="129"/>
          </rPr>
          <t>기자의</t>
        </r>
        <r>
          <rPr>
            <b/>
            <sz val="9"/>
            <color indexed="81"/>
            <rFont val="Tahoma"/>
            <family val="2"/>
          </rPr>
          <t xml:space="preserve"> </t>
        </r>
        <r>
          <rPr>
            <b/>
            <sz val="9"/>
            <color indexed="81"/>
            <rFont val="돋움"/>
            <family val="3"/>
            <charset val="129"/>
          </rPr>
          <t>취재수당</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금액</t>
        </r>
      </text>
    </comment>
    <comment ref="I46" authorId="0" shapeId="0" xr:uid="{DB734A9D-CE5F-4611-B011-65525868C35C}">
      <text>
        <r>
          <rPr>
            <b/>
            <sz val="9"/>
            <color indexed="81"/>
            <rFont val="돋움"/>
            <family val="3"/>
            <charset val="129"/>
          </rPr>
          <t>기자의</t>
        </r>
        <r>
          <rPr>
            <b/>
            <sz val="9"/>
            <color indexed="81"/>
            <rFont val="Tahoma"/>
            <family val="2"/>
          </rPr>
          <t xml:space="preserve"> </t>
        </r>
        <r>
          <rPr>
            <b/>
            <sz val="9"/>
            <color indexed="81"/>
            <rFont val="돋움"/>
            <family val="3"/>
            <charset val="129"/>
          </rPr>
          <t>취재수당</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금액
제출</t>
        </r>
      </text>
    </comment>
    <comment ref="C47" authorId="1" shapeId="0" xr:uid="{13EE3A5D-39B5-4984-A880-07CFFB26B3BA}">
      <text>
        <r>
          <rPr>
            <b/>
            <sz val="9"/>
            <color indexed="81"/>
            <rFont val="돋움"/>
            <family val="3"/>
            <charset val="129"/>
          </rPr>
          <t>소령</t>
        </r>
        <r>
          <rPr>
            <b/>
            <sz val="9"/>
            <color indexed="81"/>
            <rFont val="Tahoma"/>
            <family val="2"/>
          </rPr>
          <t xml:space="preserve"> </t>
        </r>
        <r>
          <rPr>
            <b/>
            <sz val="9"/>
            <color indexed="81"/>
            <rFont val="돋움"/>
            <family val="3"/>
            <charset val="129"/>
          </rPr>
          <t>§</t>
        </r>
        <r>
          <rPr>
            <b/>
            <sz val="9"/>
            <color indexed="81"/>
            <rFont val="Tahoma"/>
            <family val="2"/>
          </rPr>
          <t xml:space="preserve"> 12 15 (</t>
        </r>
        <r>
          <rPr>
            <b/>
            <sz val="9"/>
            <color indexed="81"/>
            <rFont val="돋움"/>
            <family val="3"/>
            <charset val="129"/>
          </rPr>
          <t>벽지수당</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벽지수당</t>
        </r>
      </text>
    </comment>
    <comment ref="I47" authorId="0" shapeId="0" xr:uid="{760D66CF-288E-45CD-AA9F-CC78E7EEEA8A}">
      <text>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 xml:space="preserve">벽지수당
</t>
        </r>
      </text>
    </comment>
    <comment ref="C48" authorId="1" shapeId="0" xr:uid="{E6047FB6-C35C-44E7-AFD3-A80018E8EBF3}">
      <text>
        <r>
          <rPr>
            <b/>
            <sz val="9"/>
            <color indexed="81"/>
            <rFont val="돋움"/>
            <family val="3"/>
            <charset val="129"/>
          </rPr>
          <t>소령</t>
        </r>
        <r>
          <rPr>
            <b/>
            <sz val="9"/>
            <color indexed="81"/>
            <rFont val="Tahoma"/>
            <family val="2"/>
          </rPr>
          <t xml:space="preserve"> </t>
        </r>
        <r>
          <rPr>
            <b/>
            <sz val="9"/>
            <color indexed="81"/>
            <rFont val="돋움"/>
            <family val="3"/>
            <charset val="129"/>
          </rPr>
          <t>§</t>
        </r>
        <r>
          <rPr>
            <b/>
            <sz val="9"/>
            <color indexed="81"/>
            <rFont val="Tahoma"/>
            <family val="2"/>
          </rPr>
          <t xml:space="preserve"> 12 16 (</t>
        </r>
        <r>
          <rPr>
            <b/>
            <sz val="9"/>
            <color indexed="81"/>
            <rFont val="돋움"/>
            <family val="3"/>
            <charset val="129"/>
          </rPr>
          <t>천재</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지변</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재해로</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t>
        </r>
        <r>
          <rPr>
            <b/>
            <sz val="9"/>
            <color indexed="81"/>
            <rFont val="Tahoma"/>
            <family val="2"/>
          </rPr>
          <t>)</t>
        </r>
      </text>
    </comment>
    <comment ref="C49" authorId="1" shapeId="0" xr:uid="{38CD3A0A-4BD3-4162-92A5-F586CEC2AB7E}">
      <text>
        <r>
          <rPr>
            <b/>
            <sz val="9"/>
            <color indexed="81"/>
            <rFont val="돋움"/>
            <family val="3"/>
            <charset val="129"/>
          </rPr>
          <t>소령 § 12 1(법령 · 조례에 따른 보수를 받지 않는 위원 등이 받는 수당)</t>
        </r>
      </text>
    </comment>
    <comment ref="C50" authorId="1" shapeId="0" xr:uid="{E074FB3D-7E99-44E2-A254-A3B464F45A0A}">
      <text>
        <r>
          <rPr>
            <b/>
            <sz val="9"/>
            <color indexed="81"/>
            <rFont val="돋움"/>
            <family val="3"/>
            <charset val="129"/>
          </rPr>
          <t>소법</t>
        </r>
        <r>
          <rPr>
            <b/>
            <sz val="9"/>
            <color indexed="81"/>
            <rFont val="Tahoma"/>
            <family val="2"/>
          </rPr>
          <t xml:space="preserve"> </t>
        </r>
        <r>
          <rPr>
            <b/>
            <sz val="9"/>
            <color indexed="81"/>
            <rFont val="돋움"/>
            <family val="3"/>
            <charset val="129"/>
          </rPr>
          <t>§</t>
        </r>
        <r>
          <rPr>
            <b/>
            <sz val="9"/>
            <color indexed="81"/>
            <rFont val="Tahoma"/>
            <family val="2"/>
          </rPr>
          <t xml:space="preserve"> 12 3 </t>
        </r>
        <r>
          <rPr>
            <b/>
            <sz val="9"/>
            <color indexed="81"/>
            <rFont val="돋움"/>
            <family val="3"/>
            <charset val="129"/>
          </rPr>
          <t>파</t>
        </r>
        <r>
          <rPr>
            <b/>
            <sz val="9"/>
            <color indexed="81"/>
            <rFont val="Tahoma"/>
            <family val="2"/>
          </rPr>
          <t xml:space="preserve"> </t>
        </r>
        <r>
          <rPr>
            <b/>
            <sz val="9"/>
            <color indexed="81"/>
            <rFont val="돋움"/>
            <family val="3"/>
            <charset val="129"/>
          </rPr>
          <t>작전임무</t>
        </r>
        <r>
          <rPr>
            <b/>
            <sz val="9"/>
            <color indexed="81"/>
            <rFont val="Tahoma"/>
            <family val="2"/>
          </rPr>
          <t xml:space="preserve"> </t>
        </r>
        <r>
          <rPr>
            <b/>
            <sz val="9"/>
            <color indexed="81"/>
            <rFont val="돋움"/>
            <family val="3"/>
            <charset val="129"/>
          </rPr>
          <t>수행을</t>
        </r>
        <r>
          <rPr>
            <b/>
            <sz val="9"/>
            <color indexed="81"/>
            <rFont val="Tahoma"/>
            <family val="2"/>
          </rPr>
          <t xml:space="preserve"> </t>
        </r>
        <r>
          <rPr>
            <b/>
            <sz val="9"/>
            <color indexed="81"/>
            <rFont val="돋움"/>
            <family val="3"/>
            <charset val="129"/>
          </rPr>
          <t>위해</t>
        </r>
        <r>
          <rPr>
            <b/>
            <sz val="9"/>
            <color indexed="81"/>
            <rFont val="Tahoma"/>
            <family val="2"/>
          </rPr>
          <t xml:space="preserve"> </t>
        </r>
        <r>
          <rPr>
            <b/>
            <sz val="9"/>
            <color indexed="81"/>
            <rFont val="돋움"/>
            <family val="3"/>
            <charset val="129"/>
          </rPr>
          <t>외국에</t>
        </r>
        <r>
          <rPr>
            <b/>
            <sz val="9"/>
            <color indexed="81"/>
            <rFont val="Tahoma"/>
            <family val="2"/>
          </rPr>
          <t xml:space="preserve"> </t>
        </r>
        <r>
          <rPr>
            <b/>
            <sz val="9"/>
            <color indexed="81"/>
            <rFont val="돋움"/>
            <family val="3"/>
            <charset val="129"/>
          </rPr>
          <t>주둔하는</t>
        </r>
        <r>
          <rPr>
            <b/>
            <sz val="9"/>
            <color indexed="81"/>
            <rFont val="Tahoma"/>
            <family val="2"/>
          </rPr>
          <t xml:space="preserve"> </t>
        </r>
        <r>
          <rPr>
            <b/>
            <sz val="9"/>
            <color indexed="81"/>
            <rFont val="돋움"/>
            <family val="3"/>
            <charset val="129"/>
          </rPr>
          <t>군인</t>
        </r>
        <r>
          <rPr>
            <b/>
            <sz val="9"/>
            <color indexed="81"/>
            <rFont val="Tahoma"/>
            <family val="2"/>
          </rPr>
          <t xml:space="preserve"> </t>
        </r>
        <r>
          <rPr>
            <b/>
            <sz val="9"/>
            <color indexed="81"/>
            <rFont val="돋움"/>
            <family val="3"/>
            <charset val="129"/>
          </rPr>
          <t>등이</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급여</t>
        </r>
      </text>
    </comment>
    <comment ref="C51" authorId="1" shapeId="0" xr:uid="{36405923-49B7-449C-B2B2-455EDE59CB83}">
      <text>
        <r>
          <rPr>
            <b/>
            <sz val="9"/>
            <color indexed="81"/>
            <rFont val="돋움"/>
            <family val="3"/>
            <charset val="129"/>
          </rPr>
          <t>구</t>
        </r>
        <r>
          <rPr>
            <b/>
            <sz val="9"/>
            <color indexed="81"/>
            <rFont val="Tahoma"/>
            <family val="2"/>
          </rPr>
          <t xml:space="preserve"> </t>
        </r>
        <r>
          <rPr>
            <b/>
            <sz val="9"/>
            <color indexed="81"/>
            <rFont val="돋움"/>
            <family val="3"/>
            <charset val="129"/>
          </rPr>
          <t>조특법</t>
        </r>
        <r>
          <rPr>
            <b/>
            <sz val="9"/>
            <color indexed="81"/>
            <rFont val="Tahoma"/>
            <family val="2"/>
          </rPr>
          <t xml:space="preserve"> </t>
        </r>
        <r>
          <rPr>
            <b/>
            <sz val="9"/>
            <color indexed="81"/>
            <rFont val="돋움"/>
            <family val="3"/>
            <charset val="129"/>
          </rPr>
          <t>§</t>
        </r>
        <r>
          <rPr>
            <b/>
            <sz val="9"/>
            <color indexed="81"/>
            <rFont val="Tahoma"/>
            <family val="2"/>
          </rPr>
          <t xml:space="preserve"> 15 </t>
        </r>
        <r>
          <rPr>
            <b/>
            <sz val="9"/>
            <color indexed="81"/>
            <rFont val="돋움"/>
            <family val="3"/>
            <charset val="129"/>
          </rPr>
          <t>주식매수선택권</t>
        </r>
        <r>
          <rPr>
            <b/>
            <sz val="9"/>
            <color indexed="81"/>
            <rFont val="Tahoma"/>
            <family val="2"/>
          </rPr>
          <t xml:space="preserve"> </t>
        </r>
        <r>
          <rPr>
            <b/>
            <sz val="9"/>
            <color indexed="81"/>
            <rFont val="돋움"/>
            <family val="3"/>
            <charset val="129"/>
          </rPr>
          <t>비과세</t>
        </r>
      </text>
    </comment>
    <comment ref="C52" authorId="1" shapeId="0" xr:uid="{3CFD6504-D1B5-4512-9595-57251621E44F}">
      <text>
        <r>
          <rPr>
            <b/>
            <sz val="9"/>
            <color indexed="81"/>
            <rFont val="돋움"/>
            <family val="3"/>
            <charset val="129"/>
          </rPr>
          <t>조특법</t>
        </r>
        <r>
          <rPr>
            <b/>
            <sz val="9"/>
            <color indexed="81"/>
            <rFont val="Tahoma"/>
            <family val="2"/>
          </rPr>
          <t xml:space="preserve"> </t>
        </r>
        <r>
          <rPr>
            <b/>
            <sz val="9"/>
            <color indexed="81"/>
            <rFont val="돋움"/>
            <family val="3"/>
            <charset val="129"/>
          </rPr>
          <t>§</t>
        </r>
        <r>
          <rPr>
            <b/>
            <sz val="9"/>
            <color indexed="81"/>
            <rFont val="Tahoma"/>
            <family val="2"/>
          </rPr>
          <t xml:space="preserve"> 18 </t>
        </r>
        <r>
          <rPr>
            <b/>
            <sz val="9"/>
            <color indexed="81"/>
            <rFont val="돋움"/>
            <family val="3"/>
            <charset val="129"/>
          </rPr>
          <t>외국인</t>
        </r>
        <r>
          <rPr>
            <b/>
            <sz val="9"/>
            <color indexed="81"/>
            <rFont val="Tahoma"/>
            <family val="2"/>
          </rPr>
          <t xml:space="preserve"> </t>
        </r>
        <r>
          <rPr>
            <b/>
            <sz val="9"/>
            <color indexed="81"/>
            <rFont val="돋움"/>
            <family val="3"/>
            <charset val="129"/>
          </rPr>
          <t>기술자</t>
        </r>
        <r>
          <rPr>
            <b/>
            <sz val="9"/>
            <color indexed="81"/>
            <rFont val="Tahoma"/>
            <family val="2"/>
          </rPr>
          <t xml:space="preserve"> </t>
        </r>
        <r>
          <rPr>
            <b/>
            <sz val="9"/>
            <color indexed="81"/>
            <rFont val="돋움"/>
            <family val="3"/>
            <charset val="129"/>
          </rPr>
          <t>소득세</t>
        </r>
        <r>
          <rPr>
            <b/>
            <sz val="9"/>
            <color indexed="81"/>
            <rFont val="Tahoma"/>
            <family val="2"/>
          </rPr>
          <t xml:space="preserve"> </t>
        </r>
        <r>
          <rPr>
            <b/>
            <sz val="9"/>
            <color indexed="81"/>
            <rFont val="돋움"/>
            <family val="3"/>
            <charset val="129"/>
          </rPr>
          <t>면제</t>
        </r>
      </text>
    </comment>
    <comment ref="I52" authorId="0" shapeId="0" xr:uid="{832CD51E-8A58-4C81-8AE5-01F642172317}">
      <text>
        <r>
          <rPr>
            <b/>
            <sz val="9"/>
            <color indexed="81"/>
            <rFont val="돋움"/>
            <family val="3"/>
            <charset val="129"/>
          </rPr>
          <t>조특법</t>
        </r>
        <r>
          <rPr>
            <b/>
            <sz val="9"/>
            <color indexed="81"/>
            <rFont val="Tahoma"/>
            <family val="2"/>
          </rPr>
          <t xml:space="preserve">§ 18
</t>
        </r>
        <r>
          <rPr>
            <b/>
            <sz val="9"/>
            <color indexed="81"/>
            <rFont val="돋움"/>
            <family val="3"/>
            <charset val="129"/>
          </rPr>
          <t>조세특례제한법</t>
        </r>
        <r>
          <rPr>
            <b/>
            <sz val="9"/>
            <color indexed="81"/>
            <rFont val="Tahoma"/>
            <family val="2"/>
          </rPr>
          <t xml:space="preserve">  </t>
        </r>
        <r>
          <rPr>
            <b/>
            <sz val="9"/>
            <color indexed="81"/>
            <rFont val="돋움"/>
            <family val="3"/>
            <charset val="129"/>
          </rPr>
          <t>제</t>
        </r>
        <r>
          <rPr>
            <b/>
            <sz val="9"/>
            <color indexed="81"/>
            <rFont val="Tahoma"/>
            <family val="2"/>
          </rPr>
          <t>18</t>
        </r>
        <r>
          <rPr>
            <b/>
            <sz val="9"/>
            <color indexed="81"/>
            <rFont val="돋움"/>
            <family val="3"/>
            <charset val="129"/>
          </rPr>
          <t>조</t>
        </r>
        <r>
          <rPr>
            <b/>
            <sz val="9"/>
            <color indexed="81"/>
            <rFont val="Tahoma"/>
            <family val="2"/>
          </rPr>
          <t xml:space="preserve"> [ </t>
        </r>
        <r>
          <rPr>
            <b/>
            <sz val="9"/>
            <color indexed="81"/>
            <rFont val="돋움"/>
            <family val="3"/>
            <charset val="129"/>
          </rPr>
          <t>외국인기술자에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소득세의</t>
        </r>
        <r>
          <rPr>
            <b/>
            <sz val="9"/>
            <color indexed="81"/>
            <rFont val="Tahoma"/>
            <family val="2"/>
          </rPr>
          <t xml:space="preserve"> </t>
        </r>
        <r>
          <rPr>
            <b/>
            <sz val="9"/>
            <color indexed="81"/>
            <rFont val="돋움"/>
            <family val="3"/>
            <charset val="129"/>
          </rPr>
          <t>감면</t>
        </r>
        <r>
          <rPr>
            <b/>
            <sz val="9"/>
            <color indexed="81"/>
            <rFont val="Tahoma"/>
            <family val="2"/>
          </rPr>
          <t xml:space="preserve"> (2010.01.01 </t>
        </r>
        <r>
          <rPr>
            <b/>
            <sz val="9"/>
            <color indexed="81"/>
            <rFont val="돋움"/>
            <family val="3"/>
            <charset val="129"/>
          </rPr>
          <t>제목개정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외국인기술자가</t>
        </r>
        <r>
          <rPr>
            <b/>
            <sz val="9"/>
            <color indexed="81"/>
            <rFont val="Tahoma"/>
            <family val="2"/>
          </rPr>
          <t xml:space="preserve"> </t>
        </r>
        <r>
          <rPr>
            <b/>
            <sz val="9"/>
            <color indexed="81"/>
            <rFont val="돋움"/>
            <family val="3"/>
            <charset val="129"/>
          </rPr>
          <t>국내에서</t>
        </r>
        <r>
          <rPr>
            <b/>
            <sz val="9"/>
            <color indexed="81"/>
            <rFont val="Tahoma"/>
            <family val="2"/>
          </rPr>
          <t xml:space="preserve"> </t>
        </r>
        <r>
          <rPr>
            <b/>
            <sz val="9"/>
            <color indexed="81"/>
            <rFont val="돋움"/>
            <family val="3"/>
            <charset val="129"/>
          </rPr>
          <t>내국인에게</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제공하고</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근로소득으로서</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외국인기술자가</t>
        </r>
        <r>
          <rPr>
            <b/>
            <sz val="9"/>
            <color indexed="81"/>
            <rFont val="Tahoma"/>
            <family val="2"/>
          </rPr>
          <t xml:space="preserve"> </t>
        </r>
        <r>
          <rPr>
            <b/>
            <sz val="9"/>
            <color indexed="81"/>
            <rFont val="돋움"/>
            <family val="3"/>
            <charset val="129"/>
          </rPr>
          <t>국내에서</t>
        </r>
        <r>
          <rPr>
            <b/>
            <sz val="9"/>
            <color indexed="81"/>
            <rFont val="Tahoma"/>
            <family val="2"/>
          </rPr>
          <t xml:space="preserve"> </t>
        </r>
        <r>
          <rPr>
            <b/>
            <sz val="9"/>
            <color indexed="81"/>
            <rFont val="돋움"/>
            <family val="3"/>
            <charset val="129"/>
          </rPr>
          <t>최초로</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제공한</t>
        </r>
        <r>
          <rPr>
            <b/>
            <sz val="9"/>
            <color indexed="81"/>
            <rFont val="Tahoma"/>
            <family val="2"/>
          </rPr>
          <t xml:space="preserve"> </t>
        </r>
        <r>
          <rPr>
            <b/>
            <sz val="9"/>
            <color indexed="81"/>
            <rFont val="돋움"/>
            <family val="3"/>
            <charset val="129"/>
          </rPr>
          <t>날</t>
        </r>
        <r>
          <rPr>
            <b/>
            <sz val="9"/>
            <color indexed="81"/>
            <rFont val="Tahoma"/>
            <family val="2"/>
          </rPr>
          <t>(2014</t>
        </r>
        <r>
          <rPr>
            <b/>
            <sz val="9"/>
            <color indexed="81"/>
            <rFont val="돋움"/>
            <family val="3"/>
            <charset val="129"/>
          </rPr>
          <t>년</t>
        </r>
        <r>
          <rPr>
            <b/>
            <sz val="9"/>
            <color indexed="81"/>
            <rFont val="Tahoma"/>
            <family val="2"/>
          </rPr>
          <t xml:space="preserve"> 12</t>
        </r>
        <r>
          <rPr>
            <b/>
            <sz val="9"/>
            <color indexed="81"/>
            <rFont val="돋움"/>
            <family val="3"/>
            <charset val="129"/>
          </rPr>
          <t>월</t>
        </r>
        <r>
          <rPr>
            <b/>
            <sz val="9"/>
            <color indexed="81"/>
            <rFont val="Tahoma"/>
            <family val="2"/>
          </rPr>
          <t xml:space="preserve"> 31</t>
        </r>
        <r>
          <rPr>
            <b/>
            <sz val="9"/>
            <color indexed="81"/>
            <rFont val="돋움"/>
            <family val="3"/>
            <charset val="129"/>
          </rPr>
          <t>일</t>
        </r>
        <r>
          <rPr>
            <b/>
            <sz val="9"/>
            <color indexed="81"/>
            <rFont val="Tahoma"/>
            <family val="2"/>
          </rPr>
          <t xml:space="preserve"> </t>
        </r>
        <r>
          <rPr>
            <b/>
            <sz val="9"/>
            <color indexed="81"/>
            <rFont val="돋움"/>
            <family val="3"/>
            <charset val="129"/>
          </rPr>
          <t>이전인</t>
        </r>
        <r>
          <rPr>
            <b/>
            <sz val="9"/>
            <color indexed="81"/>
            <rFont val="Tahoma"/>
            <family val="2"/>
          </rPr>
          <t xml:space="preserve"> </t>
        </r>
        <r>
          <rPr>
            <b/>
            <sz val="9"/>
            <color indexed="81"/>
            <rFont val="돋움"/>
            <family val="3"/>
            <charset val="129"/>
          </rPr>
          <t>경우만</t>
        </r>
        <r>
          <rPr>
            <b/>
            <sz val="9"/>
            <color indexed="81"/>
            <rFont val="Tahoma"/>
            <family val="2"/>
          </rPr>
          <t xml:space="preserve"> </t>
        </r>
        <r>
          <rPr>
            <b/>
            <sz val="9"/>
            <color indexed="81"/>
            <rFont val="돋움"/>
            <family val="3"/>
            <charset val="129"/>
          </rPr>
          <t>해당한다</t>
        </r>
        <r>
          <rPr>
            <b/>
            <sz val="9"/>
            <color indexed="81"/>
            <rFont val="Tahoma"/>
            <family val="2"/>
          </rPr>
          <t>)</t>
        </r>
        <r>
          <rPr>
            <b/>
            <sz val="9"/>
            <color indexed="81"/>
            <rFont val="돋움"/>
            <family val="3"/>
            <charset val="129"/>
          </rPr>
          <t>부터</t>
        </r>
        <r>
          <rPr>
            <b/>
            <sz val="9"/>
            <color indexed="81"/>
            <rFont val="Tahoma"/>
            <family val="2"/>
          </rPr>
          <t xml:space="preserve"> 2</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달까지</t>
        </r>
        <r>
          <rPr>
            <b/>
            <sz val="9"/>
            <color indexed="81"/>
            <rFont val="Tahoma"/>
            <family val="2"/>
          </rPr>
          <t xml:space="preserve"> </t>
        </r>
        <r>
          <rPr>
            <b/>
            <sz val="9"/>
            <color indexed="81"/>
            <rFont val="돋움"/>
            <family val="3"/>
            <charset val="129"/>
          </rPr>
          <t>발생한</t>
        </r>
        <r>
          <rPr>
            <b/>
            <sz val="9"/>
            <color indexed="81"/>
            <rFont val="Tahoma"/>
            <family val="2"/>
          </rPr>
          <t xml:space="preserve"> </t>
        </r>
        <r>
          <rPr>
            <b/>
            <sz val="9"/>
            <color indexed="81"/>
            <rFont val="돋움"/>
            <family val="3"/>
            <charset val="129"/>
          </rPr>
          <t>근로소득에</t>
        </r>
        <r>
          <rPr>
            <b/>
            <sz val="9"/>
            <color indexed="81"/>
            <rFont val="Tahoma"/>
            <family val="2"/>
          </rPr>
          <t xml:space="preserve"> </t>
        </r>
        <r>
          <rPr>
            <b/>
            <sz val="9"/>
            <color indexed="81"/>
            <rFont val="돋움"/>
            <family val="3"/>
            <charset val="129"/>
          </rPr>
          <t>대해서는</t>
        </r>
        <r>
          <rPr>
            <b/>
            <sz val="9"/>
            <color indexed="81"/>
            <rFont val="Tahoma"/>
            <family val="2"/>
          </rPr>
          <t xml:space="preserve"> </t>
        </r>
        <r>
          <rPr>
            <b/>
            <sz val="9"/>
            <color indexed="81"/>
            <rFont val="돋움"/>
            <family val="3"/>
            <charset val="129"/>
          </rPr>
          <t>소득세의</t>
        </r>
        <r>
          <rPr>
            <b/>
            <sz val="9"/>
            <color indexed="81"/>
            <rFont val="Tahoma"/>
            <family val="2"/>
          </rPr>
          <t xml:space="preserve"> 100</t>
        </r>
        <r>
          <rPr>
            <b/>
            <sz val="9"/>
            <color indexed="81"/>
            <rFont val="돋움"/>
            <family val="3"/>
            <charset val="129"/>
          </rPr>
          <t>분의</t>
        </r>
        <r>
          <rPr>
            <b/>
            <sz val="9"/>
            <color indexed="81"/>
            <rFont val="Tahoma"/>
            <family val="2"/>
          </rPr>
          <t xml:space="preserve"> 50</t>
        </r>
        <r>
          <rPr>
            <b/>
            <sz val="9"/>
            <color indexed="81"/>
            <rFont val="돋움"/>
            <family val="3"/>
            <charset val="129"/>
          </rPr>
          <t>에</t>
        </r>
        <r>
          <rPr>
            <b/>
            <sz val="9"/>
            <color indexed="81"/>
            <rFont val="Tahoma"/>
            <family val="2"/>
          </rPr>
          <t xml:space="preserve"> </t>
        </r>
        <r>
          <rPr>
            <b/>
            <sz val="9"/>
            <color indexed="81"/>
            <rFont val="돋움"/>
            <family val="3"/>
            <charset val="129"/>
          </rPr>
          <t>상당하는</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감면한다</t>
        </r>
        <r>
          <rPr>
            <b/>
            <sz val="9"/>
            <color indexed="81"/>
            <rFont val="Tahoma"/>
            <family val="2"/>
          </rPr>
          <t xml:space="preserve">.(2011.12.31 </t>
        </r>
        <r>
          <rPr>
            <b/>
            <sz val="9"/>
            <color indexed="81"/>
            <rFont val="돋움"/>
            <family val="3"/>
            <charset val="129"/>
          </rPr>
          <t>개정</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외국인기술자가</t>
        </r>
        <r>
          <rPr>
            <b/>
            <sz val="9"/>
            <color indexed="81"/>
            <rFont val="Tahoma"/>
            <family val="2"/>
          </rPr>
          <t xml:space="preserve"> </t>
        </r>
        <r>
          <rPr>
            <b/>
            <sz val="9"/>
            <color indexed="81"/>
            <rFont val="돋움"/>
            <family val="3"/>
            <charset val="129"/>
          </rPr>
          <t>「외국인투자</t>
        </r>
        <r>
          <rPr>
            <b/>
            <sz val="9"/>
            <color indexed="81"/>
            <rFont val="Tahoma"/>
            <family val="2"/>
          </rPr>
          <t xml:space="preserve"> </t>
        </r>
        <r>
          <rPr>
            <b/>
            <sz val="9"/>
            <color indexed="81"/>
            <rFont val="돋움"/>
            <family val="3"/>
            <charset val="129"/>
          </rPr>
          <t>촉진법」에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기술도입계약에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국내에서</t>
        </r>
        <r>
          <rPr>
            <b/>
            <sz val="9"/>
            <color indexed="81"/>
            <rFont val="Tahoma"/>
            <family val="2"/>
          </rPr>
          <t xml:space="preserve"> </t>
        </r>
        <r>
          <rPr>
            <b/>
            <sz val="9"/>
            <color indexed="81"/>
            <rFont val="돋움"/>
            <family val="3"/>
            <charset val="129"/>
          </rPr>
          <t>제</t>
        </r>
        <r>
          <rPr>
            <b/>
            <sz val="9"/>
            <color indexed="81"/>
            <rFont val="Tahoma"/>
            <family val="2"/>
          </rPr>
          <t>121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t>
        </r>
        <r>
          <rPr>
            <b/>
            <sz val="9"/>
            <color indexed="81"/>
            <rFont val="Tahoma"/>
            <family val="2"/>
          </rPr>
          <t xml:space="preserve"> </t>
        </r>
        <r>
          <rPr>
            <b/>
            <sz val="9"/>
            <color indexed="81"/>
            <rFont val="돋움"/>
            <family val="3"/>
            <charset val="129"/>
          </rPr>
          <t>등이</t>
        </r>
        <r>
          <rPr>
            <b/>
            <sz val="9"/>
            <color indexed="81"/>
            <rFont val="Tahoma"/>
            <family val="2"/>
          </rPr>
          <t xml:space="preserve"> </t>
        </r>
        <r>
          <rPr>
            <b/>
            <sz val="9"/>
            <color indexed="81"/>
            <rFont val="돋움"/>
            <family val="3"/>
            <charset val="129"/>
          </rPr>
          <t>감면되는</t>
        </r>
        <r>
          <rPr>
            <b/>
            <sz val="9"/>
            <color indexed="81"/>
            <rFont val="Tahoma"/>
            <family val="2"/>
          </rPr>
          <t xml:space="preserve"> </t>
        </r>
        <r>
          <rPr>
            <b/>
            <sz val="9"/>
            <color indexed="81"/>
            <rFont val="돋움"/>
            <family val="3"/>
            <charset val="129"/>
          </rPr>
          <t>사업을</t>
        </r>
        <r>
          <rPr>
            <b/>
            <sz val="9"/>
            <color indexed="81"/>
            <rFont val="Tahoma"/>
            <family val="2"/>
          </rPr>
          <t xml:space="preserve"> </t>
        </r>
        <r>
          <rPr>
            <b/>
            <sz val="9"/>
            <color indexed="81"/>
            <rFont val="돋움"/>
            <family val="3"/>
            <charset val="129"/>
          </rPr>
          <t>하는</t>
        </r>
        <r>
          <rPr>
            <b/>
            <sz val="9"/>
            <color indexed="81"/>
            <rFont val="Tahoma"/>
            <family val="2"/>
          </rPr>
          <t xml:space="preserve"> </t>
        </r>
        <r>
          <rPr>
            <b/>
            <sz val="9"/>
            <color indexed="81"/>
            <rFont val="돋움"/>
            <family val="3"/>
            <charset val="129"/>
          </rPr>
          <t>외국인투자기업에</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고도기술을</t>
        </r>
        <r>
          <rPr>
            <b/>
            <sz val="9"/>
            <color indexed="81"/>
            <rFont val="Tahoma"/>
            <family val="2"/>
          </rPr>
          <t xml:space="preserve"> </t>
        </r>
        <r>
          <rPr>
            <b/>
            <sz val="9"/>
            <color indexed="81"/>
            <rFont val="돋움"/>
            <family val="3"/>
            <charset val="129"/>
          </rPr>
          <t>제공하고</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근로소득으로서</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외국인투자기업에</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제공한</t>
        </r>
        <r>
          <rPr>
            <b/>
            <sz val="9"/>
            <color indexed="81"/>
            <rFont val="Tahoma"/>
            <family val="2"/>
          </rPr>
          <t xml:space="preserve"> </t>
        </r>
        <r>
          <rPr>
            <b/>
            <sz val="9"/>
            <color indexed="81"/>
            <rFont val="돋움"/>
            <family val="3"/>
            <charset val="129"/>
          </rPr>
          <t>날</t>
        </r>
        <r>
          <rPr>
            <b/>
            <sz val="9"/>
            <color indexed="81"/>
            <rFont val="Tahoma"/>
            <family val="2"/>
          </rPr>
          <t>(2014</t>
        </r>
        <r>
          <rPr>
            <b/>
            <sz val="9"/>
            <color indexed="81"/>
            <rFont val="돋움"/>
            <family val="3"/>
            <charset val="129"/>
          </rPr>
          <t>년</t>
        </r>
        <r>
          <rPr>
            <b/>
            <sz val="9"/>
            <color indexed="81"/>
            <rFont val="Tahoma"/>
            <family val="2"/>
          </rPr>
          <t xml:space="preserve"> 12</t>
        </r>
        <r>
          <rPr>
            <b/>
            <sz val="9"/>
            <color indexed="81"/>
            <rFont val="돋움"/>
            <family val="3"/>
            <charset val="129"/>
          </rPr>
          <t>월</t>
        </r>
        <r>
          <rPr>
            <b/>
            <sz val="9"/>
            <color indexed="81"/>
            <rFont val="Tahoma"/>
            <family val="2"/>
          </rPr>
          <t xml:space="preserve"> 31</t>
        </r>
        <r>
          <rPr>
            <b/>
            <sz val="9"/>
            <color indexed="81"/>
            <rFont val="돋움"/>
            <family val="3"/>
            <charset val="129"/>
          </rPr>
          <t>일까지만</t>
        </r>
        <r>
          <rPr>
            <b/>
            <sz val="9"/>
            <color indexed="81"/>
            <rFont val="Tahoma"/>
            <family val="2"/>
          </rPr>
          <t xml:space="preserve"> </t>
        </r>
        <r>
          <rPr>
            <b/>
            <sz val="9"/>
            <color indexed="81"/>
            <rFont val="돋움"/>
            <family val="3"/>
            <charset val="129"/>
          </rPr>
          <t>해당한다</t>
        </r>
        <r>
          <rPr>
            <b/>
            <sz val="9"/>
            <color indexed="81"/>
            <rFont val="Tahoma"/>
            <family val="2"/>
          </rPr>
          <t>)</t>
        </r>
        <r>
          <rPr>
            <b/>
            <sz val="9"/>
            <color indexed="81"/>
            <rFont val="돋움"/>
            <family val="3"/>
            <charset val="129"/>
          </rPr>
          <t>부터</t>
        </r>
        <r>
          <rPr>
            <b/>
            <sz val="9"/>
            <color indexed="81"/>
            <rFont val="Tahoma"/>
            <family val="2"/>
          </rPr>
          <t xml:space="preserve"> 2</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달까지</t>
        </r>
        <r>
          <rPr>
            <b/>
            <sz val="9"/>
            <color indexed="81"/>
            <rFont val="Tahoma"/>
            <family val="2"/>
          </rPr>
          <t xml:space="preserve"> </t>
        </r>
        <r>
          <rPr>
            <b/>
            <sz val="9"/>
            <color indexed="81"/>
            <rFont val="돋움"/>
            <family val="3"/>
            <charset val="129"/>
          </rPr>
          <t>발생한</t>
        </r>
        <r>
          <rPr>
            <b/>
            <sz val="9"/>
            <color indexed="81"/>
            <rFont val="Tahoma"/>
            <family val="2"/>
          </rPr>
          <t xml:space="preserve"> </t>
        </r>
        <r>
          <rPr>
            <b/>
            <sz val="9"/>
            <color indexed="81"/>
            <rFont val="돋움"/>
            <family val="3"/>
            <charset val="129"/>
          </rPr>
          <t>근로소득에</t>
        </r>
        <r>
          <rPr>
            <b/>
            <sz val="9"/>
            <color indexed="81"/>
            <rFont val="Tahoma"/>
            <family val="2"/>
          </rPr>
          <t xml:space="preserve"> </t>
        </r>
        <r>
          <rPr>
            <b/>
            <sz val="9"/>
            <color indexed="81"/>
            <rFont val="돋움"/>
            <family val="3"/>
            <charset val="129"/>
          </rPr>
          <t>대해서는</t>
        </r>
        <r>
          <rPr>
            <b/>
            <sz val="9"/>
            <color indexed="81"/>
            <rFont val="Tahoma"/>
            <family val="2"/>
          </rPr>
          <t xml:space="preserve"> </t>
        </r>
        <r>
          <rPr>
            <b/>
            <sz val="9"/>
            <color indexed="81"/>
            <rFont val="돋움"/>
            <family val="3"/>
            <charset val="129"/>
          </rPr>
          <t>소득세의</t>
        </r>
        <r>
          <rPr>
            <b/>
            <sz val="9"/>
            <color indexed="81"/>
            <rFont val="Tahoma"/>
            <family val="2"/>
          </rPr>
          <t xml:space="preserve"> 100</t>
        </r>
        <r>
          <rPr>
            <b/>
            <sz val="9"/>
            <color indexed="81"/>
            <rFont val="돋움"/>
            <family val="3"/>
            <charset val="129"/>
          </rPr>
          <t>분의</t>
        </r>
        <r>
          <rPr>
            <b/>
            <sz val="9"/>
            <color indexed="81"/>
            <rFont val="Tahoma"/>
            <family val="2"/>
          </rPr>
          <t xml:space="preserve"> 50</t>
        </r>
        <r>
          <rPr>
            <b/>
            <sz val="9"/>
            <color indexed="81"/>
            <rFont val="돋움"/>
            <family val="3"/>
            <charset val="129"/>
          </rPr>
          <t>에</t>
        </r>
        <r>
          <rPr>
            <b/>
            <sz val="9"/>
            <color indexed="81"/>
            <rFont val="Tahoma"/>
            <family val="2"/>
          </rPr>
          <t xml:space="preserve"> </t>
        </r>
        <r>
          <rPr>
            <b/>
            <sz val="9"/>
            <color indexed="81"/>
            <rFont val="돋움"/>
            <family val="3"/>
            <charset val="129"/>
          </rPr>
          <t>상당하는</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감면한다</t>
        </r>
        <r>
          <rPr>
            <b/>
            <sz val="9"/>
            <color indexed="81"/>
            <rFont val="Tahoma"/>
            <family val="2"/>
          </rPr>
          <t xml:space="preserve">.(2011.12.31 </t>
        </r>
        <r>
          <rPr>
            <b/>
            <sz val="9"/>
            <color indexed="81"/>
            <rFont val="돋움"/>
            <family val="3"/>
            <charset val="129"/>
          </rPr>
          <t>개정</t>
        </r>
        <r>
          <rPr>
            <b/>
            <sz val="9"/>
            <color indexed="81"/>
            <rFont val="Tahoma"/>
            <family val="2"/>
          </rPr>
          <t xml:space="preserve">) 
</t>
        </r>
        <r>
          <rPr>
            <b/>
            <sz val="9"/>
            <color indexed="81"/>
            <rFont val="돋움"/>
            <family val="3"/>
            <charset val="129"/>
          </rPr>
          <t>③</t>
        </r>
        <r>
          <rPr>
            <b/>
            <sz val="9"/>
            <color indexed="81"/>
            <rFont val="Tahoma"/>
            <family val="2"/>
          </rPr>
          <t xml:space="preserve"> </t>
        </r>
        <r>
          <rPr>
            <b/>
            <sz val="9"/>
            <color indexed="81"/>
            <rFont val="돋움"/>
            <family val="3"/>
            <charset val="129"/>
          </rPr>
          <t>원천징수의무자가</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소득세가</t>
        </r>
        <r>
          <rPr>
            <b/>
            <sz val="9"/>
            <color indexed="81"/>
            <rFont val="Tahoma"/>
            <family val="2"/>
          </rPr>
          <t xml:space="preserve"> </t>
        </r>
        <r>
          <rPr>
            <b/>
            <sz val="9"/>
            <color indexed="81"/>
            <rFont val="돋움"/>
            <family val="3"/>
            <charset val="129"/>
          </rPr>
          <t>감면되는</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지급할</t>
        </r>
        <r>
          <rPr>
            <b/>
            <sz val="9"/>
            <color indexed="81"/>
            <rFont val="Tahoma"/>
            <family val="2"/>
          </rPr>
          <t xml:space="preserve"> </t>
        </r>
        <r>
          <rPr>
            <b/>
            <sz val="9"/>
            <color indexed="81"/>
            <rFont val="돋움"/>
            <family val="3"/>
            <charset val="129"/>
          </rPr>
          <t>때에는</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127</t>
        </r>
        <r>
          <rPr>
            <b/>
            <sz val="9"/>
            <color indexed="81"/>
            <rFont val="돋움"/>
            <family val="3"/>
            <charset val="129"/>
          </rPr>
          <t>조에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징수할</t>
        </r>
        <r>
          <rPr>
            <b/>
            <sz val="9"/>
            <color indexed="81"/>
            <rFont val="Tahoma"/>
            <family val="2"/>
          </rPr>
          <t xml:space="preserve"> </t>
        </r>
        <r>
          <rPr>
            <b/>
            <sz val="9"/>
            <color indexed="81"/>
            <rFont val="돋움"/>
            <family val="3"/>
            <charset val="129"/>
          </rPr>
          <t>소득세의</t>
        </r>
        <r>
          <rPr>
            <b/>
            <sz val="9"/>
            <color indexed="81"/>
            <rFont val="Tahoma"/>
            <family val="2"/>
          </rPr>
          <t xml:space="preserve"> 100</t>
        </r>
        <r>
          <rPr>
            <b/>
            <sz val="9"/>
            <color indexed="81"/>
            <rFont val="돋움"/>
            <family val="3"/>
            <charset val="129"/>
          </rPr>
          <t>분의</t>
        </r>
        <r>
          <rPr>
            <b/>
            <sz val="9"/>
            <color indexed="81"/>
            <rFont val="Tahoma"/>
            <family val="2"/>
          </rPr>
          <t xml:space="preserve"> 50</t>
        </r>
        <r>
          <rPr>
            <b/>
            <sz val="9"/>
            <color indexed="81"/>
            <rFont val="돋움"/>
            <family val="3"/>
            <charset val="129"/>
          </rPr>
          <t>에</t>
        </r>
        <r>
          <rPr>
            <b/>
            <sz val="9"/>
            <color indexed="81"/>
            <rFont val="Tahoma"/>
            <family val="2"/>
          </rPr>
          <t xml:space="preserve"> </t>
        </r>
        <r>
          <rPr>
            <b/>
            <sz val="9"/>
            <color indexed="81"/>
            <rFont val="돋움"/>
            <family val="3"/>
            <charset val="129"/>
          </rPr>
          <t>상당하는</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원천징수한다</t>
        </r>
        <r>
          <rPr>
            <b/>
            <sz val="9"/>
            <color indexed="81"/>
            <rFont val="Tahoma"/>
            <family val="2"/>
          </rPr>
          <t xml:space="preserve">(2010.01.01 </t>
        </r>
        <r>
          <rPr>
            <b/>
            <sz val="9"/>
            <color indexed="81"/>
            <rFont val="돋움"/>
            <family val="3"/>
            <charset val="129"/>
          </rPr>
          <t>신설</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④</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항이나</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항을</t>
        </r>
        <r>
          <rPr>
            <b/>
            <sz val="9"/>
            <color indexed="81"/>
            <rFont val="Tahoma"/>
            <family val="2"/>
          </rPr>
          <t xml:space="preserve"> </t>
        </r>
        <r>
          <rPr>
            <b/>
            <sz val="9"/>
            <color indexed="81"/>
            <rFont val="돋움"/>
            <family val="3"/>
            <charset val="129"/>
          </rPr>
          <t>적용받으려는</t>
        </r>
        <r>
          <rPr>
            <b/>
            <sz val="9"/>
            <color indexed="81"/>
            <rFont val="Tahoma"/>
            <family val="2"/>
          </rPr>
          <t xml:space="preserve"> </t>
        </r>
        <r>
          <rPr>
            <b/>
            <sz val="9"/>
            <color indexed="81"/>
            <rFont val="돋움"/>
            <family val="3"/>
            <charset val="129"/>
          </rPr>
          <t>자는</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바에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감면신청을</t>
        </r>
        <r>
          <rPr>
            <b/>
            <sz val="9"/>
            <color indexed="81"/>
            <rFont val="Tahoma"/>
            <family val="2"/>
          </rPr>
          <t xml:space="preserve"> </t>
        </r>
        <r>
          <rPr>
            <b/>
            <sz val="9"/>
            <color indexed="81"/>
            <rFont val="돋움"/>
            <family val="3"/>
            <charset val="129"/>
          </rPr>
          <t>하여야</t>
        </r>
        <r>
          <rPr>
            <b/>
            <sz val="9"/>
            <color indexed="81"/>
            <rFont val="Tahoma"/>
            <family val="2"/>
          </rPr>
          <t xml:space="preserve"> </t>
        </r>
        <r>
          <rPr>
            <b/>
            <sz val="9"/>
            <color indexed="81"/>
            <rFont val="돋움"/>
            <family val="3"/>
            <charset val="129"/>
          </rPr>
          <t>한다</t>
        </r>
        <r>
          <rPr>
            <b/>
            <sz val="9"/>
            <color indexed="81"/>
            <rFont val="Tahoma"/>
            <family val="2"/>
          </rPr>
          <t xml:space="preserve">.(2010.01.01 </t>
        </r>
        <r>
          <rPr>
            <b/>
            <sz val="9"/>
            <color indexed="81"/>
            <rFont val="돋움"/>
            <family val="3"/>
            <charset val="129"/>
          </rPr>
          <t>개정</t>
        </r>
        <r>
          <rPr>
            <b/>
            <sz val="9"/>
            <color indexed="81"/>
            <rFont val="Tahoma"/>
            <family val="2"/>
          </rPr>
          <t xml:space="preserve">) [ </t>
        </r>
        <r>
          <rPr>
            <b/>
            <sz val="9"/>
            <color indexed="81"/>
            <rFont val="돋움"/>
            <family val="3"/>
            <charset val="129"/>
          </rPr>
          <t>부칙</t>
        </r>
        <r>
          <rPr>
            <b/>
            <sz val="9"/>
            <color indexed="81"/>
            <rFont val="Tahoma"/>
            <family val="2"/>
          </rPr>
          <t xml:space="preserve"> ] </t>
        </r>
      </text>
    </comment>
    <comment ref="C53" authorId="1" shapeId="0" xr:uid="{B2E6AF4A-F0E0-4CFE-BA3B-54C026B658AA}">
      <text>
        <r>
          <rPr>
            <b/>
            <sz val="9"/>
            <color indexed="81"/>
            <rFont val="돋움"/>
            <family val="3"/>
            <charset val="129"/>
          </rPr>
          <t>조특법</t>
        </r>
        <r>
          <rPr>
            <b/>
            <sz val="9"/>
            <color indexed="81"/>
            <rFont val="Tahoma"/>
            <family val="2"/>
          </rPr>
          <t xml:space="preserve"> </t>
        </r>
        <r>
          <rPr>
            <b/>
            <sz val="9"/>
            <color indexed="81"/>
            <rFont val="돋움"/>
            <family val="3"/>
            <charset val="129"/>
          </rPr>
          <t>§</t>
        </r>
        <r>
          <rPr>
            <b/>
            <sz val="9"/>
            <color indexed="81"/>
            <rFont val="Tahoma"/>
            <family val="2"/>
          </rPr>
          <t xml:space="preserve"> 88</t>
        </r>
        <r>
          <rPr>
            <b/>
            <sz val="9"/>
            <color indexed="81"/>
            <rFont val="돋움"/>
            <family val="3"/>
            <charset val="129"/>
          </rPr>
          <t>의</t>
        </r>
        <r>
          <rPr>
            <b/>
            <sz val="9"/>
            <color indexed="81"/>
            <rFont val="Tahoma"/>
            <family val="2"/>
          </rPr>
          <t>4</t>
        </r>
        <r>
          <rPr>
            <b/>
            <sz val="9"/>
            <color indexed="81"/>
            <rFont val="돋움"/>
            <family val="3"/>
            <charset val="129"/>
          </rPr>
          <t>⑥</t>
        </r>
        <r>
          <rPr>
            <b/>
            <sz val="9"/>
            <color indexed="81"/>
            <rFont val="Tahoma"/>
            <family val="2"/>
          </rPr>
          <t xml:space="preserve"> </t>
        </r>
        <r>
          <rPr>
            <b/>
            <sz val="9"/>
            <color indexed="81"/>
            <rFont val="돋움"/>
            <family val="3"/>
            <charset val="129"/>
          </rPr>
          <t>우리사주조합</t>
        </r>
        <r>
          <rPr>
            <b/>
            <sz val="9"/>
            <color indexed="81"/>
            <rFont val="Tahoma"/>
            <family val="2"/>
          </rPr>
          <t xml:space="preserve"> </t>
        </r>
        <r>
          <rPr>
            <b/>
            <sz val="9"/>
            <color indexed="81"/>
            <rFont val="돋움"/>
            <family val="3"/>
            <charset val="129"/>
          </rPr>
          <t>인출금</t>
        </r>
        <r>
          <rPr>
            <b/>
            <sz val="9"/>
            <color indexed="81"/>
            <rFont val="Tahoma"/>
            <family val="2"/>
          </rPr>
          <t xml:space="preserve"> </t>
        </r>
        <r>
          <rPr>
            <b/>
            <sz val="9"/>
            <color indexed="81"/>
            <rFont val="돋움"/>
            <family val="3"/>
            <charset val="129"/>
          </rPr>
          <t>비과세</t>
        </r>
        <r>
          <rPr>
            <b/>
            <sz val="9"/>
            <color indexed="81"/>
            <rFont val="Tahoma"/>
            <family val="2"/>
          </rPr>
          <t>(50%)</t>
        </r>
      </text>
    </comment>
    <comment ref="C54" authorId="1" shapeId="0" xr:uid="{AFB9458D-4277-4323-8B6A-F1B03803D693}">
      <text>
        <r>
          <rPr>
            <b/>
            <sz val="9"/>
            <color indexed="81"/>
            <rFont val="돋움"/>
            <family val="3"/>
            <charset val="129"/>
          </rPr>
          <t>조특법</t>
        </r>
        <r>
          <rPr>
            <b/>
            <sz val="9"/>
            <color indexed="81"/>
            <rFont val="Tahoma"/>
            <family val="2"/>
          </rPr>
          <t xml:space="preserve"> </t>
        </r>
        <r>
          <rPr>
            <b/>
            <sz val="9"/>
            <color indexed="81"/>
            <rFont val="돋움"/>
            <family val="3"/>
            <charset val="129"/>
          </rPr>
          <t>§</t>
        </r>
        <r>
          <rPr>
            <b/>
            <sz val="9"/>
            <color indexed="81"/>
            <rFont val="Tahoma"/>
            <family val="2"/>
          </rPr>
          <t xml:space="preserve"> 88</t>
        </r>
        <r>
          <rPr>
            <b/>
            <sz val="9"/>
            <color indexed="81"/>
            <rFont val="돋움"/>
            <family val="3"/>
            <charset val="129"/>
          </rPr>
          <t>의</t>
        </r>
        <r>
          <rPr>
            <b/>
            <sz val="9"/>
            <color indexed="81"/>
            <rFont val="Tahoma"/>
            <family val="2"/>
          </rPr>
          <t>4</t>
        </r>
        <r>
          <rPr>
            <b/>
            <sz val="9"/>
            <color indexed="81"/>
            <rFont val="돋움"/>
            <family val="3"/>
            <charset val="129"/>
          </rPr>
          <t>⑥</t>
        </r>
        <r>
          <rPr>
            <b/>
            <sz val="9"/>
            <color indexed="81"/>
            <rFont val="Tahoma"/>
            <family val="2"/>
          </rPr>
          <t xml:space="preserve"> </t>
        </r>
        <r>
          <rPr>
            <b/>
            <sz val="9"/>
            <color indexed="81"/>
            <rFont val="돋움"/>
            <family val="3"/>
            <charset val="129"/>
          </rPr>
          <t>우리사주조합</t>
        </r>
        <r>
          <rPr>
            <b/>
            <sz val="9"/>
            <color indexed="81"/>
            <rFont val="Tahoma"/>
            <family val="2"/>
          </rPr>
          <t xml:space="preserve"> </t>
        </r>
        <r>
          <rPr>
            <b/>
            <sz val="9"/>
            <color indexed="81"/>
            <rFont val="돋움"/>
            <family val="3"/>
            <charset val="129"/>
          </rPr>
          <t>인출금</t>
        </r>
        <r>
          <rPr>
            <b/>
            <sz val="9"/>
            <color indexed="81"/>
            <rFont val="Tahoma"/>
            <family val="2"/>
          </rPr>
          <t xml:space="preserve"> </t>
        </r>
        <r>
          <rPr>
            <b/>
            <sz val="9"/>
            <color indexed="81"/>
            <rFont val="돋움"/>
            <family val="3"/>
            <charset val="129"/>
          </rPr>
          <t>비과세</t>
        </r>
        <r>
          <rPr>
            <b/>
            <sz val="9"/>
            <color indexed="81"/>
            <rFont val="Tahoma"/>
            <family val="2"/>
          </rPr>
          <t>(75%)</t>
        </r>
      </text>
    </comment>
    <comment ref="C55" authorId="1" shapeId="0" xr:uid="{32E600BC-67E0-4C56-8BA7-7F76304E3078}">
      <text>
        <r>
          <rPr>
            <b/>
            <sz val="9"/>
            <color indexed="81"/>
            <rFont val="돋움"/>
            <family val="3"/>
            <charset val="129"/>
          </rPr>
          <t>조특법</t>
        </r>
        <r>
          <rPr>
            <b/>
            <sz val="9"/>
            <color indexed="81"/>
            <rFont val="Tahoma"/>
            <family val="2"/>
          </rPr>
          <t xml:space="preserve"> </t>
        </r>
        <r>
          <rPr>
            <b/>
            <sz val="9"/>
            <color indexed="81"/>
            <rFont val="돋움"/>
            <family val="3"/>
            <charset val="129"/>
          </rPr>
          <t>§</t>
        </r>
        <r>
          <rPr>
            <b/>
            <sz val="9"/>
            <color indexed="81"/>
            <rFont val="Tahoma"/>
            <family val="2"/>
          </rPr>
          <t xml:space="preserve"> 140 </t>
        </r>
        <r>
          <rPr>
            <b/>
            <sz val="9"/>
            <color indexed="81"/>
            <rFont val="돋움"/>
            <family val="3"/>
            <charset val="129"/>
          </rPr>
          <t>⑤</t>
        </r>
        <r>
          <rPr>
            <b/>
            <sz val="9"/>
            <color indexed="81"/>
            <rFont val="Tahoma"/>
            <family val="2"/>
          </rPr>
          <t xml:space="preserve"> </t>
        </r>
        <r>
          <rPr>
            <b/>
            <sz val="9"/>
            <color indexed="81"/>
            <rFont val="돋움"/>
            <family val="3"/>
            <charset val="129"/>
          </rPr>
          <t>해저광물자원개발을</t>
        </r>
        <r>
          <rPr>
            <b/>
            <sz val="9"/>
            <color indexed="81"/>
            <rFont val="Tahoma"/>
            <family val="2"/>
          </rPr>
          <t xml:space="preserve"> </t>
        </r>
        <r>
          <rPr>
            <b/>
            <sz val="9"/>
            <color indexed="81"/>
            <rFont val="돋움"/>
            <family val="3"/>
            <charset val="129"/>
          </rPr>
          <t>위한</t>
        </r>
        <r>
          <rPr>
            <b/>
            <sz val="9"/>
            <color indexed="81"/>
            <rFont val="Tahoma"/>
            <family val="2"/>
          </rPr>
          <t xml:space="preserve"> </t>
        </r>
        <r>
          <rPr>
            <b/>
            <sz val="9"/>
            <color indexed="81"/>
            <rFont val="돋움"/>
            <family val="3"/>
            <charset val="129"/>
          </rPr>
          <t>과세특례</t>
        </r>
      </text>
    </comment>
    <comment ref="I55" authorId="0" shapeId="0" xr:uid="{A02AE9BB-1AD9-4007-94E7-E5A6A0042D8D}">
      <text>
        <r>
          <rPr>
            <b/>
            <sz val="9"/>
            <color indexed="81"/>
            <rFont val="돋움"/>
            <family val="3"/>
            <charset val="129"/>
          </rPr>
          <t>조세특례제한법</t>
        </r>
        <r>
          <rPr>
            <b/>
            <sz val="9"/>
            <color indexed="81"/>
            <rFont val="Tahoma"/>
            <family val="2"/>
          </rPr>
          <t xml:space="preserve">  </t>
        </r>
        <r>
          <rPr>
            <b/>
            <sz val="9"/>
            <color indexed="81"/>
            <rFont val="돋움"/>
            <family val="3"/>
            <charset val="129"/>
          </rPr>
          <t>제</t>
        </r>
        <r>
          <rPr>
            <b/>
            <sz val="9"/>
            <color indexed="81"/>
            <rFont val="Tahoma"/>
            <family val="2"/>
          </rPr>
          <t>140</t>
        </r>
        <r>
          <rPr>
            <b/>
            <sz val="9"/>
            <color indexed="81"/>
            <rFont val="돋움"/>
            <family val="3"/>
            <charset val="129"/>
          </rPr>
          <t>조</t>
        </r>
        <r>
          <rPr>
            <b/>
            <sz val="9"/>
            <color indexed="81"/>
            <rFont val="Tahoma"/>
            <family val="2"/>
          </rPr>
          <t xml:space="preserve"> [ </t>
        </r>
        <r>
          <rPr>
            <b/>
            <sz val="9"/>
            <color indexed="81"/>
            <rFont val="돋움"/>
            <family val="3"/>
            <charset val="129"/>
          </rPr>
          <t>해저광물자원개발을</t>
        </r>
        <r>
          <rPr>
            <b/>
            <sz val="9"/>
            <color indexed="81"/>
            <rFont val="Tahoma"/>
            <family val="2"/>
          </rPr>
          <t xml:space="preserve"> </t>
        </r>
        <r>
          <rPr>
            <b/>
            <sz val="9"/>
            <color indexed="81"/>
            <rFont val="돋움"/>
            <family val="3"/>
            <charset val="129"/>
          </rPr>
          <t>위한</t>
        </r>
        <r>
          <rPr>
            <b/>
            <sz val="9"/>
            <color indexed="81"/>
            <rFont val="Tahoma"/>
            <family val="2"/>
          </rPr>
          <t xml:space="preserve"> </t>
        </r>
        <r>
          <rPr>
            <b/>
            <sz val="9"/>
            <color indexed="81"/>
            <rFont val="돋움"/>
            <family val="3"/>
            <charset val="129"/>
          </rPr>
          <t>과세특례</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삭제</t>
        </r>
        <r>
          <rPr>
            <b/>
            <sz val="9"/>
            <color indexed="81"/>
            <rFont val="Tahoma"/>
            <family val="2"/>
          </rPr>
          <t xml:space="preserve">(2003.12.30) [ </t>
        </r>
        <r>
          <rPr>
            <b/>
            <sz val="9"/>
            <color indexed="81"/>
            <rFont val="돋움"/>
            <family val="3"/>
            <charset val="129"/>
          </rPr>
          <t>부칙</t>
        </r>
        <r>
          <rPr>
            <b/>
            <sz val="9"/>
            <color indexed="81"/>
            <rFont val="Tahoma"/>
            <family val="2"/>
          </rPr>
          <t xml:space="preserve"> ] 
</t>
        </r>
        <r>
          <rPr>
            <b/>
            <sz val="9"/>
            <color indexed="81"/>
            <rFont val="돋움"/>
            <family val="3"/>
            <charset val="129"/>
          </rPr>
          <t>②「해저광물자원</t>
        </r>
        <r>
          <rPr>
            <b/>
            <sz val="9"/>
            <color indexed="81"/>
            <rFont val="Tahoma"/>
            <family val="2"/>
          </rPr>
          <t xml:space="preserve"> </t>
        </r>
        <r>
          <rPr>
            <b/>
            <sz val="9"/>
            <color indexed="81"/>
            <rFont val="돋움"/>
            <family val="3"/>
            <charset val="129"/>
          </rPr>
          <t>개발법」제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호의</t>
        </r>
        <r>
          <rPr>
            <b/>
            <sz val="9"/>
            <color indexed="81"/>
            <rFont val="Tahoma"/>
            <family val="2"/>
          </rPr>
          <t xml:space="preserve"> </t>
        </r>
        <r>
          <rPr>
            <b/>
            <sz val="9"/>
            <color indexed="81"/>
            <rFont val="돋움"/>
            <family val="3"/>
            <charset val="129"/>
          </rPr>
          <t>해저조광권을</t>
        </r>
        <r>
          <rPr>
            <b/>
            <sz val="9"/>
            <color indexed="81"/>
            <rFont val="Tahoma"/>
            <family val="2"/>
          </rPr>
          <t xml:space="preserve"> </t>
        </r>
        <r>
          <rPr>
            <b/>
            <sz val="9"/>
            <color indexed="81"/>
            <rFont val="돋움"/>
            <family val="3"/>
            <charset val="129"/>
          </rPr>
          <t>가진</t>
        </r>
        <r>
          <rPr>
            <b/>
            <sz val="9"/>
            <color indexed="81"/>
            <rFont val="Tahoma"/>
            <family val="2"/>
          </rPr>
          <t xml:space="preserve"> </t>
        </r>
        <r>
          <rPr>
            <b/>
            <sz val="9"/>
            <color indexed="81"/>
            <rFont val="돋움"/>
            <family val="3"/>
            <charset val="129"/>
          </rPr>
          <t>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해저조광권자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대해서는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조세를</t>
        </r>
        <r>
          <rPr>
            <b/>
            <sz val="9"/>
            <color indexed="81"/>
            <rFont val="Tahoma"/>
            <family val="2"/>
          </rPr>
          <t xml:space="preserve"> </t>
        </r>
        <r>
          <rPr>
            <b/>
            <sz val="9"/>
            <color indexed="81"/>
            <rFont val="돋움"/>
            <family val="3"/>
            <charset val="129"/>
          </rPr>
          <t>면제한다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취득세의</t>
        </r>
        <r>
          <rPr>
            <b/>
            <sz val="9"/>
            <color indexed="81"/>
            <rFont val="Tahoma"/>
            <family val="2"/>
          </rPr>
          <t xml:space="preserve"> </t>
        </r>
        <r>
          <rPr>
            <b/>
            <sz val="9"/>
            <color indexed="81"/>
            <rFont val="돋움"/>
            <family val="3"/>
            <charset val="129"/>
          </rPr>
          <t>경우에는「지방세법」제</t>
        </r>
        <r>
          <rPr>
            <b/>
            <sz val="9"/>
            <color indexed="81"/>
            <rFont val="Tahoma"/>
            <family val="2"/>
          </rPr>
          <t>11</t>
        </r>
        <r>
          <rPr>
            <b/>
            <sz val="9"/>
            <color indexed="81"/>
            <rFont val="돋움"/>
            <family val="3"/>
            <charset val="129"/>
          </rPr>
          <t>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세율에서</t>
        </r>
        <r>
          <rPr>
            <b/>
            <sz val="9"/>
            <color indexed="81"/>
            <rFont val="Tahoma"/>
            <family val="2"/>
          </rPr>
          <t xml:space="preserve"> 1</t>
        </r>
        <r>
          <rPr>
            <b/>
            <sz val="9"/>
            <color indexed="81"/>
            <rFont val="돋움"/>
            <family val="3"/>
            <charset val="129"/>
          </rPr>
          <t>천분의</t>
        </r>
        <r>
          <rPr>
            <b/>
            <sz val="9"/>
            <color indexed="81"/>
            <rFont val="Tahoma"/>
            <family val="2"/>
          </rPr>
          <t xml:space="preserve"> 20</t>
        </r>
        <r>
          <rPr>
            <b/>
            <sz val="9"/>
            <color indexed="81"/>
            <rFont val="돋움"/>
            <family val="3"/>
            <charset val="129"/>
          </rPr>
          <t>을</t>
        </r>
        <r>
          <rPr>
            <b/>
            <sz val="9"/>
            <color indexed="81"/>
            <rFont val="Tahoma"/>
            <family val="2"/>
          </rPr>
          <t xml:space="preserve"> </t>
        </r>
        <r>
          <rPr>
            <b/>
            <sz val="9"/>
            <color indexed="81"/>
            <rFont val="돋움"/>
            <family val="3"/>
            <charset val="129"/>
          </rPr>
          <t>경감한</t>
        </r>
        <r>
          <rPr>
            <b/>
            <sz val="9"/>
            <color indexed="81"/>
            <rFont val="Tahoma"/>
            <family val="2"/>
          </rPr>
          <t xml:space="preserve"> </t>
        </r>
        <r>
          <rPr>
            <b/>
            <sz val="9"/>
            <color indexed="81"/>
            <rFont val="돋움"/>
            <family val="3"/>
            <charset val="129"/>
          </rPr>
          <t>세율을</t>
        </r>
        <r>
          <rPr>
            <b/>
            <sz val="9"/>
            <color indexed="81"/>
            <rFont val="Tahoma"/>
            <family val="2"/>
          </rPr>
          <t xml:space="preserve"> </t>
        </r>
        <r>
          <rPr>
            <b/>
            <sz val="9"/>
            <color indexed="81"/>
            <rFont val="돋움"/>
            <family val="3"/>
            <charset val="129"/>
          </rPr>
          <t>적용한다</t>
        </r>
        <r>
          <rPr>
            <b/>
            <sz val="9"/>
            <color indexed="81"/>
            <rFont val="Tahoma"/>
            <family val="2"/>
          </rPr>
          <t xml:space="preserve">.(2011.04.14 </t>
        </r>
        <r>
          <rPr>
            <b/>
            <sz val="9"/>
            <color indexed="81"/>
            <rFont val="돋움"/>
            <family val="3"/>
            <charset val="129"/>
          </rPr>
          <t>개정</t>
        </r>
        <r>
          <rPr>
            <b/>
            <sz val="9"/>
            <color indexed="81"/>
            <rFont val="Tahoma"/>
            <family val="2"/>
          </rPr>
          <t xml:space="preserve">) 
1. </t>
        </r>
        <r>
          <rPr>
            <b/>
            <sz val="9"/>
            <color indexed="81"/>
            <rFont val="돋움"/>
            <family val="3"/>
            <charset val="129"/>
          </rPr>
          <t>해저광물의</t>
        </r>
        <r>
          <rPr>
            <b/>
            <sz val="9"/>
            <color indexed="81"/>
            <rFont val="Tahoma"/>
            <family val="2"/>
          </rPr>
          <t xml:space="preserve"> </t>
        </r>
        <r>
          <rPr>
            <b/>
            <sz val="9"/>
            <color indexed="81"/>
            <rFont val="돋움"/>
            <family val="3"/>
            <charset val="129"/>
          </rPr>
          <t>탐사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채취사업과</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부과되는</t>
        </r>
        <r>
          <rPr>
            <b/>
            <sz val="9"/>
            <color indexed="81"/>
            <rFont val="Tahoma"/>
            <family val="2"/>
          </rPr>
          <t xml:space="preserve"> </t>
        </r>
        <r>
          <rPr>
            <b/>
            <sz val="9"/>
            <color indexed="81"/>
            <rFont val="돋움"/>
            <family val="3"/>
            <charset val="129"/>
          </rPr>
          <t>주민세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지방소득세</t>
        </r>
        <r>
          <rPr>
            <b/>
            <sz val="9"/>
            <color indexed="81"/>
            <rFont val="Tahoma"/>
            <family val="2"/>
          </rPr>
          <t xml:space="preserve">(2010.01.01 </t>
        </r>
        <r>
          <rPr>
            <b/>
            <sz val="9"/>
            <color indexed="81"/>
            <rFont val="돋움"/>
            <family val="3"/>
            <charset val="129"/>
          </rPr>
          <t>개정</t>
        </r>
        <r>
          <rPr>
            <b/>
            <sz val="9"/>
            <color indexed="81"/>
            <rFont val="Tahoma"/>
            <family val="2"/>
          </rPr>
          <t xml:space="preserve">) [ </t>
        </r>
        <r>
          <rPr>
            <b/>
            <sz val="9"/>
            <color indexed="81"/>
            <rFont val="돋움"/>
            <family val="3"/>
            <charset val="129"/>
          </rPr>
          <t>부칙</t>
        </r>
        <r>
          <rPr>
            <b/>
            <sz val="9"/>
            <color indexed="81"/>
            <rFont val="Tahoma"/>
            <family val="2"/>
          </rPr>
          <t xml:space="preserve"> ] 
2. </t>
        </r>
        <r>
          <rPr>
            <b/>
            <sz val="9"/>
            <color indexed="81"/>
            <rFont val="돋움"/>
            <family val="3"/>
            <charset val="129"/>
          </rPr>
          <t>해저광물의</t>
        </r>
        <r>
          <rPr>
            <b/>
            <sz val="9"/>
            <color indexed="81"/>
            <rFont val="Tahoma"/>
            <family val="2"/>
          </rPr>
          <t xml:space="preserve"> </t>
        </r>
        <r>
          <rPr>
            <b/>
            <sz val="9"/>
            <color indexed="81"/>
            <rFont val="돋움"/>
            <family val="3"/>
            <charset val="129"/>
          </rPr>
          <t>탐사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채취사업에</t>
        </r>
        <r>
          <rPr>
            <b/>
            <sz val="9"/>
            <color indexed="81"/>
            <rFont val="Tahoma"/>
            <family val="2"/>
          </rPr>
          <t xml:space="preserve"> </t>
        </r>
        <r>
          <rPr>
            <b/>
            <sz val="9"/>
            <color indexed="81"/>
            <rFont val="돋움"/>
            <family val="3"/>
            <charset val="129"/>
          </rPr>
          <t>사용하기</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수입하는</t>
        </r>
        <r>
          <rPr>
            <b/>
            <sz val="9"/>
            <color indexed="81"/>
            <rFont val="Tahoma"/>
            <family val="2"/>
          </rPr>
          <t xml:space="preserve"> </t>
        </r>
        <r>
          <rPr>
            <b/>
            <sz val="9"/>
            <color indexed="81"/>
            <rFont val="돋움"/>
            <family val="3"/>
            <charset val="129"/>
          </rPr>
          <t>기계</t>
        </r>
        <r>
          <rPr>
            <b/>
            <sz val="9"/>
            <color indexed="81"/>
            <rFont val="Tahoma"/>
            <family val="2"/>
          </rPr>
          <t>·</t>
        </r>
        <r>
          <rPr>
            <b/>
            <sz val="9"/>
            <color indexed="81"/>
            <rFont val="돋움"/>
            <family val="3"/>
            <charset val="129"/>
          </rPr>
          <t>장비</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자재에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관세</t>
        </r>
        <r>
          <rPr>
            <b/>
            <sz val="9"/>
            <color indexed="81"/>
            <rFont val="Tahoma"/>
            <family val="2"/>
          </rPr>
          <t>·</t>
        </r>
        <r>
          <rPr>
            <b/>
            <sz val="9"/>
            <color indexed="81"/>
            <rFont val="돋움"/>
            <family val="3"/>
            <charset val="129"/>
          </rPr>
          <t>부가가치세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개별소비세</t>
        </r>
        <r>
          <rPr>
            <b/>
            <sz val="9"/>
            <color indexed="81"/>
            <rFont val="Tahoma"/>
            <family val="2"/>
          </rPr>
          <t xml:space="preserve">(2009.01.30 </t>
        </r>
        <r>
          <rPr>
            <b/>
            <sz val="9"/>
            <color indexed="81"/>
            <rFont val="돋움"/>
            <family val="3"/>
            <charset val="129"/>
          </rPr>
          <t>개정</t>
        </r>
        <r>
          <rPr>
            <b/>
            <sz val="9"/>
            <color indexed="81"/>
            <rFont val="Tahoma"/>
            <family val="2"/>
          </rPr>
          <t xml:space="preserve">) 
3. </t>
        </r>
        <r>
          <rPr>
            <b/>
            <sz val="9"/>
            <color indexed="81"/>
            <rFont val="돋움"/>
            <family val="3"/>
            <charset val="129"/>
          </rPr>
          <t>해저광물의</t>
        </r>
        <r>
          <rPr>
            <b/>
            <sz val="9"/>
            <color indexed="81"/>
            <rFont val="Tahoma"/>
            <family val="2"/>
          </rPr>
          <t xml:space="preserve"> </t>
        </r>
        <r>
          <rPr>
            <b/>
            <sz val="9"/>
            <color indexed="81"/>
            <rFont val="돋움"/>
            <family val="3"/>
            <charset val="129"/>
          </rPr>
          <t>탐사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채취사업에</t>
        </r>
        <r>
          <rPr>
            <b/>
            <sz val="9"/>
            <color indexed="81"/>
            <rFont val="Tahoma"/>
            <family val="2"/>
          </rPr>
          <t xml:space="preserve"> </t>
        </r>
        <r>
          <rPr>
            <b/>
            <sz val="9"/>
            <color indexed="81"/>
            <rFont val="돋움"/>
            <family val="3"/>
            <charset val="129"/>
          </rPr>
          <t>사용하기</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국내에서</t>
        </r>
        <r>
          <rPr>
            <b/>
            <sz val="9"/>
            <color indexed="81"/>
            <rFont val="Tahoma"/>
            <family val="2"/>
          </rPr>
          <t xml:space="preserve"> </t>
        </r>
        <r>
          <rPr>
            <b/>
            <sz val="9"/>
            <color indexed="81"/>
            <rFont val="돋움"/>
            <family val="3"/>
            <charset val="129"/>
          </rPr>
          <t>구입하는</t>
        </r>
        <r>
          <rPr>
            <b/>
            <sz val="9"/>
            <color indexed="81"/>
            <rFont val="Tahoma"/>
            <family val="2"/>
          </rPr>
          <t xml:space="preserve"> </t>
        </r>
        <r>
          <rPr>
            <b/>
            <sz val="9"/>
            <color indexed="81"/>
            <rFont val="돋움"/>
            <family val="3"/>
            <charset val="129"/>
          </rPr>
          <t>기계</t>
        </r>
        <r>
          <rPr>
            <b/>
            <sz val="9"/>
            <color indexed="81"/>
            <rFont val="Tahoma"/>
            <family val="2"/>
          </rPr>
          <t>·</t>
        </r>
        <r>
          <rPr>
            <b/>
            <sz val="9"/>
            <color indexed="81"/>
            <rFont val="돋움"/>
            <family val="3"/>
            <charset val="129"/>
          </rPr>
          <t>장비</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자재에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 xml:space="preserve">개별
</t>
        </r>
        <r>
          <rPr>
            <b/>
            <sz val="9"/>
            <color indexed="81"/>
            <rFont val="Tahoma"/>
            <family val="2"/>
          </rPr>
          <t xml:space="preserve">    </t>
        </r>
        <r>
          <rPr>
            <b/>
            <sz val="9"/>
            <color indexed="81"/>
            <rFont val="돋움"/>
            <family val="3"/>
            <charset val="129"/>
          </rPr>
          <t>소비세</t>
        </r>
        <r>
          <rPr>
            <b/>
            <sz val="9"/>
            <color indexed="81"/>
            <rFont val="Tahoma"/>
            <family val="2"/>
          </rPr>
          <t xml:space="preserve">(2009.01.30 </t>
        </r>
        <r>
          <rPr>
            <b/>
            <sz val="9"/>
            <color indexed="81"/>
            <rFont val="돋움"/>
            <family val="3"/>
            <charset val="129"/>
          </rPr>
          <t>개정</t>
        </r>
        <r>
          <rPr>
            <b/>
            <sz val="9"/>
            <color indexed="81"/>
            <rFont val="Tahoma"/>
            <family val="2"/>
          </rPr>
          <t xml:space="preserve">) 
4. </t>
        </r>
        <r>
          <rPr>
            <b/>
            <sz val="9"/>
            <color indexed="81"/>
            <rFont val="돋움"/>
            <family val="3"/>
            <charset val="129"/>
          </rPr>
          <t>해저광물의</t>
        </r>
        <r>
          <rPr>
            <b/>
            <sz val="9"/>
            <color indexed="81"/>
            <rFont val="Tahoma"/>
            <family val="2"/>
          </rPr>
          <t xml:space="preserve"> </t>
        </r>
        <r>
          <rPr>
            <b/>
            <sz val="9"/>
            <color indexed="81"/>
            <rFont val="돋움"/>
            <family val="3"/>
            <charset val="129"/>
          </rPr>
          <t>탐사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채취사업을</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이용되는</t>
        </r>
        <r>
          <rPr>
            <b/>
            <sz val="9"/>
            <color indexed="81"/>
            <rFont val="Tahoma"/>
            <family val="2"/>
          </rPr>
          <t xml:space="preserve"> </t>
        </r>
        <r>
          <rPr>
            <b/>
            <sz val="9"/>
            <color indexed="81"/>
            <rFont val="돋움"/>
            <family val="3"/>
            <charset val="129"/>
          </rPr>
          <t>재산이나</t>
        </r>
        <r>
          <rPr>
            <b/>
            <sz val="9"/>
            <color indexed="81"/>
            <rFont val="Tahoma"/>
            <family val="2"/>
          </rPr>
          <t xml:space="preserve"> </t>
        </r>
        <r>
          <rPr>
            <b/>
            <sz val="9"/>
            <color indexed="81"/>
            <rFont val="돋움"/>
            <family val="3"/>
            <charset val="129"/>
          </rPr>
          <t>필요한</t>
        </r>
        <r>
          <rPr>
            <b/>
            <sz val="9"/>
            <color indexed="81"/>
            <rFont val="Tahoma"/>
            <family val="2"/>
          </rPr>
          <t xml:space="preserve"> </t>
        </r>
        <r>
          <rPr>
            <b/>
            <sz val="9"/>
            <color indexed="81"/>
            <rFont val="돋움"/>
            <family val="3"/>
            <charset val="129"/>
          </rPr>
          <t>재산에</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부과되는</t>
        </r>
        <r>
          <rPr>
            <b/>
            <sz val="9"/>
            <color indexed="81"/>
            <rFont val="Tahoma"/>
            <family val="2"/>
          </rPr>
          <t xml:space="preserve"> </t>
        </r>
        <r>
          <rPr>
            <b/>
            <sz val="9"/>
            <color indexed="81"/>
            <rFont val="돋움"/>
            <family val="3"/>
            <charset val="129"/>
          </rPr>
          <t>재산세</t>
        </r>
        <r>
          <rPr>
            <b/>
            <sz val="9"/>
            <color indexed="81"/>
            <rFont val="Tahoma"/>
            <family val="2"/>
          </rPr>
          <t xml:space="preserve">·
    </t>
        </r>
        <r>
          <rPr>
            <b/>
            <sz val="9"/>
            <color indexed="81"/>
            <rFont val="돋움"/>
            <family val="3"/>
            <charset val="129"/>
          </rPr>
          <t>취득세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자동차세</t>
        </r>
        <r>
          <rPr>
            <b/>
            <sz val="9"/>
            <color indexed="81"/>
            <rFont val="Tahoma"/>
            <family val="2"/>
          </rPr>
          <t xml:space="preserve">(2005.01.05 </t>
        </r>
        <r>
          <rPr>
            <b/>
            <sz val="9"/>
            <color indexed="81"/>
            <rFont val="돋움"/>
            <family val="3"/>
            <charset val="129"/>
          </rPr>
          <t>개정</t>
        </r>
        <r>
          <rPr>
            <b/>
            <sz val="9"/>
            <color indexed="81"/>
            <rFont val="Tahoma"/>
            <family val="2"/>
          </rPr>
          <t xml:space="preserve">) 
5. </t>
        </r>
        <r>
          <rPr>
            <b/>
            <sz val="9"/>
            <color indexed="81"/>
            <rFont val="돋움"/>
            <family val="3"/>
            <charset val="129"/>
          </rPr>
          <t>국가</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지방자치단체가</t>
        </r>
        <r>
          <rPr>
            <b/>
            <sz val="9"/>
            <color indexed="81"/>
            <rFont val="Tahoma"/>
            <family val="2"/>
          </rPr>
          <t xml:space="preserve"> </t>
        </r>
        <r>
          <rPr>
            <b/>
            <sz val="9"/>
            <color indexed="81"/>
            <rFont val="돋움"/>
            <family val="3"/>
            <charset val="129"/>
          </rPr>
          <t>제공하는</t>
        </r>
        <r>
          <rPr>
            <b/>
            <sz val="9"/>
            <color indexed="81"/>
            <rFont val="Tahoma"/>
            <family val="2"/>
          </rPr>
          <t xml:space="preserve"> </t>
        </r>
        <r>
          <rPr>
            <b/>
            <sz val="9"/>
            <color indexed="81"/>
            <rFont val="돋움"/>
            <family val="3"/>
            <charset val="129"/>
          </rPr>
          <t>서비스에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부과되거나</t>
        </r>
        <r>
          <rPr>
            <b/>
            <sz val="9"/>
            <color indexed="81"/>
            <rFont val="Tahoma"/>
            <family val="2"/>
          </rPr>
          <t xml:space="preserve"> </t>
        </r>
        <r>
          <rPr>
            <b/>
            <sz val="9"/>
            <color indexed="81"/>
            <rFont val="돋움"/>
            <family val="3"/>
            <charset val="129"/>
          </rPr>
          <t>이와</t>
        </r>
        <r>
          <rPr>
            <b/>
            <sz val="9"/>
            <color indexed="81"/>
            <rFont val="Tahoma"/>
            <family val="2"/>
          </rPr>
          <t xml:space="preserve"> </t>
        </r>
        <r>
          <rPr>
            <b/>
            <sz val="9"/>
            <color indexed="81"/>
            <rFont val="돋움"/>
            <family val="3"/>
            <charset val="129"/>
          </rPr>
          <t>관련하여</t>
        </r>
        <r>
          <rPr>
            <b/>
            <sz val="9"/>
            <color indexed="81"/>
            <rFont val="Tahoma"/>
            <family val="2"/>
          </rPr>
          <t xml:space="preserve"> </t>
        </r>
        <r>
          <rPr>
            <b/>
            <sz val="9"/>
            <color indexed="81"/>
            <rFont val="돋움"/>
            <family val="3"/>
            <charset val="129"/>
          </rPr>
          <t>부과되는</t>
        </r>
        <r>
          <rPr>
            <b/>
            <sz val="9"/>
            <color indexed="81"/>
            <rFont val="Tahoma"/>
            <family val="2"/>
          </rPr>
          <t xml:space="preserve"> </t>
        </r>
        <r>
          <rPr>
            <b/>
            <sz val="9"/>
            <color indexed="81"/>
            <rFont val="돋움"/>
            <family val="3"/>
            <charset val="129"/>
          </rPr>
          <t>조세</t>
        </r>
        <r>
          <rPr>
            <b/>
            <sz val="9"/>
            <color indexed="81"/>
            <rFont val="Tahoma"/>
            <family val="2"/>
          </rPr>
          <t xml:space="preserve">(1998.12.28 </t>
        </r>
        <r>
          <rPr>
            <b/>
            <sz val="9"/>
            <color indexed="81"/>
            <rFont val="돋움"/>
            <family val="3"/>
            <charset val="129"/>
          </rPr>
          <t>개정</t>
        </r>
        <r>
          <rPr>
            <b/>
            <sz val="9"/>
            <color indexed="81"/>
            <rFont val="Tahoma"/>
            <family val="2"/>
          </rPr>
          <t xml:space="preserve">) 
</t>
        </r>
        <r>
          <rPr>
            <b/>
            <sz val="9"/>
            <color indexed="81"/>
            <rFont val="돋움"/>
            <family val="3"/>
            <charset val="129"/>
          </rPr>
          <t>③</t>
        </r>
        <r>
          <rPr>
            <b/>
            <sz val="9"/>
            <color indexed="81"/>
            <rFont val="Tahoma"/>
            <family val="2"/>
          </rPr>
          <t xml:space="preserve"> </t>
        </r>
        <r>
          <rPr>
            <b/>
            <sz val="9"/>
            <color indexed="81"/>
            <rFont val="돋움"/>
            <family val="3"/>
            <charset val="129"/>
          </rPr>
          <t>해저조광권자의</t>
        </r>
        <r>
          <rPr>
            <b/>
            <sz val="9"/>
            <color indexed="81"/>
            <rFont val="Tahoma"/>
            <family val="2"/>
          </rPr>
          <t xml:space="preserve"> </t>
        </r>
        <r>
          <rPr>
            <b/>
            <sz val="9"/>
            <color indexed="81"/>
            <rFont val="돋움"/>
            <family val="3"/>
            <charset val="129"/>
          </rPr>
          <t>대리인</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도급업자가</t>
        </r>
        <r>
          <rPr>
            <b/>
            <sz val="9"/>
            <color indexed="81"/>
            <rFont val="Tahoma"/>
            <family val="2"/>
          </rPr>
          <t xml:space="preserve"> </t>
        </r>
        <r>
          <rPr>
            <b/>
            <sz val="9"/>
            <color indexed="81"/>
            <rFont val="돋움"/>
            <family val="3"/>
            <charset val="129"/>
          </rPr>
          <t>해저광물의</t>
        </r>
        <r>
          <rPr>
            <b/>
            <sz val="9"/>
            <color indexed="81"/>
            <rFont val="Tahoma"/>
            <family val="2"/>
          </rPr>
          <t xml:space="preserve"> </t>
        </r>
        <r>
          <rPr>
            <b/>
            <sz val="9"/>
            <color indexed="81"/>
            <rFont val="돋움"/>
            <family val="3"/>
            <charset val="129"/>
          </rPr>
          <t>탐사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채취사업에</t>
        </r>
        <r>
          <rPr>
            <b/>
            <sz val="9"/>
            <color indexed="81"/>
            <rFont val="Tahoma"/>
            <family val="2"/>
          </rPr>
          <t xml:space="preserve"> </t>
        </r>
        <r>
          <rPr>
            <b/>
            <sz val="9"/>
            <color indexed="81"/>
            <rFont val="돋움"/>
            <family val="3"/>
            <charset val="129"/>
          </rPr>
          <t>직접</t>
        </r>
        <r>
          <rPr>
            <b/>
            <sz val="9"/>
            <color indexed="81"/>
            <rFont val="Tahoma"/>
            <family val="2"/>
          </rPr>
          <t xml:space="preserve"> </t>
        </r>
        <r>
          <rPr>
            <b/>
            <sz val="9"/>
            <color indexed="81"/>
            <rFont val="돋움"/>
            <family val="3"/>
            <charset val="129"/>
          </rPr>
          <t>사용하기</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해저조광권자의</t>
        </r>
        <r>
          <rPr>
            <b/>
            <sz val="9"/>
            <color indexed="81"/>
            <rFont val="Tahoma"/>
            <family val="2"/>
          </rPr>
          <t xml:space="preserve"> </t>
        </r>
        <r>
          <rPr>
            <b/>
            <sz val="9"/>
            <color indexed="81"/>
            <rFont val="돋움"/>
            <family val="3"/>
            <charset val="129"/>
          </rPr>
          <t>명의로</t>
        </r>
        <r>
          <rPr>
            <b/>
            <sz val="9"/>
            <color indexed="81"/>
            <rFont val="Tahoma"/>
            <family val="2"/>
          </rPr>
          <t xml:space="preserve"> </t>
        </r>
        <r>
          <rPr>
            <b/>
            <sz val="9"/>
            <color indexed="81"/>
            <rFont val="돋움"/>
            <family val="3"/>
            <charset val="129"/>
          </rPr>
          <t>수입하는</t>
        </r>
        <r>
          <rPr>
            <b/>
            <sz val="9"/>
            <color indexed="81"/>
            <rFont val="Tahoma"/>
            <family val="2"/>
          </rPr>
          <t xml:space="preserve"> </t>
        </r>
        <r>
          <rPr>
            <b/>
            <sz val="9"/>
            <color indexed="81"/>
            <rFont val="돋움"/>
            <family val="3"/>
            <charset val="129"/>
          </rPr>
          <t>기계장비</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자재에</t>
        </r>
        <r>
          <rPr>
            <b/>
            <sz val="9"/>
            <color indexed="81"/>
            <rFont val="Tahoma"/>
            <family val="2"/>
          </rPr>
          <t xml:space="preserve"> </t>
        </r>
        <r>
          <rPr>
            <b/>
            <sz val="9"/>
            <color indexed="81"/>
            <rFont val="돋움"/>
            <family val="3"/>
            <charset val="129"/>
          </rPr>
          <t>대해서는</t>
        </r>
        <r>
          <rPr>
            <b/>
            <sz val="9"/>
            <color indexed="81"/>
            <rFont val="Tahoma"/>
            <family val="2"/>
          </rPr>
          <t xml:space="preserve"> </t>
        </r>
        <r>
          <rPr>
            <b/>
            <sz val="9"/>
            <color indexed="81"/>
            <rFont val="돋움"/>
            <family val="3"/>
            <charset val="129"/>
          </rPr>
          <t>관세</t>
        </r>
        <r>
          <rPr>
            <b/>
            <sz val="9"/>
            <color indexed="81"/>
            <rFont val="Tahoma"/>
            <family val="2"/>
          </rPr>
          <t>·</t>
        </r>
        <r>
          <rPr>
            <b/>
            <sz val="9"/>
            <color indexed="81"/>
            <rFont val="돋움"/>
            <family val="3"/>
            <charset val="129"/>
          </rPr>
          <t>부가가치세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개별소비세</t>
        </r>
        <r>
          <rPr>
            <b/>
            <sz val="9"/>
            <color indexed="81"/>
            <rFont val="Tahoma"/>
            <family val="2"/>
          </rPr>
          <t xml:space="preserve"> </t>
        </r>
        <r>
          <rPr>
            <b/>
            <sz val="9"/>
            <color indexed="81"/>
            <rFont val="돋움"/>
            <family val="3"/>
            <charset val="129"/>
          </rPr>
          <t>면제한다</t>
        </r>
        <r>
          <rPr>
            <b/>
            <sz val="9"/>
            <color indexed="81"/>
            <rFont val="Tahoma"/>
            <family val="2"/>
          </rPr>
          <t xml:space="preserve">.(2010.01.01 </t>
        </r>
        <r>
          <rPr>
            <b/>
            <sz val="9"/>
            <color indexed="81"/>
            <rFont val="돋움"/>
            <family val="3"/>
            <charset val="129"/>
          </rPr>
          <t>개정</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④</t>
        </r>
        <r>
          <rPr>
            <b/>
            <sz val="9"/>
            <color indexed="81"/>
            <rFont val="Tahoma"/>
            <family val="2"/>
          </rPr>
          <t xml:space="preserve"> </t>
        </r>
        <r>
          <rPr>
            <b/>
            <sz val="9"/>
            <color indexed="81"/>
            <rFont val="돋움"/>
            <family val="3"/>
            <charset val="129"/>
          </rPr>
          <t>삭제</t>
        </r>
        <r>
          <rPr>
            <b/>
            <sz val="9"/>
            <color indexed="81"/>
            <rFont val="Tahoma"/>
            <family val="2"/>
          </rPr>
          <t xml:space="preserve">(2003.12.30) [ </t>
        </r>
        <r>
          <rPr>
            <b/>
            <sz val="9"/>
            <color indexed="81"/>
            <rFont val="돋움"/>
            <family val="3"/>
            <charset val="129"/>
          </rPr>
          <t>부칙</t>
        </r>
        <r>
          <rPr>
            <b/>
            <sz val="9"/>
            <color indexed="81"/>
            <rFont val="Tahoma"/>
            <family val="2"/>
          </rPr>
          <t xml:space="preserve"> ] 
</t>
        </r>
        <r>
          <rPr>
            <b/>
            <sz val="9"/>
            <color indexed="81"/>
            <rFont val="돋움"/>
            <family val="3"/>
            <charset val="129"/>
          </rPr>
          <t>⑤</t>
        </r>
        <r>
          <rPr>
            <b/>
            <sz val="9"/>
            <color indexed="81"/>
            <rFont val="Tahoma"/>
            <family val="2"/>
          </rPr>
          <t xml:space="preserve"> </t>
        </r>
        <r>
          <rPr>
            <b/>
            <sz val="9"/>
            <color indexed="81"/>
            <rFont val="돋움"/>
            <family val="3"/>
            <charset val="129"/>
          </rPr>
          <t>해저조광권자와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대리인</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도급업자가</t>
        </r>
        <r>
          <rPr>
            <b/>
            <sz val="9"/>
            <color indexed="81"/>
            <rFont val="Tahoma"/>
            <family val="2"/>
          </rPr>
          <t xml:space="preserve"> </t>
        </r>
        <r>
          <rPr>
            <b/>
            <sz val="9"/>
            <color indexed="81"/>
            <rFont val="돋움"/>
            <family val="3"/>
            <charset val="129"/>
          </rPr>
          <t>해저석유탐사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개발을</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고용하는</t>
        </r>
        <r>
          <rPr>
            <b/>
            <sz val="9"/>
            <color indexed="81"/>
            <rFont val="Tahoma"/>
            <family val="2"/>
          </rPr>
          <t xml:space="preserve"> </t>
        </r>
        <r>
          <rPr>
            <b/>
            <sz val="9"/>
            <color indexed="81"/>
            <rFont val="돋움"/>
            <family val="3"/>
            <charset val="129"/>
          </rPr>
          <t>외국인에게</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급여에</t>
        </r>
        <r>
          <rPr>
            <b/>
            <sz val="9"/>
            <color indexed="81"/>
            <rFont val="Tahoma"/>
            <family val="2"/>
          </rPr>
          <t xml:space="preserve"> </t>
        </r>
        <r>
          <rPr>
            <b/>
            <sz val="9"/>
            <color indexed="81"/>
            <rFont val="돋움"/>
            <family val="3"/>
            <charset val="129"/>
          </rPr>
          <t>대해서는</t>
        </r>
        <r>
          <rPr>
            <b/>
            <sz val="9"/>
            <color indexed="81"/>
            <rFont val="Tahoma"/>
            <family val="2"/>
          </rPr>
          <t xml:space="preserve"> </t>
        </r>
        <r>
          <rPr>
            <b/>
            <sz val="9"/>
            <color indexed="81"/>
            <rFont val="돋움"/>
            <family val="3"/>
            <charset val="129"/>
          </rPr>
          <t>해저조광권자가</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처음으로</t>
        </r>
        <r>
          <rPr>
            <b/>
            <sz val="9"/>
            <color indexed="81"/>
            <rFont val="Tahoma"/>
            <family val="2"/>
          </rPr>
          <t xml:space="preserve"> </t>
        </r>
        <r>
          <rPr>
            <b/>
            <sz val="9"/>
            <color indexed="81"/>
            <rFont val="돋움"/>
            <family val="3"/>
            <charset val="129"/>
          </rPr>
          <t>납부하는</t>
        </r>
        <r>
          <rPr>
            <b/>
            <sz val="9"/>
            <color indexed="81"/>
            <rFont val="Tahoma"/>
            <family val="2"/>
          </rPr>
          <t xml:space="preserve"> </t>
        </r>
        <r>
          <rPr>
            <b/>
            <sz val="9"/>
            <color indexed="81"/>
            <rFont val="돋움"/>
            <family val="3"/>
            <charset val="129"/>
          </rPr>
          <t>사업연도까지</t>
        </r>
        <r>
          <rPr>
            <b/>
            <sz val="9"/>
            <color indexed="81"/>
            <rFont val="Tahoma"/>
            <family val="2"/>
          </rPr>
          <t xml:space="preserve"> </t>
        </r>
        <r>
          <rPr>
            <b/>
            <sz val="9"/>
            <color indexed="81"/>
            <rFont val="돋움"/>
            <family val="3"/>
            <charset val="129"/>
          </rPr>
          <t>소득세를</t>
        </r>
        <r>
          <rPr>
            <b/>
            <sz val="9"/>
            <color indexed="81"/>
            <rFont val="Tahoma"/>
            <family val="2"/>
          </rPr>
          <t xml:space="preserve"> </t>
        </r>
        <r>
          <rPr>
            <b/>
            <sz val="9"/>
            <color indexed="81"/>
            <rFont val="돋움"/>
            <family val="3"/>
            <charset val="129"/>
          </rPr>
          <t>면제한다</t>
        </r>
        <r>
          <rPr>
            <b/>
            <sz val="9"/>
            <color indexed="81"/>
            <rFont val="Tahoma"/>
            <family val="2"/>
          </rPr>
          <t xml:space="preserve">.(2010.01.01 </t>
        </r>
        <r>
          <rPr>
            <b/>
            <sz val="9"/>
            <color indexed="81"/>
            <rFont val="돋움"/>
            <family val="3"/>
            <charset val="129"/>
          </rPr>
          <t>개정</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⑥</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t>
        </r>
        <r>
          <rPr>
            <b/>
            <sz val="9"/>
            <color indexed="81"/>
            <rFont val="Tahoma"/>
            <family val="2"/>
          </rPr>
          <t>·</t>
        </r>
        <r>
          <rPr>
            <b/>
            <sz val="9"/>
            <color indexed="81"/>
            <rFont val="돋움"/>
            <family val="3"/>
            <charset val="129"/>
          </rPr>
          <t>제</t>
        </r>
        <r>
          <rPr>
            <b/>
            <sz val="9"/>
            <color indexed="81"/>
            <rFont val="Tahoma"/>
            <family val="2"/>
          </rPr>
          <t>3</t>
        </r>
        <r>
          <rPr>
            <b/>
            <sz val="9"/>
            <color indexed="81"/>
            <rFont val="돋움"/>
            <family val="3"/>
            <charset val="129"/>
          </rPr>
          <t>항</t>
        </r>
        <r>
          <rPr>
            <b/>
            <sz val="9"/>
            <color indexed="81"/>
            <rFont val="Tahoma"/>
            <family val="2"/>
          </rPr>
          <t>·</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항은</t>
        </r>
        <r>
          <rPr>
            <b/>
            <sz val="9"/>
            <color indexed="81"/>
            <rFont val="Tahoma"/>
            <family val="2"/>
          </rPr>
          <t xml:space="preserve"> 2013</t>
        </r>
        <r>
          <rPr>
            <b/>
            <sz val="9"/>
            <color indexed="81"/>
            <rFont val="돋움"/>
            <family val="3"/>
            <charset val="129"/>
          </rPr>
          <t>년</t>
        </r>
        <r>
          <rPr>
            <b/>
            <sz val="9"/>
            <color indexed="81"/>
            <rFont val="Tahoma"/>
            <family val="2"/>
          </rPr>
          <t xml:space="preserve"> 12</t>
        </r>
        <r>
          <rPr>
            <b/>
            <sz val="9"/>
            <color indexed="81"/>
            <rFont val="돋움"/>
            <family val="3"/>
            <charset val="129"/>
          </rPr>
          <t>월</t>
        </r>
        <r>
          <rPr>
            <b/>
            <sz val="9"/>
            <color indexed="81"/>
            <rFont val="Tahoma"/>
            <family val="2"/>
          </rPr>
          <t xml:space="preserve"> 31</t>
        </r>
        <r>
          <rPr>
            <b/>
            <sz val="9"/>
            <color indexed="81"/>
            <rFont val="돋움"/>
            <family val="3"/>
            <charset val="129"/>
          </rPr>
          <t>일</t>
        </r>
        <r>
          <rPr>
            <b/>
            <sz val="9"/>
            <color indexed="81"/>
            <rFont val="Tahoma"/>
            <family val="2"/>
          </rPr>
          <t xml:space="preserve"> </t>
        </r>
        <r>
          <rPr>
            <b/>
            <sz val="9"/>
            <color indexed="81"/>
            <rFont val="돋움"/>
            <family val="3"/>
            <charset val="129"/>
          </rPr>
          <t>이전에</t>
        </r>
        <r>
          <rPr>
            <b/>
            <sz val="9"/>
            <color indexed="81"/>
            <rFont val="Tahoma"/>
            <family val="2"/>
          </rPr>
          <t xml:space="preserve"> </t>
        </r>
        <r>
          <rPr>
            <b/>
            <sz val="9"/>
            <color indexed="81"/>
            <rFont val="돋움"/>
            <family val="3"/>
            <charset val="129"/>
          </rPr>
          <t>납세의무가</t>
        </r>
        <r>
          <rPr>
            <b/>
            <sz val="9"/>
            <color indexed="81"/>
            <rFont val="Tahoma"/>
            <family val="2"/>
          </rPr>
          <t xml:space="preserve"> </t>
        </r>
        <r>
          <rPr>
            <b/>
            <sz val="9"/>
            <color indexed="81"/>
            <rFont val="돋움"/>
            <family val="3"/>
            <charset val="129"/>
          </rPr>
          <t>성립하는</t>
        </r>
        <r>
          <rPr>
            <b/>
            <sz val="9"/>
            <color indexed="81"/>
            <rFont val="Tahoma"/>
            <family val="2"/>
          </rPr>
          <t xml:space="preserve"> </t>
        </r>
        <r>
          <rPr>
            <b/>
            <sz val="9"/>
            <color indexed="81"/>
            <rFont val="돋움"/>
            <family val="3"/>
            <charset val="129"/>
          </rPr>
          <t>것까지</t>
        </r>
        <r>
          <rPr>
            <b/>
            <sz val="9"/>
            <color indexed="81"/>
            <rFont val="Tahoma"/>
            <family val="2"/>
          </rPr>
          <t xml:space="preserve"> </t>
        </r>
        <r>
          <rPr>
            <b/>
            <sz val="9"/>
            <color indexed="81"/>
            <rFont val="돋움"/>
            <family val="3"/>
            <charset val="129"/>
          </rPr>
          <t>적용한다</t>
        </r>
        <r>
          <rPr>
            <b/>
            <sz val="9"/>
            <color indexed="81"/>
            <rFont val="Tahoma"/>
            <family val="2"/>
          </rPr>
          <t xml:space="preserve">.(2010.01.01 </t>
        </r>
        <r>
          <rPr>
            <b/>
            <sz val="9"/>
            <color indexed="81"/>
            <rFont val="돋움"/>
            <family val="3"/>
            <charset val="129"/>
          </rPr>
          <t>개정</t>
        </r>
        <r>
          <rPr>
            <b/>
            <sz val="9"/>
            <color indexed="81"/>
            <rFont val="Tahoma"/>
            <family val="2"/>
          </rPr>
          <t xml:space="preserve">) [ </t>
        </r>
        <r>
          <rPr>
            <b/>
            <sz val="9"/>
            <color indexed="81"/>
            <rFont val="돋움"/>
            <family val="3"/>
            <charset val="129"/>
          </rPr>
          <t>부칙</t>
        </r>
        <r>
          <rPr>
            <b/>
            <sz val="9"/>
            <color indexed="81"/>
            <rFont val="Tahoma"/>
            <family val="2"/>
          </rPr>
          <t xml:space="preserve"> ] </t>
        </r>
      </text>
    </comment>
    <comment ref="C56" authorId="1" shapeId="0" xr:uid="{6996D93B-6B20-4601-A9D3-D2A648D387AF}">
      <text>
        <r>
          <rPr>
            <b/>
            <sz val="9"/>
            <color indexed="81"/>
            <rFont val="돋움"/>
            <family val="3"/>
            <charset val="129"/>
          </rPr>
          <t>소령</t>
        </r>
        <r>
          <rPr>
            <b/>
            <sz val="9"/>
            <color indexed="81"/>
            <rFont val="Tahoma"/>
            <family val="2"/>
          </rPr>
          <t xml:space="preserve"> </t>
        </r>
        <r>
          <rPr>
            <b/>
            <sz val="9"/>
            <color indexed="81"/>
            <rFont val="돋움"/>
            <family val="3"/>
            <charset val="129"/>
          </rPr>
          <t>§</t>
        </r>
        <r>
          <rPr>
            <b/>
            <sz val="9"/>
            <color indexed="81"/>
            <rFont val="Tahoma"/>
            <family val="2"/>
          </rPr>
          <t xml:space="preserve"> 12 9~11(</t>
        </r>
        <r>
          <rPr>
            <b/>
            <sz val="9"/>
            <color indexed="81"/>
            <rFont val="돋움"/>
            <family val="3"/>
            <charset val="129"/>
          </rPr>
          <t>경호수당</t>
        </r>
        <r>
          <rPr>
            <b/>
            <sz val="9"/>
            <color indexed="81"/>
            <rFont val="Tahoma"/>
            <family val="2"/>
          </rPr>
          <t>,</t>
        </r>
        <r>
          <rPr>
            <b/>
            <sz val="9"/>
            <color indexed="81"/>
            <rFont val="돋움"/>
            <family val="3"/>
            <charset val="129"/>
          </rPr>
          <t>승선수당등</t>
        </r>
        <r>
          <rPr>
            <b/>
            <sz val="9"/>
            <color indexed="81"/>
            <rFont val="Tahoma"/>
            <family val="2"/>
          </rPr>
          <t>)</t>
        </r>
      </text>
    </comment>
    <comment ref="I56" authorId="0" shapeId="0" xr:uid="{C4AD5FD9-0B52-4FE7-800C-B79FCF3EB782}">
      <text>
        <r>
          <rPr>
            <b/>
            <sz val="9"/>
            <color indexed="81"/>
            <rFont val="돋움"/>
            <family val="3"/>
            <charset val="129"/>
          </rPr>
          <t>승선수당</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
제출</t>
        </r>
      </text>
    </comment>
    <comment ref="C57" authorId="1" shapeId="0" xr:uid="{8EA0BD93-9B8D-483D-82BF-4F66152EC3E7}">
      <text>
        <r>
          <rPr>
            <b/>
            <sz val="9"/>
            <color indexed="81"/>
            <rFont val="돋움"/>
            <family val="3"/>
            <charset val="129"/>
          </rPr>
          <t>소법</t>
        </r>
        <r>
          <rPr>
            <b/>
            <sz val="9"/>
            <color indexed="81"/>
            <rFont val="Tahoma"/>
            <family val="2"/>
          </rPr>
          <t xml:space="preserve"> </t>
        </r>
        <r>
          <rPr>
            <b/>
            <sz val="9"/>
            <color indexed="81"/>
            <rFont val="돋움"/>
            <family val="3"/>
            <charset val="129"/>
          </rPr>
          <t>§</t>
        </r>
        <r>
          <rPr>
            <b/>
            <sz val="9"/>
            <color indexed="81"/>
            <rFont val="Tahoma"/>
            <family val="2"/>
          </rPr>
          <t xml:space="preserve"> 12 3 </t>
        </r>
        <r>
          <rPr>
            <b/>
            <sz val="9"/>
            <color indexed="81"/>
            <rFont val="돋움"/>
            <family val="3"/>
            <charset val="129"/>
          </rPr>
          <t>차</t>
        </r>
        <r>
          <rPr>
            <b/>
            <sz val="9"/>
            <color indexed="81"/>
            <rFont val="Tahoma"/>
            <family val="2"/>
          </rPr>
          <t xml:space="preserve"> </t>
        </r>
        <r>
          <rPr>
            <b/>
            <sz val="9"/>
            <color indexed="81"/>
            <rFont val="돋움"/>
            <family val="3"/>
            <charset val="129"/>
          </rPr>
          <t>외국정부</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국제기관에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사람에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비과세</t>
        </r>
      </text>
    </comment>
    <comment ref="C58" authorId="1" shapeId="0" xr:uid="{3B1848A5-00EA-4E31-ACDD-A86C8BBFACFD}">
      <text>
        <r>
          <rPr>
            <b/>
            <sz val="9"/>
            <color indexed="81"/>
            <rFont val="돋움"/>
            <family val="3"/>
            <charset val="129"/>
          </rPr>
          <t>구</t>
        </r>
        <r>
          <rPr>
            <b/>
            <sz val="9"/>
            <color indexed="81"/>
            <rFont val="Tahoma"/>
            <family val="2"/>
          </rPr>
          <t xml:space="preserve"> </t>
        </r>
        <r>
          <rPr>
            <b/>
            <sz val="9"/>
            <color indexed="81"/>
            <rFont val="돋움"/>
            <family val="3"/>
            <charset val="129"/>
          </rPr>
          <t>조특법</t>
        </r>
        <r>
          <rPr>
            <b/>
            <sz val="9"/>
            <color indexed="81"/>
            <rFont val="Tahoma"/>
            <family val="2"/>
          </rPr>
          <t xml:space="preserve"> </t>
        </r>
        <r>
          <rPr>
            <b/>
            <sz val="9"/>
            <color indexed="81"/>
            <rFont val="돋움"/>
            <family val="3"/>
            <charset val="129"/>
          </rPr>
          <t>§</t>
        </r>
        <r>
          <rPr>
            <b/>
            <sz val="9"/>
            <color indexed="81"/>
            <rFont val="Tahoma"/>
            <family val="2"/>
          </rPr>
          <t xml:space="preserve"> 30 </t>
        </r>
        <r>
          <rPr>
            <b/>
            <sz val="9"/>
            <color indexed="81"/>
            <rFont val="돋움"/>
            <family val="3"/>
            <charset val="129"/>
          </rPr>
          <t>장기</t>
        </r>
        <r>
          <rPr>
            <b/>
            <sz val="9"/>
            <color indexed="81"/>
            <rFont val="Tahoma"/>
            <family val="2"/>
          </rPr>
          <t xml:space="preserve"> </t>
        </r>
        <r>
          <rPr>
            <b/>
            <sz val="9"/>
            <color indexed="81"/>
            <rFont val="돋움"/>
            <family val="3"/>
            <charset val="129"/>
          </rPr>
          <t>미취업자</t>
        </r>
        <r>
          <rPr>
            <b/>
            <sz val="9"/>
            <color indexed="81"/>
            <rFont val="Tahoma"/>
            <family val="2"/>
          </rPr>
          <t xml:space="preserve"> </t>
        </r>
        <r>
          <rPr>
            <b/>
            <sz val="9"/>
            <color indexed="81"/>
            <rFont val="돋움"/>
            <family val="3"/>
            <charset val="129"/>
          </rPr>
          <t>중소기업</t>
        </r>
        <r>
          <rPr>
            <b/>
            <sz val="9"/>
            <color indexed="81"/>
            <rFont val="Tahoma"/>
            <family val="2"/>
          </rPr>
          <t xml:space="preserve"> </t>
        </r>
        <r>
          <rPr>
            <b/>
            <sz val="9"/>
            <color indexed="81"/>
            <rFont val="돋움"/>
            <family val="3"/>
            <charset val="129"/>
          </rPr>
          <t>취업</t>
        </r>
        <r>
          <rPr>
            <b/>
            <sz val="9"/>
            <color indexed="81"/>
            <rFont val="Tahoma"/>
            <family val="2"/>
          </rPr>
          <t xml:space="preserve"> </t>
        </r>
        <r>
          <rPr>
            <b/>
            <sz val="9"/>
            <color indexed="81"/>
            <rFont val="돋움"/>
            <family val="3"/>
            <charset val="129"/>
          </rPr>
          <t>비과세</t>
        </r>
        <r>
          <rPr>
            <b/>
            <sz val="9"/>
            <color indexed="81"/>
            <rFont val="Tahoma"/>
            <family val="2"/>
          </rPr>
          <t>(</t>
        </r>
        <r>
          <rPr>
            <b/>
            <sz val="9"/>
            <color indexed="81"/>
            <rFont val="돋움"/>
            <family val="3"/>
            <charset val="129"/>
          </rPr>
          <t>폐지</t>
        </r>
        <r>
          <rPr>
            <b/>
            <sz val="9"/>
            <color indexed="81"/>
            <rFont val="Tahoma"/>
            <family val="2"/>
          </rPr>
          <t>)</t>
        </r>
      </text>
    </comment>
    <comment ref="I58" authorId="0" shapeId="0" xr:uid="{3D9D996B-8992-4F2E-8EB2-11A139D67FC8}">
      <text>
        <r>
          <rPr>
            <b/>
            <sz val="9"/>
            <color indexed="81"/>
            <rFont val="돋움"/>
            <family val="3"/>
            <charset val="129"/>
          </rPr>
          <t>취업비과세</t>
        </r>
        <r>
          <rPr>
            <b/>
            <sz val="9"/>
            <color indexed="81"/>
            <rFont val="Tahoma"/>
            <family val="2"/>
          </rPr>
          <t xml:space="preserve"> </t>
        </r>
        <r>
          <rPr>
            <b/>
            <sz val="9"/>
            <color indexed="81"/>
            <rFont val="돋움"/>
            <family val="3"/>
            <charset val="129"/>
          </rPr>
          <t>월</t>
        </r>
        <r>
          <rPr>
            <b/>
            <sz val="9"/>
            <color indexed="81"/>
            <rFont val="Tahoma"/>
            <family val="2"/>
          </rPr>
          <t xml:space="preserve"> 1,000,000</t>
        </r>
      </text>
    </comment>
    <comment ref="C59" authorId="1" shapeId="0" xr:uid="{1C4D02A1-A78A-41C2-B894-97844BDCEF5E}">
      <text>
        <r>
          <rPr>
            <b/>
            <sz val="9"/>
            <color indexed="81"/>
            <rFont val="돋움"/>
            <family val="3"/>
            <charset val="129"/>
          </rPr>
          <t>소법</t>
        </r>
        <r>
          <rPr>
            <b/>
            <sz val="9"/>
            <color indexed="81"/>
            <rFont val="Tahoma"/>
            <family val="2"/>
          </rPr>
          <t xml:space="preserve"> </t>
        </r>
        <r>
          <rPr>
            <b/>
            <sz val="9"/>
            <color indexed="81"/>
            <rFont val="돋움"/>
            <family val="3"/>
            <charset val="129"/>
          </rPr>
          <t>§</t>
        </r>
        <r>
          <rPr>
            <b/>
            <sz val="9"/>
            <color indexed="81"/>
            <rFont val="Tahoma"/>
            <family val="2"/>
          </rPr>
          <t xml:space="preserve"> 12 3 </t>
        </r>
        <r>
          <rPr>
            <b/>
            <sz val="9"/>
            <color indexed="81"/>
            <rFont val="돋움"/>
            <family val="3"/>
            <charset val="129"/>
          </rPr>
          <t>서</t>
        </r>
        <r>
          <rPr>
            <b/>
            <sz val="9"/>
            <color indexed="81"/>
            <rFont val="Tahoma"/>
            <family val="2"/>
          </rPr>
          <t xml:space="preserve"> </t>
        </r>
        <r>
          <rPr>
            <b/>
            <sz val="9"/>
            <color indexed="81"/>
            <rFont val="돋움"/>
            <family val="3"/>
            <charset val="129"/>
          </rPr>
          <t>「교육기본법」</t>
        </r>
        <r>
          <rPr>
            <b/>
            <sz val="9"/>
            <color indexed="81"/>
            <rFont val="Tahoma"/>
            <family val="2"/>
          </rPr>
          <t xml:space="preserve"> </t>
        </r>
        <r>
          <rPr>
            <b/>
            <sz val="9"/>
            <color indexed="81"/>
            <rFont val="돋움"/>
            <family val="3"/>
            <charset val="129"/>
          </rPr>
          <t>제</t>
        </r>
        <r>
          <rPr>
            <b/>
            <sz val="9"/>
            <color indexed="81"/>
            <rFont val="Tahoma"/>
            <family val="2"/>
          </rPr>
          <t>28</t>
        </r>
        <r>
          <rPr>
            <b/>
            <sz val="9"/>
            <color indexed="81"/>
            <rFont val="돋움"/>
            <family val="3"/>
            <charset val="129"/>
          </rPr>
          <t>조제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장학금</t>
        </r>
      </text>
    </comment>
    <comment ref="I59" authorId="0" shapeId="0" xr:uid="{3D606E51-74E7-4B8A-8D4D-2AF9CB8A3ED7}">
      <text>
        <r>
          <rPr>
            <b/>
            <sz val="9"/>
            <color indexed="81"/>
            <rFont val="돋움"/>
            <family val="3"/>
            <charset val="129"/>
          </rPr>
          <t>대학생이</t>
        </r>
        <r>
          <rPr>
            <b/>
            <sz val="9"/>
            <color indexed="81"/>
            <rFont val="Tahoma"/>
            <family val="2"/>
          </rPr>
          <t xml:space="preserve"> </t>
        </r>
        <r>
          <rPr>
            <b/>
            <sz val="9"/>
            <color indexed="81"/>
            <rFont val="돋움"/>
            <family val="3"/>
            <charset val="129"/>
          </rPr>
          <t>근로의</t>
        </r>
        <r>
          <rPr>
            <b/>
            <sz val="9"/>
            <color indexed="81"/>
            <rFont val="Tahoma"/>
            <family val="2"/>
          </rPr>
          <t xml:space="preserve"> </t>
        </r>
        <r>
          <rPr>
            <b/>
            <sz val="9"/>
            <color indexed="81"/>
            <rFont val="돋움"/>
            <family val="3"/>
            <charset val="129"/>
          </rPr>
          <t>대가로</t>
        </r>
        <r>
          <rPr>
            <b/>
            <sz val="9"/>
            <color indexed="81"/>
            <rFont val="Tahoma"/>
            <family val="2"/>
          </rPr>
          <t xml:space="preserve"> </t>
        </r>
        <r>
          <rPr>
            <b/>
            <sz val="9"/>
            <color indexed="81"/>
            <rFont val="돋움"/>
            <family val="3"/>
            <charset val="129"/>
          </rPr>
          <t>지급받는</t>
        </r>
        <r>
          <rPr>
            <b/>
            <sz val="9"/>
            <color indexed="81"/>
            <rFont val="Tahoma"/>
            <family val="2"/>
          </rPr>
          <t xml:space="preserve"> </t>
        </r>
        <r>
          <rPr>
            <b/>
            <sz val="9"/>
            <color indexed="81"/>
            <rFont val="돋움"/>
            <family val="3"/>
            <charset val="129"/>
          </rPr>
          <t xml:space="preserve">장학금
</t>
        </r>
      </text>
    </comment>
    <comment ref="C60" authorId="1" shapeId="0" xr:uid="{8F0582D1-7D8E-41D4-BF97-C4865C2C9F67}">
      <text>
        <r>
          <rPr>
            <b/>
            <sz val="9"/>
            <color indexed="81"/>
            <rFont val="돋움"/>
            <family val="3"/>
            <charset val="129"/>
          </rPr>
          <t>소령</t>
        </r>
        <r>
          <rPr>
            <b/>
            <sz val="9"/>
            <color indexed="81"/>
            <rFont val="Tahoma"/>
            <family val="2"/>
          </rPr>
          <t xml:space="preserve"> </t>
        </r>
        <r>
          <rPr>
            <b/>
            <sz val="9"/>
            <color indexed="81"/>
            <rFont val="돋움"/>
            <family val="3"/>
            <charset val="129"/>
          </rPr>
          <t>§</t>
        </r>
        <r>
          <rPr>
            <b/>
            <sz val="9"/>
            <color indexed="81"/>
            <rFont val="Tahoma"/>
            <family val="2"/>
          </rPr>
          <t xml:space="preserve"> 12 13 </t>
        </r>
        <r>
          <rPr>
            <b/>
            <sz val="9"/>
            <color indexed="81"/>
            <rFont val="돋움"/>
            <family val="3"/>
            <charset val="129"/>
          </rPr>
          <t>가</t>
        </r>
        <r>
          <rPr>
            <b/>
            <sz val="9"/>
            <color indexed="81"/>
            <rFont val="Tahoma"/>
            <family val="2"/>
          </rPr>
          <t>(</t>
        </r>
        <r>
          <rPr>
            <b/>
            <sz val="9"/>
            <color indexed="81"/>
            <rFont val="돋움"/>
            <family val="3"/>
            <charset val="129"/>
          </rPr>
          <t>보육교사</t>
        </r>
        <r>
          <rPr>
            <b/>
            <sz val="9"/>
            <color indexed="81"/>
            <rFont val="Tahoma"/>
            <family val="2"/>
          </rPr>
          <t xml:space="preserve"> </t>
        </r>
        <r>
          <rPr>
            <b/>
            <sz val="9"/>
            <color indexed="81"/>
            <rFont val="돋움"/>
            <family val="3"/>
            <charset val="129"/>
          </rPr>
          <t>인건비</t>
        </r>
        <r>
          <rPr>
            <b/>
            <sz val="9"/>
            <color indexed="81"/>
            <rFont val="Tahoma"/>
            <family val="2"/>
          </rPr>
          <t>)-</t>
        </r>
        <r>
          <rPr>
            <b/>
            <sz val="9"/>
            <color indexed="81"/>
            <rFont val="돋움"/>
            <family val="3"/>
            <charset val="129"/>
          </rPr>
          <t>영유아보육법</t>
        </r>
        <r>
          <rPr>
            <b/>
            <sz val="9"/>
            <color indexed="81"/>
            <rFont val="Tahoma"/>
            <family val="2"/>
          </rPr>
          <t xml:space="preserve"> </t>
        </r>
        <r>
          <rPr>
            <b/>
            <sz val="9"/>
            <color indexed="81"/>
            <rFont val="돋움"/>
            <family val="3"/>
            <charset val="129"/>
          </rPr>
          <t>시행령
국가</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지방자치단체가</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다음의</t>
        </r>
        <r>
          <rPr>
            <b/>
            <sz val="9"/>
            <color indexed="81"/>
            <rFont val="Tahoma"/>
            <family val="2"/>
          </rPr>
          <t xml:space="preserve"> </t>
        </r>
        <r>
          <rPr>
            <b/>
            <sz val="9"/>
            <color indexed="81"/>
            <rFont val="돋움"/>
            <family val="3"/>
            <charset val="129"/>
          </rPr>
          <t xml:space="preserve">금액
</t>
        </r>
        <r>
          <rPr>
            <b/>
            <sz val="9"/>
            <color indexed="81"/>
            <rFont val="Tahoma"/>
            <family val="2"/>
          </rPr>
          <t xml:space="preserve"> - </t>
        </r>
        <r>
          <rPr>
            <b/>
            <sz val="9"/>
            <color indexed="81"/>
            <rFont val="돋움"/>
            <family val="3"/>
            <charset val="129"/>
          </rPr>
          <t>보육교사의</t>
        </r>
        <r>
          <rPr>
            <b/>
            <sz val="9"/>
            <color indexed="81"/>
            <rFont val="Tahoma"/>
            <family val="2"/>
          </rPr>
          <t xml:space="preserve"> </t>
        </r>
        <r>
          <rPr>
            <b/>
            <sz val="9"/>
            <color indexed="81"/>
            <rFont val="돋움"/>
            <family val="3"/>
            <charset val="129"/>
          </rPr>
          <t>처우개선을</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근무환경개선비</t>
        </r>
        <r>
          <rPr>
            <b/>
            <sz val="9"/>
            <color indexed="81"/>
            <rFont val="Tahoma"/>
            <family val="2"/>
          </rPr>
          <t xml:space="preserve"> 
 - </t>
        </r>
        <r>
          <rPr>
            <b/>
            <sz val="9"/>
            <color indexed="81"/>
            <rFont val="돋움"/>
            <family val="3"/>
            <charset val="129"/>
          </rPr>
          <t>사립유치원</t>
        </r>
        <r>
          <rPr>
            <b/>
            <sz val="9"/>
            <color indexed="81"/>
            <rFont val="Tahoma"/>
            <family val="2"/>
          </rPr>
          <t xml:space="preserve"> </t>
        </r>
        <r>
          <rPr>
            <b/>
            <sz val="9"/>
            <color indexed="81"/>
            <rFont val="돋움"/>
            <family val="3"/>
            <charset val="129"/>
          </rPr>
          <t>교사의</t>
        </r>
        <r>
          <rPr>
            <b/>
            <sz val="9"/>
            <color indexed="81"/>
            <rFont val="Tahoma"/>
            <family val="2"/>
          </rPr>
          <t xml:space="preserve"> </t>
        </r>
        <r>
          <rPr>
            <b/>
            <sz val="9"/>
            <color indexed="81"/>
            <rFont val="돋움"/>
            <family val="3"/>
            <charset val="129"/>
          </rPr>
          <t xml:space="preserve">인건비
</t>
        </r>
        <r>
          <rPr>
            <b/>
            <sz val="9"/>
            <color indexed="81"/>
            <rFont val="Tahoma"/>
            <family val="2"/>
          </rPr>
          <t xml:space="preserve"> - </t>
        </r>
        <r>
          <rPr>
            <b/>
            <sz val="9"/>
            <color indexed="81"/>
            <rFont val="돋움"/>
            <family val="3"/>
            <charset val="129"/>
          </rPr>
          <t>전공의에게</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수련보조수당</t>
        </r>
      </text>
    </comment>
    <comment ref="I60" authorId="0" shapeId="0" xr:uid="{F8BBDB2E-C8B0-40AA-95A3-839B7340124A}">
      <text>
        <r>
          <rPr>
            <b/>
            <sz val="9"/>
            <color indexed="81"/>
            <rFont val="돋움"/>
            <family val="3"/>
            <charset val="129"/>
          </rPr>
          <t>국가</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지방자치단체가</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다음의</t>
        </r>
        <r>
          <rPr>
            <b/>
            <sz val="9"/>
            <color indexed="81"/>
            <rFont val="Tahoma"/>
            <family val="2"/>
          </rPr>
          <t xml:space="preserve"> </t>
        </r>
        <r>
          <rPr>
            <b/>
            <sz val="9"/>
            <color indexed="81"/>
            <rFont val="돋움"/>
            <family val="3"/>
            <charset val="129"/>
          </rPr>
          <t xml:space="preserve">금액
</t>
        </r>
        <r>
          <rPr>
            <b/>
            <sz val="9"/>
            <color indexed="81"/>
            <rFont val="Tahoma"/>
            <family val="2"/>
          </rPr>
          <t xml:space="preserve"> - </t>
        </r>
        <r>
          <rPr>
            <b/>
            <sz val="9"/>
            <color indexed="81"/>
            <rFont val="돋움"/>
            <family val="3"/>
            <charset val="129"/>
          </rPr>
          <t>보육교사의</t>
        </r>
        <r>
          <rPr>
            <b/>
            <sz val="9"/>
            <color indexed="81"/>
            <rFont val="Tahoma"/>
            <family val="2"/>
          </rPr>
          <t xml:space="preserve"> </t>
        </r>
        <r>
          <rPr>
            <b/>
            <sz val="9"/>
            <color indexed="81"/>
            <rFont val="돋움"/>
            <family val="3"/>
            <charset val="129"/>
          </rPr>
          <t>처우개선을</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근무환경개선비</t>
        </r>
        <r>
          <rPr>
            <b/>
            <sz val="9"/>
            <color indexed="81"/>
            <rFont val="Tahoma"/>
            <family val="2"/>
          </rPr>
          <t xml:space="preserve"> 
 - </t>
        </r>
        <r>
          <rPr>
            <b/>
            <sz val="9"/>
            <color indexed="81"/>
            <rFont val="돋움"/>
            <family val="3"/>
            <charset val="129"/>
          </rPr>
          <t>사립유치원</t>
        </r>
        <r>
          <rPr>
            <b/>
            <sz val="9"/>
            <color indexed="81"/>
            <rFont val="Tahoma"/>
            <family val="2"/>
          </rPr>
          <t xml:space="preserve"> </t>
        </r>
        <r>
          <rPr>
            <b/>
            <sz val="9"/>
            <color indexed="81"/>
            <rFont val="돋움"/>
            <family val="3"/>
            <charset val="129"/>
          </rPr>
          <t>교사의</t>
        </r>
        <r>
          <rPr>
            <b/>
            <sz val="9"/>
            <color indexed="81"/>
            <rFont val="Tahoma"/>
            <family val="2"/>
          </rPr>
          <t xml:space="preserve"> </t>
        </r>
        <r>
          <rPr>
            <b/>
            <sz val="9"/>
            <color indexed="81"/>
            <rFont val="돋움"/>
            <family val="3"/>
            <charset val="129"/>
          </rPr>
          <t xml:space="preserve">인건비
</t>
        </r>
        <r>
          <rPr>
            <b/>
            <sz val="9"/>
            <color indexed="81"/>
            <rFont val="Tahoma"/>
            <family val="2"/>
          </rPr>
          <t xml:space="preserve"> - </t>
        </r>
        <r>
          <rPr>
            <b/>
            <sz val="9"/>
            <color indexed="81"/>
            <rFont val="돋움"/>
            <family val="3"/>
            <charset val="129"/>
          </rPr>
          <t>전공의에게</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 xml:space="preserve">수련보조수당
</t>
        </r>
      </text>
    </comment>
    <comment ref="C61" authorId="1" shapeId="0" xr:uid="{D4A55561-ADF9-420B-A59C-A1B1963AFC51}">
      <text>
        <r>
          <rPr>
            <b/>
            <sz val="9"/>
            <color indexed="81"/>
            <rFont val="돋움"/>
            <family val="3"/>
            <charset val="129"/>
          </rPr>
          <t>소령</t>
        </r>
        <r>
          <rPr>
            <b/>
            <sz val="9"/>
            <color indexed="81"/>
            <rFont val="Tahoma"/>
            <family val="2"/>
          </rPr>
          <t xml:space="preserve"> </t>
        </r>
        <r>
          <rPr>
            <b/>
            <sz val="9"/>
            <color indexed="81"/>
            <rFont val="돋움"/>
            <family val="3"/>
            <charset val="129"/>
          </rPr>
          <t>§</t>
        </r>
        <r>
          <rPr>
            <b/>
            <sz val="9"/>
            <color indexed="81"/>
            <rFont val="Tahoma"/>
            <family val="2"/>
          </rPr>
          <t xml:space="preserve"> 12 13 </t>
        </r>
        <r>
          <rPr>
            <b/>
            <sz val="9"/>
            <color indexed="81"/>
            <rFont val="돋움"/>
            <family val="3"/>
            <charset val="129"/>
          </rPr>
          <t>나</t>
        </r>
        <r>
          <rPr>
            <b/>
            <sz val="9"/>
            <color indexed="81"/>
            <rFont val="Tahoma"/>
            <family val="2"/>
          </rPr>
          <t>(</t>
        </r>
        <r>
          <rPr>
            <b/>
            <sz val="9"/>
            <color indexed="81"/>
            <rFont val="돋움"/>
            <family val="3"/>
            <charset val="129"/>
          </rPr>
          <t>사립유치원</t>
        </r>
        <r>
          <rPr>
            <b/>
            <sz val="9"/>
            <color indexed="81"/>
            <rFont val="Tahoma"/>
            <family val="2"/>
          </rPr>
          <t xml:space="preserve"> </t>
        </r>
        <r>
          <rPr>
            <b/>
            <sz val="9"/>
            <color indexed="81"/>
            <rFont val="돋움"/>
            <family val="3"/>
            <charset val="129"/>
          </rPr>
          <t>수석교사</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교사의</t>
        </r>
        <r>
          <rPr>
            <b/>
            <sz val="9"/>
            <color indexed="81"/>
            <rFont val="Tahoma"/>
            <family val="2"/>
          </rPr>
          <t xml:space="preserve"> </t>
        </r>
        <r>
          <rPr>
            <b/>
            <sz val="9"/>
            <color indexed="81"/>
            <rFont val="돋움"/>
            <family val="3"/>
            <charset val="129"/>
          </rPr>
          <t>인건비</t>
        </r>
        <r>
          <rPr>
            <b/>
            <sz val="9"/>
            <color indexed="81"/>
            <rFont val="Tahoma"/>
            <family val="2"/>
          </rPr>
          <t xml:space="preserve">) - </t>
        </r>
        <r>
          <rPr>
            <b/>
            <sz val="9"/>
            <color indexed="81"/>
            <rFont val="돋움"/>
            <family val="3"/>
            <charset val="129"/>
          </rPr>
          <t>유아교육법</t>
        </r>
        <r>
          <rPr>
            <b/>
            <sz val="9"/>
            <color indexed="81"/>
            <rFont val="Tahoma"/>
            <family val="2"/>
          </rPr>
          <t xml:space="preserve"> </t>
        </r>
        <r>
          <rPr>
            <b/>
            <sz val="9"/>
            <color indexed="81"/>
            <rFont val="돋움"/>
            <family val="3"/>
            <charset val="129"/>
          </rPr>
          <t>시행령
국가</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지방자치단체가</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다음의</t>
        </r>
        <r>
          <rPr>
            <b/>
            <sz val="9"/>
            <color indexed="81"/>
            <rFont val="Tahoma"/>
            <family val="2"/>
          </rPr>
          <t xml:space="preserve"> </t>
        </r>
        <r>
          <rPr>
            <b/>
            <sz val="9"/>
            <color indexed="81"/>
            <rFont val="돋움"/>
            <family val="3"/>
            <charset val="129"/>
          </rPr>
          <t xml:space="preserve">금액
</t>
        </r>
        <r>
          <rPr>
            <b/>
            <sz val="9"/>
            <color indexed="81"/>
            <rFont val="Tahoma"/>
            <family val="2"/>
          </rPr>
          <t xml:space="preserve"> - </t>
        </r>
        <r>
          <rPr>
            <b/>
            <sz val="9"/>
            <color indexed="81"/>
            <rFont val="돋움"/>
            <family val="3"/>
            <charset val="129"/>
          </rPr>
          <t>보육교사의</t>
        </r>
        <r>
          <rPr>
            <b/>
            <sz val="9"/>
            <color indexed="81"/>
            <rFont val="Tahoma"/>
            <family val="2"/>
          </rPr>
          <t xml:space="preserve"> </t>
        </r>
        <r>
          <rPr>
            <b/>
            <sz val="9"/>
            <color indexed="81"/>
            <rFont val="돋움"/>
            <family val="3"/>
            <charset val="129"/>
          </rPr>
          <t>처우개선을</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근무환경개선비</t>
        </r>
        <r>
          <rPr>
            <b/>
            <sz val="9"/>
            <color indexed="81"/>
            <rFont val="Tahoma"/>
            <family val="2"/>
          </rPr>
          <t xml:space="preserve"> 
 - </t>
        </r>
        <r>
          <rPr>
            <b/>
            <sz val="9"/>
            <color indexed="81"/>
            <rFont val="돋움"/>
            <family val="3"/>
            <charset val="129"/>
          </rPr>
          <t>사립유치원</t>
        </r>
        <r>
          <rPr>
            <b/>
            <sz val="9"/>
            <color indexed="81"/>
            <rFont val="Tahoma"/>
            <family val="2"/>
          </rPr>
          <t xml:space="preserve"> </t>
        </r>
        <r>
          <rPr>
            <b/>
            <sz val="9"/>
            <color indexed="81"/>
            <rFont val="돋움"/>
            <family val="3"/>
            <charset val="129"/>
          </rPr>
          <t>교사의</t>
        </r>
        <r>
          <rPr>
            <b/>
            <sz val="9"/>
            <color indexed="81"/>
            <rFont val="Tahoma"/>
            <family val="2"/>
          </rPr>
          <t xml:space="preserve"> </t>
        </r>
        <r>
          <rPr>
            <b/>
            <sz val="9"/>
            <color indexed="81"/>
            <rFont val="돋움"/>
            <family val="3"/>
            <charset val="129"/>
          </rPr>
          <t xml:space="preserve">인건비
</t>
        </r>
        <r>
          <rPr>
            <b/>
            <sz val="9"/>
            <color indexed="81"/>
            <rFont val="Tahoma"/>
            <family val="2"/>
          </rPr>
          <t xml:space="preserve"> - </t>
        </r>
        <r>
          <rPr>
            <b/>
            <sz val="9"/>
            <color indexed="81"/>
            <rFont val="돋움"/>
            <family val="3"/>
            <charset val="129"/>
          </rPr>
          <t>전공의에게</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수련보조수당</t>
        </r>
      </text>
    </comment>
    <comment ref="C62" authorId="1" shapeId="0" xr:uid="{30286C63-04BB-4010-9BA9-84326A0ED51F}">
      <text>
        <r>
          <rPr>
            <b/>
            <sz val="9"/>
            <color indexed="81"/>
            <rFont val="돋움"/>
            <family val="3"/>
            <charset val="129"/>
          </rPr>
          <t>조특법</t>
        </r>
        <r>
          <rPr>
            <b/>
            <sz val="9"/>
            <color indexed="81"/>
            <rFont val="Tahoma"/>
            <family val="2"/>
          </rPr>
          <t xml:space="preserve"> </t>
        </r>
        <r>
          <rPr>
            <b/>
            <sz val="9"/>
            <color indexed="81"/>
            <rFont val="돋움"/>
            <family val="3"/>
            <charset val="129"/>
          </rPr>
          <t>§</t>
        </r>
        <r>
          <rPr>
            <b/>
            <sz val="9"/>
            <color indexed="81"/>
            <rFont val="Tahoma"/>
            <family val="2"/>
          </rPr>
          <t xml:space="preserve"> 30 </t>
        </r>
        <r>
          <rPr>
            <b/>
            <sz val="9"/>
            <color indexed="81"/>
            <rFont val="돋움"/>
            <family val="3"/>
            <charset val="129"/>
          </rPr>
          <t>중소기업에</t>
        </r>
        <r>
          <rPr>
            <b/>
            <sz val="9"/>
            <color indexed="81"/>
            <rFont val="Tahoma"/>
            <family val="2"/>
          </rPr>
          <t xml:space="preserve"> </t>
        </r>
        <r>
          <rPr>
            <b/>
            <sz val="9"/>
            <color indexed="81"/>
            <rFont val="돋움"/>
            <family val="3"/>
            <charset val="129"/>
          </rPr>
          <t>취업하는</t>
        </r>
        <r>
          <rPr>
            <b/>
            <sz val="9"/>
            <color indexed="81"/>
            <rFont val="Tahoma"/>
            <family val="2"/>
          </rPr>
          <t xml:space="preserve"> </t>
        </r>
        <r>
          <rPr>
            <b/>
            <sz val="9"/>
            <color indexed="81"/>
            <rFont val="돋움"/>
            <family val="3"/>
            <charset val="129"/>
          </rPr>
          <t>청년에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소득세</t>
        </r>
        <r>
          <rPr>
            <b/>
            <sz val="9"/>
            <color indexed="81"/>
            <rFont val="Tahoma"/>
            <family val="2"/>
          </rPr>
          <t xml:space="preserve"> </t>
        </r>
        <r>
          <rPr>
            <b/>
            <sz val="9"/>
            <color indexed="81"/>
            <rFont val="돋움"/>
            <family val="3"/>
            <charset val="129"/>
          </rPr>
          <t>감면</t>
        </r>
      </text>
    </comment>
    <comment ref="I62" authorId="0" shapeId="0" xr:uid="{65B5AE82-9735-4D83-87F5-784F265D7496}">
      <text>
        <r>
          <rPr>
            <b/>
            <sz val="9"/>
            <color indexed="81"/>
            <rFont val="돋움"/>
            <family val="3"/>
            <charset val="129"/>
          </rPr>
          <t>조세특례제한법</t>
        </r>
        <r>
          <rPr>
            <b/>
            <sz val="9"/>
            <color indexed="81"/>
            <rFont val="Tahoma"/>
            <family val="2"/>
          </rPr>
          <t xml:space="preserve">  </t>
        </r>
        <r>
          <rPr>
            <b/>
            <sz val="9"/>
            <color indexed="81"/>
            <rFont val="돋움"/>
            <family val="3"/>
            <charset val="129"/>
          </rPr>
          <t>제</t>
        </r>
        <r>
          <rPr>
            <b/>
            <sz val="9"/>
            <color indexed="81"/>
            <rFont val="Tahoma"/>
            <family val="2"/>
          </rPr>
          <t>30</t>
        </r>
        <r>
          <rPr>
            <b/>
            <sz val="9"/>
            <color indexed="81"/>
            <rFont val="돋움"/>
            <family val="3"/>
            <charset val="129"/>
          </rPr>
          <t>조</t>
        </r>
        <r>
          <rPr>
            <b/>
            <sz val="9"/>
            <color indexed="81"/>
            <rFont val="Tahoma"/>
            <family val="2"/>
          </rPr>
          <t xml:space="preserve"> [ </t>
        </r>
        <r>
          <rPr>
            <b/>
            <sz val="9"/>
            <color indexed="81"/>
            <rFont val="돋움"/>
            <family val="3"/>
            <charset val="129"/>
          </rPr>
          <t>중소기업에</t>
        </r>
        <r>
          <rPr>
            <b/>
            <sz val="9"/>
            <color indexed="81"/>
            <rFont val="Tahoma"/>
            <family val="2"/>
          </rPr>
          <t xml:space="preserve"> </t>
        </r>
        <r>
          <rPr>
            <b/>
            <sz val="9"/>
            <color indexed="81"/>
            <rFont val="돋움"/>
            <family val="3"/>
            <charset val="129"/>
          </rPr>
          <t>취업하는</t>
        </r>
        <r>
          <rPr>
            <b/>
            <sz val="9"/>
            <color indexed="81"/>
            <rFont val="Tahoma"/>
            <family val="2"/>
          </rPr>
          <t xml:space="preserve"> </t>
        </r>
        <r>
          <rPr>
            <b/>
            <sz val="9"/>
            <color indexed="81"/>
            <rFont val="돋움"/>
            <family val="3"/>
            <charset val="129"/>
          </rPr>
          <t>청년에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소득세</t>
        </r>
        <r>
          <rPr>
            <b/>
            <sz val="9"/>
            <color indexed="81"/>
            <rFont val="Tahoma"/>
            <family val="2"/>
          </rPr>
          <t xml:space="preserve"> </t>
        </r>
        <r>
          <rPr>
            <b/>
            <sz val="9"/>
            <color indexed="81"/>
            <rFont val="돋움"/>
            <family val="3"/>
            <charset val="129"/>
          </rPr>
          <t>감면</t>
        </r>
        <r>
          <rPr>
            <b/>
            <sz val="9"/>
            <color indexed="81"/>
            <rFont val="Tahoma"/>
            <family val="2"/>
          </rPr>
          <t xml:space="preserve">(2011.12.31 </t>
        </r>
        <r>
          <rPr>
            <b/>
            <sz val="9"/>
            <color indexed="81"/>
            <rFont val="돋움"/>
            <family val="3"/>
            <charset val="129"/>
          </rPr>
          <t>제목개정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청년이</t>
        </r>
        <r>
          <rPr>
            <b/>
            <sz val="9"/>
            <color indexed="81"/>
            <rFont val="Tahoma"/>
            <family val="2"/>
          </rPr>
          <t xml:space="preserve"> </t>
        </r>
        <r>
          <rPr>
            <b/>
            <sz val="9"/>
            <color indexed="81"/>
            <rFont val="돋움"/>
            <family val="3"/>
            <charset val="129"/>
          </rPr>
          <t>「중소기업기본법」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중소기업</t>
        </r>
        <r>
          <rPr>
            <b/>
            <sz val="9"/>
            <color indexed="81"/>
            <rFont val="Tahoma"/>
            <family val="2"/>
          </rPr>
          <t>(</t>
        </r>
        <r>
          <rPr>
            <b/>
            <sz val="9"/>
            <color indexed="81"/>
            <rFont val="돋움"/>
            <family val="3"/>
            <charset val="129"/>
          </rPr>
          <t>비영리기업을</t>
        </r>
        <r>
          <rPr>
            <b/>
            <sz val="9"/>
            <color indexed="81"/>
            <rFont val="Tahoma"/>
            <family val="2"/>
          </rPr>
          <t xml:space="preserve"> </t>
        </r>
        <r>
          <rPr>
            <b/>
            <sz val="9"/>
            <color indexed="81"/>
            <rFont val="돋움"/>
            <family val="3"/>
            <charset val="129"/>
          </rPr>
          <t>포함한다</t>
        </r>
        <r>
          <rPr>
            <b/>
            <sz val="9"/>
            <color indexed="81"/>
            <rFont val="Tahoma"/>
            <family val="2"/>
          </rPr>
          <t>)</t>
        </r>
        <r>
          <rPr>
            <b/>
            <sz val="9"/>
            <color indexed="81"/>
            <rFont val="돋움"/>
            <family val="3"/>
            <charset val="129"/>
          </rPr>
          <t>으로서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기업</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중소기업체</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에</t>
        </r>
        <r>
          <rPr>
            <b/>
            <sz val="9"/>
            <color indexed="81"/>
            <rFont val="Tahoma"/>
            <family val="2"/>
          </rPr>
          <t xml:space="preserve"> 2012</t>
        </r>
        <r>
          <rPr>
            <b/>
            <sz val="9"/>
            <color indexed="81"/>
            <rFont val="돋움"/>
            <family val="3"/>
            <charset val="129"/>
          </rPr>
          <t>년</t>
        </r>
        <r>
          <rPr>
            <b/>
            <sz val="9"/>
            <color indexed="81"/>
            <rFont val="Tahoma"/>
            <family val="2"/>
          </rPr>
          <t xml:space="preserve"> 1</t>
        </r>
        <r>
          <rPr>
            <b/>
            <sz val="9"/>
            <color indexed="81"/>
            <rFont val="돋움"/>
            <family val="3"/>
            <charset val="129"/>
          </rPr>
          <t>월</t>
        </r>
        <r>
          <rPr>
            <b/>
            <sz val="9"/>
            <color indexed="81"/>
            <rFont val="Tahoma"/>
            <family val="2"/>
          </rPr>
          <t xml:space="preserve"> 1</t>
        </r>
        <r>
          <rPr>
            <b/>
            <sz val="9"/>
            <color indexed="81"/>
            <rFont val="돋움"/>
            <family val="3"/>
            <charset val="129"/>
          </rPr>
          <t>일부터</t>
        </r>
        <r>
          <rPr>
            <b/>
            <sz val="9"/>
            <color indexed="81"/>
            <rFont val="Tahoma"/>
            <family val="2"/>
          </rPr>
          <t xml:space="preserve"> 2013</t>
        </r>
        <r>
          <rPr>
            <b/>
            <sz val="9"/>
            <color indexed="81"/>
            <rFont val="돋움"/>
            <family val="3"/>
            <charset val="129"/>
          </rPr>
          <t>년</t>
        </r>
        <r>
          <rPr>
            <b/>
            <sz val="9"/>
            <color indexed="81"/>
            <rFont val="Tahoma"/>
            <family val="2"/>
          </rPr>
          <t xml:space="preserve"> 12</t>
        </r>
        <r>
          <rPr>
            <b/>
            <sz val="9"/>
            <color indexed="81"/>
            <rFont val="돋움"/>
            <family val="3"/>
            <charset val="129"/>
          </rPr>
          <t>월</t>
        </r>
        <r>
          <rPr>
            <b/>
            <sz val="9"/>
            <color indexed="81"/>
            <rFont val="Tahoma"/>
            <family val="2"/>
          </rPr>
          <t xml:space="preserve"> 31</t>
        </r>
        <r>
          <rPr>
            <b/>
            <sz val="9"/>
            <color indexed="81"/>
            <rFont val="돋움"/>
            <family val="3"/>
            <charset val="129"/>
          </rPr>
          <t>일까지</t>
        </r>
        <r>
          <rPr>
            <b/>
            <sz val="9"/>
            <color indexed="81"/>
            <rFont val="Tahoma"/>
            <family val="2"/>
          </rPr>
          <t xml:space="preserve"> </t>
        </r>
        <r>
          <rPr>
            <b/>
            <sz val="9"/>
            <color indexed="81"/>
            <rFont val="돋움"/>
            <family val="3"/>
            <charset val="129"/>
          </rPr>
          <t>취업하는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중소기업체로부터</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근로소득으로서</t>
        </r>
        <r>
          <rPr>
            <b/>
            <sz val="9"/>
            <color indexed="81"/>
            <rFont val="Tahoma"/>
            <family val="2"/>
          </rPr>
          <t xml:space="preserve"> </t>
        </r>
        <r>
          <rPr>
            <b/>
            <sz val="9"/>
            <color indexed="81"/>
            <rFont val="돋움"/>
            <family val="3"/>
            <charset val="129"/>
          </rPr>
          <t>취업일부터</t>
        </r>
        <r>
          <rPr>
            <b/>
            <sz val="9"/>
            <color indexed="81"/>
            <rFont val="Tahoma"/>
            <family val="2"/>
          </rPr>
          <t xml:space="preserve"> 3</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달까지</t>
        </r>
        <r>
          <rPr>
            <b/>
            <sz val="9"/>
            <color indexed="81"/>
            <rFont val="Tahoma"/>
            <family val="2"/>
          </rPr>
          <t xml:space="preserve"> </t>
        </r>
        <r>
          <rPr>
            <b/>
            <sz val="9"/>
            <color indexed="81"/>
            <rFont val="돋움"/>
            <family val="3"/>
            <charset val="129"/>
          </rPr>
          <t>발생한</t>
        </r>
        <r>
          <rPr>
            <b/>
            <sz val="9"/>
            <color indexed="81"/>
            <rFont val="Tahoma"/>
            <family val="2"/>
          </rPr>
          <t xml:space="preserve"> </t>
        </r>
        <r>
          <rPr>
            <b/>
            <sz val="9"/>
            <color indexed="81"/>
            <rFont val="돋움"/>
            <family val="3"/>
            <charset val="129"/>
          </rPr>
          <t>소득에</t>
        </r>
        <r>
          <rPr>
            <b/>
            <sz val="9"/>
            <color indexed="81"/>
            <rFont val="Tahoma"/>
            <family val="2"/>
          </rPr>
          <t xml:space="preserve"> </t>
        </r>
        <r>
          <rPr>
            <b/>
            <sz val="9"/>
            <color indexed="81"/>
            <rFont val="돋움"/>
            <family val="3"/>
            <charset val="129"/>
          </rPr>
          <t>대해서는</t>
        </r>
        <r>
          <rPr>
            <b/>
            <sz val="9"/>
            <color indexed="81"/>
            <rFont val="Tahoma"/>
            <family val="2"/>
          </rPr>
          <t xml:space="preserve"> </t>
        </r>
        <r>
          <rPr>
            <b/>
            <sz val="9"/>
            <color indexed="81"/>
            <rFont val="돋움"/>
            <family val="3"/>
            <charset val="129"/>
          </rPr>
          <t>소득세의</t>
        </r>
        <r>
          <rPr>
            <b/>
            <sz val="9"/>
            <color indexed="81"/>
            <rFont val="Tahoma"/>
            <family val="2"/>
          </rPr>
          <t xml:space="preserve"> 100</t>
        </r>
        <r>
          <rPr>
            <b/>
            <sz val="9"/>
            <color indexed="81"/>
            <rFont val="돋움"/>
            <family val="3"/>
            <charset val="129"/>
          </rPr>
          <t>분의</t>
        </r>
        <r>
          <rPr>
            <b/>
            <sz val="9"/>
            <color indexed="81"/>
            <rFont val="Tahoma"/>
            <family val="2"/>
          </rPr>
          <t xml:space="preserve"> 100</t>
        </r>
        <r>
          <rPr>
            <b/>
            <sz val="9"/>
            <color indexed="81"/>
            <rFont val="돋움"/>
            <family val="3"/>
            <charset val="129"/>
          </rPr>
          <t>에</t>
        </r>
        <r>
          <rPr>
            <b/>
            <sz val="9"/>
            <color indexed="81"/>
            <rFont val="Tahoma"/>
            <family val="2"/>
          </rPr>
          <t xml:space="preserve"> </t>
        </r>
        <r>
          <rPr>
            <b/>
            <sz val="9"/>
            <color indexed="81"/>
            <rFont val="돋움"/>
            <family val="3"/>
            <charset val="129"/>
          </rPr>
          <t>상당하는</t>
        </r>
        <r>
          <rPr>
            <b/>
            <sz val="9"/>
            <color indexed="81"/>
            <rFont val="Tahoma"/>
            <family val="2"/>
          </rPr>
          <t xml:space="preserve"> </t>
        </r>
        <r>
          <rPr>
            <b/>
            <sz val="9"/>
            <color indexed="81"/>
            <rFont val="돋움"/>
            <family val="3"/>
            <charset val="129"/>
          </rPr>
          <t>세액을</t>
        </r>
        <r>
          <rPr>
            <b/>
            <sz val="9"/>
            <color indexed="81"/>
            <rFont val="Tahoma"/>
            <family val="2"/>
          </rPr>
          <t xml:space="preserve"> </t>
        </r>
        <r>
          <rPr>
            <b/>
            <sz val="9"/>
            <color indexed="81"/>
            <rFont val="돋움"/>
            <family val="3"/>
            <charset val="129"/>
          </rPr>
          <t>감면한다</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소득세</t>
        </r>
        <r>
          <rPr>
            <b/>
            <sz val="9"/>
            <color indexed="81"/>
            <rFont val="Tahoma"/>
            <family val="2"/>
          </rPr>
          <t xml:space="preserve"> </t>
        </r>
        <r>
          <rPr>
            <b/>
            <sz val="9"/>
            <color indexed="81"/>
            <rFont val="돋움"/>
            <family val="3"/>
            <charset val="129"/>
          </rPr>
          <t>감면기간은</t>
        </r>
        <r>
          <rPr>
            <b/>
            <sz val="9"/>
            <color indexed="81"/>
            <rFont val="Tahoma"/>
            <family val="2"/>
          </rPr>
          <t xml:space="preserve"> </t>
        </r>
        <r>
          <rPr>
            <b/>
            <sz val="9"/>
            <color indexed="81"/>
            <rFont val="돋움"/>
            <family val="3"/>
            <charset val="129"/>
          </rPr>
          <t>소득세를</t>
        </r>
        <r>
          <rPr>
            <b/>
            <sz val="9"/>
            <color indexed="81"/>
            <rFont val="Tahoma"/>
            <family val="2"/>
          </rPr>
          <t xml:space="preserve"> </t>
        </r>
        <r>
          <rPr>
            <b/>
            <sz val="9"/>
            <color indexed="81"/>
            <rFont val="돋움"/>
            <family val="3"/>
            <charset val="129"/>
          </rPr>
          <t>감면받은</t>
        </r>
        <r>
          <rPr>
            <b/>
            <sz val="9"/>
            <color indexed="81"/>
            <rFont val="Tahoma"/>
            <family val="2"/>
          </rPr>
          <t xml:space="preserve"> </t>
        </r>
        <r>
          <rPr>
            <b/>
            <sz val="9"/>
            <color indexed="81"/>
            <rFont val="돋움"/>
            <family val="3"/>
            <charset val="129"/>
          </rPr>
          <t>사람이</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중소기업체에</t>
        </r>
        <r>
          <rPr>
            <b/>
            <sz val="9"/>
            <color indexed="81"/>
            <rFont val="Tahoma"/>
            <family val="2"/>
          </rPr>
          <t xml:space="preserve"> </t>
        </r>
        <r>
          <rPr>
            <b/>
            <sz val="9"/>
            <color indexed="81"/>
            <rFont val="돋움"/>
            <family val="3"/>
            <charset val="129"/>
          </rPr>
          <t>취업하거나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중소기업체에</t>
        </r>
        <r>
          <rPr>
            <b/>
            <sz val="9"/>
            <color indexed="81"/>
            <rFont val="Tahoma"/>
            <family val="2"/>
          </rPr>
          <t xml:space="preserve"> </t>
        </r>
        <r>
          <rPr>
            <b/>
            <sz val="9"/>
            <color indexed="81"/>
            <rFont val="돋움"/>
            <family val="3"/>
            <charset val="129"/>
          </rPr>
          <t>재취업하는</t>
        </r>
        <r>
          <rPr>
            <b/>
            <sz val="9"/>
            <color indexed="81"/>
            <rFont val="Tahoma"/>
            <family val="2"/>
          </rPr>
          <t xml:space="preserve"> </t>
        </r>
        <r>
          <rPr>
            <b/>
            <sz val="9"/>
            <color indexed="81"/>
            <rFont val="돋움"/>
            <family val="3"/>
            <charset val="129"/>
          </rPr>
          <t>경우에</t>
        </r>
        <r>
          <rPr>
            <b/>
            <sz val="9"/>
            <color indexed="81"/>
            <rFont val="Tahoma"/>
            <family val="2"/>
          </rPr>
          <t xml:space="preserve"> </t>
        </r>
        <r>
          <rPr>
            <b/>
            <sz val="9"/>
            <color indexed="81"/>
            <rFont val="돋움"/>
            <family val="3"/>
            <charset val="129"/>
          </rPr>
          <t>관계없이</t>
        </r>
        <r>
          <rPr>
            <b/>
            <sz val="9"/>
            <color indexed="81"/>
            <rFont val="Tahoma"/>
            <family val="2"/>
          </rPr>
          <t xml:space="preserve"> </t>
        </r>
        <r>
          <rPr>
            <b/>
            <sz val="9"/>
            <color indexed="81"/>
            <rFont val="돋움"/>
            <family val="3"/>
            <charset val="129"/>
          </rPr>
          <t>소득세를</t>
        </r>
        <r>
          <rPr>
            <b/>
            <sz val="9"/>
            <color indexed="81"/>
            <rFont val="Tahoma"/>
            <family val="2"/>
          </rPr>
          <t xml:space="preserve"> </t>
        </r>
        <r>
          <rPr>
            <b/>
            <sz val="9"/>
            <color indexed="81"/>
            <rFont val="돋움"/>
            <family val="3"/>
            <charset val="129"/>
          </rPr>
          <t>감면받은</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취업일부터</t>
        </r>
        <r>
          <rPr>
            <b/>
            <sz val="9"/>
            <color indexed="81"/>
            <rFont val="Tahoma"/>
            <family val="2"/>
          </rPr>
          <t xml:space="preserve"> </t>
        </r>
        <r>
          <rPr>
            <b/>
            <sz val="9"/>
            <color indexed="81"/>
            <rFont val="돋움"/>
            <family val="3"/>
            <charset val="129"/>
          </rPr>
          <t>계산한다</t>
        </r>
        <r>
          <rPr>
            <b/>
            <sz val="9"/>
            <color indexed="81"/>
            <rFont val="Tahoma"/>
            <family val="2"/>
          </rPr>
          <t xml:space="preserve">.(2011.12.31 </t>
        </r>
        <r>
          <rPr>
            <b/>
            <sz val="9"/>
            <color indexed="81"/>
            <rFont val="돋움"/>
            <family val="3"/>
            <charset val="129"/>
          </rPr>
          <t>개정</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항을</t>
        </r>
        <r>
          <rPr>
            <b/>
            <sz val="9"/>
            <color indexed="81"/>
            <rFont val="Tahoma"/>
            <family val="2"/>
          </rPr>
          <t xml:space="preserve"> </t>
        </r>
        <r>
          <rPr>
            <b/>
            <sz val="9"/>
            <color indexed="81"/>
            <rFont val="돋움"/>
            <family val="3"/>
            <charset val="129"/>
          </rPr>
          <t>적용받으려는</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원천징수의무자에게</t>
        </r>
        <r>
          <rPr>
            <b/>
            <sz val="9"/>
            <color indexed="81"/>
            <rFont val="Tahoma"/>
            <family val="2"/>
          </rPr>
          <t xml:space="preserve"> </t>
        </r>
        <r>
          <rPr>
            <b/>
            <sz val="9"/>
            <color indexed="81"/>
            <rFont val="돋움"/>
            <family val="3"/>
            <charset val="129"/>
          </rPr>
          <t>감면</t>
        </r>
        <r>
          <rPr>
            <b/>
            <sz val="9"/>
            <color indexed="81"/>
            <rFont val="Tahoma"/>
            <family val="2"/>
          </rPr>
          <t xml:space="preserve"> </t>
        </r>
        <r>
          <rPr>
            <b/>
            <sz val="9"/>
            <color indexed="81"/>
            <rFont val="돋움"/>
            <family val="3"/>
            <charset val="129"/>
          </rPr>
          <t>신청을</t>
        </r>
        <r>
          <rPr>
            <b/>
            <sz val="9"/>
            <color indexed="81"/>
            <rFont val="Tahoma"/>
            <family val="2"/>
          </rPr>
          <t xml:space="preserve"> </t>
        </r>
        <r>
          <rPr>
            <b/>
            <sz val="9"/>
            <color indexed="81"/>
            <rFont val="돋움"/>
            <family val="3"/>
            <charset val="129"/>
          </rPr>
          <t>하여야</t>
        </r>
        <r>
          <rPr>
            <b/>
            <sz val="9"/>
            <color indexed="81"/>
            <rFont val="Tahoma"/>
            <family val="2"/>
          </rPr>
          <t xml:space="preserve"> </t>
        </r>
        <r>
          <rPr>
            <b/>
            <sz val="9"/>
            <color indexed="81"/>
            <rFont val="돋움"/>
            <family val="3"/>
            <charset val="129"/>
          </rPr>
          <t>한다</t>
        </r>
        <r>
          <rPr>
            <b/>
            <sz val="9"/>
            <color indexed="81"/>
            <rFont val="Tahoma"/>
            <family val="2"/>
          </rPr>
          <t xml:space="preserve">.(2011.12.31 </t>
        </r>
        <r>
          <rPr>
            <b/>
            <sz val="9"/>
            <color indexed="81"/>
            <rFont val="돋움"/>
            <family val="3"/>
            <charset val="129"/>
          </rPr>
          <t>개정</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원천징수의무자는</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감면</t>
        </r>
        <r>
          <rPr>
            <b/>
            <sz val="9"/>
            <color indexed="81"/>
            <rFont val="Tahoma"/>
            <family val="2"/>
          </rPr>
          <t xml:space="preserve"> </t>
        </r>
        <r>
          <rPr>
            <b/>
            <sz val="9"/>
            <color indexed="81"/>
            <rFont val="돋움"/>
            <family val="3"/>
            <charset val="129"/>
          </rPr>
          <t>신청을</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신청을</t>
        </r>
        <r>
          <rPr>
            <b/>
            <sz val="9"/>
            <color indexed="81"/>
            <rFont val="Tahoma"/>
            <family val="2"/>
          </rPr>
          <t xml:space="preserve"> </t>
        </r>
        <r>
          <rPr>
            <b/>
            <sz val="9"/>
            <color indexed="81"/>
            <rFont val="돋움"/>
            <family val="3"/>
            <charset val="129"/>
          </rPr>
          <t>한</t>
        </r>
        <r>
          <rPr>
            <b/>
            <sz val="9"/>
            <color indexed="81"/>
            <rFont val="Tahoma"/>
            <family val="2"/>
          </rPr>
          <t xml:space="preserve"> </t>
        </r>
        <r>
          <rPr>
            <b/>
            <sz val="9"/>
            <color indexed="81"/>
            <rFont val="돋움"/>
            <family val="3"/>
            <charset val="129"/>
          </rPr>
          <t>근로자의</t>
        </r>
        <r>
          <rPr>
            <b/>
            <sz val="9"/>
            <color indexed="81"/>
            <rFont val="Tahoma"/>
            <family val="2"/>
          </rPr>
          <t xml:space="preserve"> </t>
        </r>
        <r>
          <rPr>
            <b/>
            <sz val="9"/>
            <color indexed="81"/>
            <rFont val="돋움"/>
            <family val="3"/>
            <charset val="129"/>
          </rPr>
          <t>명단을</t>
        </r>
        <r>
          <rPr>
            <b/>
            <sz val="9"/>
            <color indexed="81"/>
            <rFont val="Tahoma"/>
            <family val="2"/>
          </rPr>
          <t xml:space="preserve"> </t>
        </r>
        <r>
          <rPr>
            <b/>
            <sz val="9"/>
            <color indexed="81"/>
            <rFont val="돋움"/>
            <family val="3"/>
            <charset val="129"/>
          </rPr>
          <t>신청을</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달</t>
        </r>
        <r>
          <rPr>
            <b/>
            <sz val="9"/>
            <color indexed="81"/>
            <rFont val="Tahoma"/>
            <family val="2"/>
          </rPr>
          <t xml:space="preserve"> 10</t>
        </r>
        <r>
          <rPr>
            <b/>
            <sz val="9"/>
            <color indexed="81"/>
            <rFont val="돋움"/>
            <family val="3"/>
            <charset val="129"/>
          </rPr>
          <t>일까지</t>
        </r>
        <r>
          <rPr>
            <b/>
            <sz val="9"/>
            <color indexed="81"/>
            <rFont val="Tahoma"/>
            <family val="2"/>
          </rPr>
          <t xml:space="preserve"> </t>
        </r>
        <r>
          <rPr>
            <b/>
            <sz val="9"/>
            <color indexed="81"/>
            <rFont val="돋움"/>
            <family val="3"/>
            <charset val="129"/>
          </rPr>
          <t>원천징수</t>
        </r>
        <r>
          <rPr>
            <b/>
            <sz val="9"/>
            <color indexed="81"/>
            <rFont val="Tahoma"/>
            <family val="2"/>
          </rPr>
          <t xml:space="preserve"> </t>
        </r>
        <r>
          <rPr>
            <b/>
            <sz val="9"/>
            <color indexed="81"/>
            <rFont val="돋움"/>
            <family val="3"/>
            <charset val="129"/>
          </rPr>
          <t>관할</t>
        </r>
        <r>
          <rPr>
            <b/>
            <sz val="9"/>
            <color indexed="81"/>
            <rFont val="Tahoma"/>
            <family val="2"/>
          </rPr>
          <t xml:space="preserve"> </t>
        </r>
        <r>
          <rPr>
            <b/>
            <sz val="9"/>
            <color indexed="81"/>
            <rFont val="돋움"/>
            <family val="3"/>
            <charset val="129"/>
          </rPr>
          <t>세무서장에게</t>
        </r>
        <r>
          <rPr>
            <b/>
            <sz val="9"/>
            <color indexed="81"/>
            <rFont val="Tahoma"/>
            <family val="2"/>
          </rPr>
          <t xml:space="preserve"> </t>
        </r>
        <r>
          <rPr>
            <b/>
            <sz val="9"/>
            <color indexed="81"/>
            <rFont val="돋움"/>
            <family val="3"/>
            <charset val="129"/>
          </rPr>
          <t>제출하여야</t>
        </r>
        <r>
          <rPr>
            <b/>
            <sz val="9"/>
            <color indexed="81"/>
            <rFont val="Tahoma"/>
            <family val="2"/>
          </rPr>
          <t xml:space="preserve"> </t>
        </r>
        <r>
          <rPr>
            <b/>
            <sz val="9"/>
            <color indexed="81"/>
            <rFont val="돋움"/>
            <family val="3"/>
            <charset val="129"/>
          </rPr>
          <t>한다</t>
        </r>
        <r>
          <rPr>
            <b/>
            <sz val="9"/>
            <color indexed="81"/>
            <rFont val="Tahoma"/>
            <family val="2"/>
          </rPr>
          <t xml:space="preserve">.(2011.12.31 </t>
        </r>
        <r>
          <rPr>
            <b/>
            <sz val="9"/>
            <color indexed="81"/>
            <rFont val="돋움"/>
            <family val="3"/>
            <charset val="129"/>
          </rPr>
          <t>개정</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④</t>
        </r>
        <r>
          <rPr>
            <b/>
            <sz val="9"/>
            <color indexed="81"/>
            <rFont val="Tahoma"/>
            <family val="2"/>
          </rPr>
          <t xml:space="preserve"> </t>
        </r>
        <r>
          <rPr>
            <b/>
            <sz val="9"/>
            <color indexed="81"/>
            <rFont val="돋움"/>
            <family val="3"/>
            <charset val="129"/>
          </rPr>
          <t>원천징수</t>
        </r>
        <r>
          <rPr>
            <b/>
            <sz val="9"/>
            <color indexed="81"/>
            <rFont val="Tahoma"/>
            <family val="2"/>
          </rPr>
          <t xml:space="preserve"> </t>
        </r>
        <r>
          <rPr>
            <b/>
            <sz val="9"/>
            <color indexed="81"/>
            <rFont val="돋움"/>
            <family val="3"/>
            <charset val="129"/>
          </rPr>
          <t>관할</t>
        </r>
        <r>
          <rPr>
            <b/>
            <sz val="9"/>
            <color indexed="81"/>
            <rFont val="Tahoma"/>
            <family val="2"/>
          </rPr>
          <t xml:space="preserve"> </t>
        </r>
        <r>
          <rPr>
            <b/>
            <sz val="9"/>
            <color indexed="81"/>
            <rFont val="돋움"/>
            <family val="3"/>
            <charset val="129"/>
          </rPr>
          <t>세무서장은</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감면</t>
        </r>
        <r>
          <rPr>
            <b/>
            <sz val="9"/>
            <color indexed="81"/>
            <rFont val="Tahoma"/>
            <family val="2"/>
          </rPr>
          <t xml:space="preserve"> </t>
        </r>
        <r>
          <rPr>
            <b/>
            <sz val="9"/>
            <color indexed="81"/>
            <rFont val="돋움"/>
            <family val="3"/>
            <charset val="129"/>
          </rPr>
          <t>신청을</t>
        </r>
        <r>
          <rPr>
            <b/>
            <sz val="9"/>
            <color indexed="81"/>
            <rFont val="Tahoma"/>
            <family val="2"/>
          </rPr>
          <t xml:space="preserve"> </t>
        </r>
        <r>
          <rPr>
            <b/>
            <sz val="9"/>
            <color indexed="81"/>
            <rFont val="돋움"/>
            <family val="3"/>
            <charset val="129"/>
          </rPr>
          <t>한</t>
        </r>
        <r>
          <rPr>
            <b/>
            <sz val="9"/>
            <color indexed="81"/>
            <rFont val="Tahoma"/>
            <family val="2"/>
          </rPr>
          <t xml:space="preserve"> </t>
        </r>
        <r>
          <rPr>
            <b/>
            <sz val="9"/>
            <color indexed="81"/>
            <rFont val="돋움"/>
            <family val="3"/>
            <charset val="129"/>
          </rPr>
          <t>근로자의</t>
        </r>
        <r>
          <rPr>
            <b/>
            <sz val="9"/>
            <color indexed="81"/>
            <rFont val="Tahoma"/>
            <family val="2"/>
          </rPr>
          <t xml:space="preserve"> </t>
        </r>
        <r>
          <rPr>
            <b/>
            <sz val="9"/>
            <color indexed="81"/>
            <rFont val="돋움"/>
            <family val="3"/>
            <charset val="129"/>
          </rPr>
          <t>명단을</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항의</t>
        </r>
        <r>
          <rPr>
            <b/>
            <sz val="9"/>
            <color indexed="81"/>
            <rFont val="Tahoma"/>
            <family val="2"/>
          </rPr>
          <t xml:space="preserve"> </t>
        </r>
        <r>
          <rPr>
            <b/>
            <sz val="9"/>
            <color indexed="81"/>
            <rFont val="돋움"/>
            <family val="3"/>
            <charset val="129"/>
          </rPr>
          <t>요건에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확인되는</t>
        </r>
        <r>
          <rPr>
            <b/>
            <sz val="9"/>
            <color indexed="81"/>
            <rFont val="Tahoma"/>
            <family val="2"/>
          </rPr>
          <t xml:space="preserve"> </t>
        </r>
        <r>
          <rPr>
            <b/>
            <sz val="9"/>
            <color indexed="81"/>
            <rFont val="돋움"/>
            <family val="3"/>
            <charset val="129"/>
          </rPr>
          <t>때에는</t>
        </r>
        <r>
          <rPr>
            <b/>
            <sz val="9"/>
            <color indexed="81"/>
            <rFont val="Tahoma"/>
            <family val="2"/>
          </rPr>
          <t xml:space="preserve"> </t>
        </r>
        <r>
          <rPr>
            <b/>
            <sz val="9"/>
            <color indexed="81"/>
            <rFont val="돋움"/>
            <family val="3"/>
            <charset val="129"/>
          </rPr>
          <t>원천징수의무자에게</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사실을</t>
        </r>
        <r>
          <rPr>
            <b/>
            <sz val="9"/>
            <color indexed="81"/>
            <rFont val="Tahoma"/>
            <family val="2"/>
          </rPr>
          <t xml:space="preserve"> </t>
        </r>
        <r>
          <rPr>
            <b/>
            <sz val="9"/>
            <color indexed="81"/>
            <rFont val="돋움"/>
            <family val="3"/>
            <charset val="129"/>
          </rPr>
          <t>통지하여야</t>
        </r>
        <r>
          <rPr>
            <b/>
            <sz val="9"/>
            <color indexed="81"/>
            <rFont val="Tahoma"/>
            <family val="2"/>
          </rPr>
          <t xml:space="preserve"> </t>
        </r>
        <r>
          <rPr>
            <b/>
            <sz val="9"/>
            <color indexed="81"/>
            <rFont val="돋움"/>
            <family val="3"/>
            <charset val="129"/>
          </rPr>
          <t>한다</t>
        </r>
        <r>
          <rPr>
            <b/>
            <sz val="9"/>
            <color indexed="81"/>
            <rFont val="Tahoma"/>
            <family val="2"/>
          </rPr>
          <t xml:space="preserve">.(2011.12.31 </t>
        </r>
        <r>
          <rPr>
            <b/>
            <sz val="9"/>
            <color indexed="81"/>
            <rFont val="돋움"/>
            <family val="3"/>
            <charset val="129"/>
          </rPr>
          <t>개정</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⑤</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항에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감면</t>
        </r>
        <r>
          <rPr>
            <b/>
            <sz val="9"/>
            <color indexed="81"/>
            <rFont val="Tahoma"/>
            <family val="2"/>
          </rPr>
          <t xml:space="preserve"> </t>
        </r>
        <r>
          <rPr>
            <b/>
            <sz val="9"/>
            <color indexed="81"/>
            <rFont val="돋움"/>
            <family val="3"/>
            <charset val="129"/>
          </rPr>
          <t>신청을</t>
        </r>
        <r>
          <rPr>
            <b/>
            <sz val="9"/>
            <color indexed="81"/>
            <rFont val="Tahoma"/>
            <family val="2"/>
          </rPr>
          <t xml:space="preserve"> </t>
        </r>
        <r>
          <rPr>
            <b/>
            <sz val="9"/>
            <color indexed="81"/>
            <rFont val="돋움"/>
            <family val="3"/>
            <charset val="129"/>
          </rPr>
          <t>한</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항의</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갖추지</t>
        </r>
        <r>
          <rPr>
            <b/>
            <sz val="9"/>
            <color indexed="81"/>
            <rFont val="Tahoma"/>
            <family val="2"/>
          </rPr>
          <t xml:space="preserve"> </t>
        </r>
        <r>
          <rPr>
            <b/>
            <sz val="9"/>
            <color indexed="81"/>
            <rFont val="돋움"/>
            <family val="3"/>
            <charset val="129"/>
          </rPr>
          <t>못한</t>
        </r>
        <r>
          <rPr>
            <b/>
            <sz val="9"/>
            <color indexed="81"/>
            <rFont val="Tahoma"/>
            <family val="2"/>
          </rPr>
          <t xml:space="preserve"> </t>
        </r>
        <r>
          <rPr>
            <b/>
            <sz val="9"/>
            <color indexed="81"/>
            <rFont val="돋움"/>
            <family val="3"/>
            <charset val="129"/>
          </rPr>
          <t>사실을</t>
        </r>
        <r>
          <rPr>
            <b/>
            <sz val="9"/>
            <color indexed="81"/>
            <rFont val="Tahoma"/>
            <family val="2"/>
          </rPr>
          <t xml:space="preserve"> </t>
        </r>
        <r>
          <rPr>
            <b/>
            <sz val="9"/>
            <color indexed="81"/>
            <rFont val="돋움"/>
            <family val="3"/>
            <charset val="129"/>
          </rPr>
          <t>통지받은</t>
        </r>
        <r>
          <rPr>
            <b/>
            <sz val="9"/>
            <color indexed="81"/>
            <rFont val="Tahoma"/>
            <family val="2"/>
          </rPr>
          <t xml:space="preserve"> </t>
        </r>
        <r>
          <rPr>
            <b/>
            <sz val="9"/>
            <color indexed="81"/>
            <rFont val="돋움"/>
            <family val="3"/>
            <charset val="129"/>
          </rPr>
          <t>원천징수의무자는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통지를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날</t>
        </r>
        <r>
          <rPr>
            <b/>
            <sz val="9"/>
            <color indexed="81"/>
            <rFont val="Tahoma"/>
            <family val="2"/>
          </rPr>
          <t xml:space="preserve"> </t>
        </r>
        <r>
          <rPr>
            <b/>
            <sz val="9"/>
            <color indexed="81"/>
            <rFont val="돋움"/>
            <family val="3"/>
            <charset val="129"/>
          </rPr>
          <t>이후</t>
        </r>
        <r>
          <rPr>
            <b/>
            <sz val="9"/>
            <color indexed="81"/>
            <rFont val="Tahoma"/>
            <family val="2"/>
          </rPr>
          <t xml:space="preserve"> </t>
        </r>
        <r>
          <rPr>
            <b/>
            <sz val="9"/>
            <color indexed="81"/>
            <rFont val="돋움"/>
            <family val="3"/>
            <charset val="129"/>
          </rPr>
          <t>근로소득을</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때에</t>
        </r>
        <r>
          <rPr>
            <b/>
            <sz val="9"/>
            <color indexed="81"/>
            <rFont val="Tahoma"/>
            <family val="2"/>
          </rPr>
          <t xml:space="preserve"> </t>
        </r>
        <r>
          <rPr>
            <b/>
            <sz val="9"/>
            <color indexed="81"/>
            <rFont val="돋움"/>
            <family val="3"/>
            <charset val="129"/>
          </rPr>
          <t>당초</t>
        </r>
        <r>
          <rPr>
            <b/>
            <sz val="9"/>
            <color indexed="81"/>
            <rFont val="Tahoma"/>
            <family val="2"/>
          </rPr>
          <t xml:space="preserve"> </t>
        </r>
        <r>
          <rPr>
            <b/>
            <sz val="9"/>
            <color indexed="81"/>
            <rFont val="돋움"/>
            <family val="3"/>
            <charset val="129"/>
          </rPr>
          <t>원천징수하였어야</t>
        </r>
        <r>
          <rPr>
            <b/>
            <sz val="9"/>
            <color indexed="81"/>
            <rFont val="Tahoma"/>
            <family val="2"/>
          </rPr>
          <t xml:space="preserve"> </t>
        </r>
        <r>
          <rPr>
            <b/>
            <sz val="9"/>
            <color indexed="81"/>
            <rFont val="돋움"/>
            <family val="3"/>
            <charset val="129"/>
          </rPr>
          <t>할</t>
        </r>
        <r>
          <rPr>
            <b/>
            <sz val="9"/>
            <color indexed="81"/>
            <rFont val="Tahoma"/>
            <family val="2"/>
          </rPr>
          <t xml:space="preserve"> </t>
        </r>
        <r>
          <rPr>
            <b/>
            <sz val="9"/>
            <color indexed="81"/>
            <rFont val="돋움"/>
            <family val="3"/>
            <charset val="129"/>
          </rPr>
          <t>세액에</t>
        </r>
        <r>
          <rPr>
            <b/>
            <sz val="9"/>
            <color indexed="81"/>
            <rFont val="Tahoma"/>
            <family val="2"/>
          </rPr>
          <t xml:space="preserve"> </t>
        </r>
        <r>
          <rPr>
            <b/>
            <sz val="9"/>
            <color indexed="81"/>
            <rFont val="돋움"/>
            <family val="3"/>
            <charset val="129"/>
          </rPr>
          <t>미달하는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합계액에</t>
        </r>
        <r>
          <rPr>
            <b/>
            <sz val="9"/>
            <color indexed="81"/>
            <rFont val="Tahoma"/>
            <family val="2"/>
          </rPr>
          <t xml:space="preserve"> 100</t>
        </r>
        <r>
          <rPr>
            <b/>
            <sz val="9"/>
            <color indexed="81"/>
            <rFont val="돋움"/>
            <family val="3"/>
            <charset val="129"/>
          </rPr>
          <t>분의</t>
        </r>
        <r>
          <rPr>
            <b/>
            <sz val="9"/>
            <color indexed="81"/>
            <rFont val="Tahoma"/>
            <family val="2"/>
          </rPr>
          <t xml:space="preserve"> 105</t>
        </r>
        <r>
          <rPr>
            <b/>
            <sz val="9"/>
            <color indexed="81"/>
            <rFont val="돋움"/>
            <family val="3"/>
            <charset val="129"/>
          </rPr>
          <t>를</t>
        </r>
        <r>
          <rPr>
            <b/>
            <sz val="9"/>
            <color indexed="81"/>
            <rFont val="Tahoma"/>
            <family val="2"/>
          </rPr>
          <t xml:space="preserve"> </t>
        </r>
        <r>
          <rPr>
            <b/>
            <sz val="9"/>
            <color indexed="81"/>
            <rFont val="돋움"/>
            <family val="3"/>
            <charset val="129"/>
          </rPr>
          <t>곱한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월의</t>
        </r>
        <r>
          <rPr>
            <b/>
            <sz val="9"/>
            <color indexed="81"/>
            <rFont val="Tahoma"/>
            <family val="2"/>
          </rPr>
          <t xml:space="preserve"> </t>
        </r>
        <r>
          <rPr>
            <b/>
            <sz val="9"/>
            <color indexed="81"/>
            <rFont val="돋움"/>
            <family val="3"/>
            <charset val="129"/>
          </rPr>
          <t>근로소득에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원천징수세액에</t>
        </r>
        <r>
          <rPr>
            <b/>
            <sz val="9"/>
            <color indexed="81"/>
            <rFont val="Tahoma"/>
            <family val="2"/>
          </rPr>
          <t xml:space="preserve"> </t>
        </r>
        <r>
          <rPr>
            <b/>
            <sz val="9"/>
            <color indexed="81"/>
            <rFont val="돋움"/>
            <family val="3"/>
            <charset val="129"/>
          </rPr>
          <t>더하여</t>
        </r>
        <r>
          <rPr>
            <b/>
            <sz val="9"/>
            <color indexed="81"/>
            <rFont val="Tahoma"/>
            <family val="2"/>
          </rPr>
          <t xml:space="preserve"> </t>
        </r>
        <r>
          <rPr>
            <b/>
            <sz val="9"/>
            <color indexed="81"/>
            <rFont val="돋움"/>
            <family val="3"/>
            <charset val="129"/>
          </rPr>
          <t>원천징수하여야</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퇴직한</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원천징수의무자는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사실을</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바에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원천징수</t>
        </r>
        <r>
          <rPr>
            <b/>
            <sz val="9"/>
            <color indexed="81"/>
            <rFont val="Tahoma"/>
            <family val="2"/>
          </rPr>
          <t xml:space="preserve"> </t>
        </r>
        <r>
          <rPr>
            <b/>
            <sz val="9"/>
            <color indexed="81"/>
            <rFont val="돋움"/>
            <family val="3"/>
            <charset val="129"/>
          </rPr>
          <t>관할</t>
        </r>
        <r>
          <rPr>
            <b/>
            <sz val="9"/>
            <color indexed="81"/>
            <rFont val="Tahoma"/>
            <family val="2"/>
          </rPr>
          <t xml:space="preserve"> </t>
        </r>
        <r>
          <rPr>
            <b/>
            <sz val="9"/>
            <color indexed="81"/>
            <rFont val="돋움"/>
            <family val="3"/>
            <charset val="129"/>
          </rPr>
          <t>세무서장에게</t>
        </r>
        <r>
          <rPr>
            <b/>
            <sz val="9"/>
            <color indexed="81"/>
            <rFont val="Tahoma"/>
            <family val="2"/>
          </rPr>
          <t xml:space="preserve"> </t>
        </r>
        <r>
          <rPr>
            <b/>
            <sz val="9"/>
            <color indexed="81"/>
            <rFont val="돋움"/>
            <family val="3"/>
            <charset val="129"/>
          </rPr>
          <t>통지하여야</t>
        </r>
        <r>
          <rPr>
            <b/>
            <sz val="9"/>
            <color indexed="81"/>
            <rFont val="Tahoma"/>
            <family val="2"/>
          </rPr>
          <t xml:space="preserve"> </t>
        </r>
        <r>
          <rPr>
            <b/>
            <sz val="9"/>
            <color indexed="81"/>
            <rFont val="돋움"/>
            <family val="3"/>
            <charset val="129"/>
          </rPr>
          <t>한다</t>
        </r>
        <r>
          <rPr>
            <b/>
            <sz val="9"/>
            <color indexed="81"/>
            <rFont val="Tahoma"/>
            <family val="2"/>
          </rPr>
          <t xml:space="preserve">.(2011.12.31 </t>
        </r>
        <r>
          <rPr>
            <b/>
            <sz val="9"/>
            <color indexed="81"/>
            <rFont val="돋움"/>
            <family val="3"/>
            <charset val="129"/>
          </rPr>
          <t>개정</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⑥</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항</t>
        </r>
        <r>
          <rPr>
            <b/>
            <sz val="9"/>
            <color indexed="81"/>
            <rFont val="Tahoma"/>
            <family val="2"/>
          </rPr>
          <t xml:space="preserve"> </t>
        </r>
        <r>
          <rPr>
            <b/>
            <sz val="9"/>
            <color indexed="81"/>
            <rFont val="돋움"/>
            <family val="3"/>
            <charset val="129"/>
          </rPr>
          <t>단서에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통지된</t>
        </r>
        <r>
          <rPr>
            <b/>
            <sz val="9"/>
            <color indexed="81"/>
            <rFont val="Tahoma"/>
            <family val="2"/>
          </rPr>
          <t xml:space="preserve"> </t>
        </r>
        <r>
          <rPr>
            <b/>
            <sz val="9"/>
            <color indexed="81"/>
            <rFont val="돋움"/>
            <family val="3"/>
            <charset val="129"/>
          </rPr>
          <t>근로자에</t>
        </r>
        <r>
          <rPr>
            <b/>
            <sz val="9"/>
            <color indexed="81"/>
            <rFont val="Tahoma"/>
            <family val="2"/>
          </rPr>
          <t xml:space="preserve"> </t>
        </r>
        <r>
          <rPr>
            <b/>
            <sz val="9"/>
            <color indexed="81"/>
            <rFont val="돋움"/>
            <family val="3"/>
            <charset val="129"/>
          </rPr>
          <t>대하여는</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근로자의</t>
        </r>
        <r>
          <rPr>
            <b/>
            <sz val="9"/>
            <color indexed="81"/>
            <rFont val="Tahoma"/>
            <family val="2"/>
          </rPr>
          <t xml:space="preserve"> </t>
        </r>
        <r>
          <rPr>
            <b/>
            <sz val="9"/>
            <color indexed="81"/>
            <rFont val="돋움"/>
            <family val="3"/>
            <charset val="129"/>
          </rPr>
          <t>주소지</t>
        </r>
        <r>
          <rPr>
            <b/>
            <sz val="9"/>
            <color indexed="81"/>
            <rFont val="Tahoma"/>
            <family val="2"/>
          </rPr>
          <t xml:space="preserve"> </t>
        </r>
        <r>
          <rPr>
            <b/>
            <sz val="9"/>
            <color indexed="81"/>
            <rFont val="돋움"/>
            <family val="3"/>
            <charset val="129"/>
          </rPr>
          <t>관할</t>
        </r>
        <r>
          <rPr>
            <b/>
            <sz val="9"/>
            <color indexed="81"/>
            <rFont val="Tahoma"/>
            <family val="2"/>
          </rPr>
          <t xml:space="preserve"> </t>
        </r>
        <r>
          <rPr>
            <b/>
            <sz val="9"/>
            <color indexed="81"/>
            <rFont val="돋움"/>
            <family val="3"/>
            <charset val="129"/>
          </rPr>
          <t>세무서장이</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항을</t>
        </r>
        <r>
          <rPr>
            <b/>
            <sz val="9"/>
            <color indexed="81"/>
            <rFont val="Tahoma"/>
            <family val="2"/>
          </rPr>
          <t xml:space="preserve"> </t>
        </r>
        <r>
          <rPr>
            <b/>
            <sz val="9"/>
            <color indexed="81"/>
            <rFont val="돋움"/>
            <family val="3"/>
            <charset val="129"/>
          </rPr>
          <t>적용받음에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과소징수된</t>
        </r>
        <r>
          <rPr>
            <b/>
            <sz val="9"/>
            <color indexed="81"/>
            <rFont val="Tahoma"/>
            <family val="2"/>
          </rPr>
          <t xml:space="preserve"> </t>
        </r>
        <r>
          <rPr>
            <b/>
            <sz val="9"/>
            <color indexed="81"/>
            <rFont val="돋움"/>
            <family val="3"/>
            <charset val="129"/>
          </rPr>
          <t>금액에</t>
        </r>
        <r>
          <rPr>
            <b/>
            <sz val="9"/>
            <color indexed="81"/>
            <rFont val="Tahoma"/>
            <family val="2"/>
          </rPr>
          <t xml:space="preserve"> 100</t>
        </r>
        <r>
          <rPr>
            <b/>
            <sz val="9"/>
            <color indexed="81"/>
            <rFont val="돋움"/>
            <family val="3"/>
            <charset val="129"/>
          </rPr>
          <t>분의</t>
        </r>
        <r>
          <rPr>
            <b/>
            <sz val="9"/>
            <color indexed="81"/>
            <rFont val="Tahoma"/>
            <family val="2"/>
          </rPr>
          <t xml:space="preserve"> 105</t>
        </r>
        <r>
          <rPr>
            <b/>
            <sz val="9"/>
            <color indexed="81"/>
            <rFont val="돋움"/>
            <family val="3"/>
            <charset val="129"/>
          </rPr>
          <t>를</t>
        </r>
        <r>
          <rPr>
            <b/>
            <sz val="9"/>
            <color indexed="81"/>
            <rFont val="Tahoma"/>
            <family val="2"/>
          </rPr>
          <t xml:space="preserve"> </t>
        </r>
        <r>
          <rPr>
            <b/>
            <sz val="9"/>
            <color indexed="81"/>
            <rFont val="돋움"/>
            <family val="3"/>
            <charset val="129"/>
          </rPr>
          <t>곱한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근로자에게</t>
        </r>
        <r>
          <rPr>
            <b/>
            <sz val="9"/>
            <color indexed="81"/>
            <rFont val="Tahoma"/>
            <family val="2"/>
          </rPr>
          <t xml:space="preserve"> </t>
        </r>
        <r>
          <rPr>
            <b/>
            <sz val="9"/>
            <color indexed="81"/>
            <rFont val="돋움"/>
            <family val="3"/>
            <charset val="129"/>
          </rPr>
          <t>소득세로</t>
        </r>
        <r>
          <rPr>
            <b/>
            <sz val="9"/>
            <color indexed="81"/>
            <rFont val="Tahoma"/>
            <family val="2"/>
          </rPr>
          <t xml:space="preserve"> </t>
        </r>
        <r>
          <rPr>
            <b/>
            <sz val="9"/>
            <color indexed="81"/>
            <rFont val="돋움"/>
            <family val="3"/>
            <charset val="129"/>
          </rPr>
          <t>즉시</t>
        </r>
        <r>
          <rPr>
            <b/>
            <sz val="9"/>
            <color indexed="81"/>
            <rFont val="Tahoma"/>
            <family val="2"/>
          </rPr>
          <t xml:space="preserve"> </t>
        </r>
        <r>
          <rPr>
            <b/>
            <sz val="9"/>
            <color indexed="81"/>
            <rFont val="돋움"/>
            <family val="3"/>
            <charset val="129"/>
          </rPr>
          <t>부과</t>
        </r>
        <r>
          <rPr>
            <b/>
            <sz val="9"/>
            <color indexed="81"/>
            <rFont val="Tahoma"/>
            <family val="2"/>
          </rPr>
          <t>·</t>
        </r>
        <r>
          <rPr>
            <b/>
            <sz val="9"/>
            <color indexed="81"/>
            <rFont val="돋움"/>
            <family val="3"/>
            <charset val="129"/>
          </rPr>
          <t>징수하여야</t>
        </r>
        <r>
          <rPr>
            <b/>
            <sz val="9"/>
            <color indexed="81"/>
            <rFont val="Tahoma"/>
            <family val="2"/>
          </rPr>
          <t xml:space="preserve"> </t>
        </r>
        <r>
          <rPr>
            <b/>
            <sz val="9"/>
            <color indexed="81"/>
            <rFont val="돋움"/>
            <family val="3"/>
            <charset val="129"/>
          </rPr>
          <t>한다</t>
        </r>
        <r>
          <rPr>
            <b/>
            <sz val="9"/>
            <color indexed="81"/>
            <rFont val="Tahoma"/>
            <family val="2"/>
          </rPr>
          <t xml:space="preserve">.(2010.03.12 </t>
        </r>
        <r>
          <rPr>
            <b/>
            <sz val="9"/>
            <color indexed="81"/>
            <rFont val="돋움"/>
            <family val="3"/>
            <charset val="129"/>
          </rPr>
          <t>개정</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⑦</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2011</t>
        </r>
        <r>
          <rPr>
            <b/>
            <sz val="9"/>
            <color indexed="81"/>
            <rFont val="돋움"/>
            <family val="3"/>
            <charset val="129"/>
          </rPr>
          <t>년</t>
        </r>
        <r>
          <rPr>
            <b/>
            <sz val="9"/>
            <color indexed="81"/>
            <rFont val="Tahoma"/>
            <family val="2"/>
          </rPr>
          <t xml:space="preserve"> 12</t>
        </r>
        <r>
          <rPr>
            <b/>
            <sz val="9"/>
            <color indexed="81"/>
            <rFont val="돋움"/>
            <family val="3"/>
            <charset val="129"/>
          </rPr>
          <t>월</t>
        </r>
        <r>
          <rPr>
            <b/>
            <sz val="9"/>
            <color indexed="81"/>
            <rFont val="Tahoma"/>
            <family val="2"/>
          </rPr>
          <t xml:space="preserve"> 31</t>
        </r>
        <r>
          <rPr>
            <b/>
            <sz val="9"/>
            <color indexed="81"/>
            <rFont val="돋움"/>
            <family val="3"/>
            <charset val="129"/>
          </rPr>
          <t>일</t>
        </r>
        <r>
          <rPr>
            <b/>
            <sz val="9"/>
            <color indexed="81"/>
            <rFont val="Tahoma"/>
            <family val="2"/>
          </rPr>
          <t xml:space="preserve"> </t>
        </r>
        <r>
          <rPr>
            <b/>
            <sz val="9"/>
            <color indexed="81"/>
            <rFont val="돋움"/>
            <family val="3"/>
            <charset val="129"/>
          </rPr>
          <t>이전에</t>
        </r>
        <r>
          <rPr>
            <b/>
            <sz val="9"/>
            <color indexed="81"/>
            <rFont val="Tahoma"/>
            <family val="2"/>
          </rPr>
          <t xml:space="preserve"> </t>
        </r>
        <r>
          <rPr>
            <b/>
            <sz val="9"/>
            <color indexed="81"/>
            <rFont val="돋움"/>
            <family val="3"/>
            <charset val="129"/>
          </rPr>
          <t>중소기업체에</t>
        </r>
        <r>
          <rPr>
            <b/>
            <sz val="9"/>
            <color indexed="81"/>
            <rFont val="Tahoma"/>
            <family val="2"/>
          </rPr>
          <t xml:space="preserve"> </t>
        </r>
        <r>
          <rPr>
            <b/>
            <sz val="9"/>
            <color indexed="81"/>
            <rFont val="돋움"/>
            <family val="3"/>
            <charset val="129"/>
          </rPr>
          <t>취업한</t>
        </r>
        <r>
          <rPr>
            <b/>
            <sz val="9"/>
            <color indexed="81"/>
            <rFont val="Tahoma"/>
            <family val="2"/>
          </rPr>
          <t xml:space="preserve"> </t>
        </r>
        <r>
          <rPr>
            <b/>
            <sz val="9"/>
            <color indexed="81"/>
            <rFont val="돋움"/>
            <family val="3"/>
            <charset val="129"/>
          </rPr>
          <t>자가</t>
        </r>
        <r>
          <rPr>
            <b/>
            <sz val="9"/>
            <color indexed="81"/>
            <rFont val="Tahoma"/>
            <family val="2"/>
          </rPr>
          <t xml:space="preserve"> 2012</t>
        </r>
        <r>
          <rPr>
            <b/>
            <sz val="9"/>
            <color indexed="81"/>
            <rFont val="돋움"/>
            <family val="3"/>
            <charset val="129"/>
          </rPr>
          <t>년</t>
        </r>
        <r>
          <rPr>
            <b/>
            <sz val="9"/>
            <color indexed="81"/>
            <rFont val="Tahoma"/>
            <family val="2"/>
          </rPr>
          <t xml:space="preserve"> 1</t>
        </r>
        <r>
          <rPr>
            <b/>
            <sz val="9"/>
            <color indexed="81"/>
            <rFont val="돋움"/>
            <family val="3"/>
            <charset val="129"/>
          </rPr>
          <t>월</t>
        </r>
        <r>
          <rPr>
            <b/>
            <sz val="9"/>
            <color indexed="81"/>
            <rFont val="Tahoma"/>
            <family val="2"/>
          </rPr>
          <t xml:space="preserve"> 1</t>
        </r>
        <r>
          <rPr>
            <b/>
            <sz val="9"/>
            <color indexed="81"/>
            <rFont val="돋움"/>
            <family val="3"/>
            <charset val="129"/>
          </rPr>
          <t>일</t>
        </r>
        <r>
          <rPr>
            <b/>
            <sz val="9"/>
            <color indexed="81"/>
            <rFont val="Tahoma"/>
            <family val="2"/>
          </rPr>
          <t xml:space="preserve"> </t>
        </r>
        <r>
          <rPr>
            <b/>
            <sz val="9"/>
            <color indexed="81"/>
            <rFont val="돋움"/>
            <family val="3"/>
            <charset val="129"/>
          </rPr>
          <t>이후</t>
        </r>
        <r>
          <rPr>
            <b/>
            <sz val="9"/>
            <color indexed="81"/>
            <rFont val="Tahoma"/>
            <family val="2"/>
          </rPr>
          <t xml:space="preserve"> </t>
        </r>
        <r>
          <rPr>
            <b/>
            <sz val="9"/>
            <color indexed="81"/>
            <rFont val="돋움"/>
            <family val="3"/>
            <charset val="129"/>
          </rPr>
          <t>계약기간</t>
        </r>
        <r>
          <rPr>
            <b/>
            <sz val="9"/>
            <color indexed="81"/>
            <rFont val="Tahoma"/>
            <family val="2"/>
          </rPr>
          <t xml:space="preserve"> </t>
        </r>
        <r>
          <rPr>
            <b/>
            <sz val="9"/>
            <color indexed="81"/>
            <rFont val="돋움"/>
            <family val="3"/>
            <charset val="129"/>
          </rPr>
          <t>연장</t>
        </r>
        <r>
          <rPr>
            <b/>
            <sz val="9"/>
            <color indexed="81"/>
            <rFont val="Tahoma"/>
            <family val="2"/>
          </rPr>
          <t xml:space="preserve"> </t>
        </r>
        <r>
          <rPr>
            <b/>
            <sz val="9"/>
            <color indexed="81"/>
            <rFont val="돋움"/>
            <family val="3"/>
            <charset val="129"/>
          </rPr>
          <t>등을</t>
        </r>
        <r>
          <rPr>
            <b/>
            <sz val="9"/>
            <color indexed="81"/>
            <rFont val="Tahoma"/>
            <family val="2"/>
          </rPr>
          <t xml:space="preserve"> </t>
        </r>
        <r>
          <rPr>
            <b/>
            <sz val="9"/>
            <color indexed="81"/>
            <rFont val="돋움"/>
            <family val="3"/>
            <charset val="129"/>
          </rPr>
          <t>통해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중소기업체에</t>
        </r>
        <r>
          <rPr>
            <b/>
            <sz val="9"/>
            <color indexed="81"/>
            <rFont val="Tahoma"/>
            <family val="2"/>
          </rPr>
          <t xml:space="preserve"> </t>
        </r>
        <r>
          <rPr>
            <b/>
            <sz val="9"/>
            <color indexed="81"/>
            <rFont val="돋움"/>
            <family val="3"/>
            <charset val="129"/>
          </rPr>
          <t>재취업하는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소득세</t>
        </r>
        <r>
          <rPr>
            <b/>
            <sz val="9"/>
            <color indexed="81"/>
            <rFont val="Tahoma"/>
            <family val="2"/>
          </rPr>
          <t xml:space="preserve"> </t>
        </r>
        <r>
          <rPr>
            <b/>
            <sz val="9"/>
            <color indexed="81"/>
            <rFont val="돋움"/>
            <family val="3"/>
            <charset val="129"/>
          </rPr>
          <t>감면을</t>
        </r>
        <r>
          <rPr>
            <b/>
            <sz val="9"/>
            <color indexed="81"/>
            <rFont val="Tahoma"/>
            <family val="2"/>
          </rPr>
          <t xml:space="preserve"> </t>
        </r>
        <r>
          <rPr>
            <b/>
            <sz val="9"/>
            <color indexed="81"/>
            <rFont val="돋움"/>
            <family val="3"/>
            <charset val="129"/>
          </rPr>
          <t>적용하지</t>
        </r>
        <r>
          <rPr>
            <b/>
            <sz val="9"/>
            <color indexed="81"/>
            <rFont val="Tahoma"/>
            <family val="2"/>
          </rPr>
          <t xml:space="preserve"> </t>
        </r>
        <r>
          <rPr>
            <b/>
            <sz val="9"/>
            <color indexed="81"/>
            <rFont val="돋움"/>
            <family val="3"/>
            <charset val="129"/>
          </rPr>
          <t>아니한다</t>
        </r>
        <r>
          <rPr>
            <b/>
            <sz val="9"/>
            <color indexed="81"/>
            <rFont val="Tahoma"/>
            <family val="2"/>
          </rPr>
          <t xml:space="preserve">.(2011.12.31 </t>
        </r>
        <r>
          <rPr>
            <b/>
            <sz val="9"/>
            <color indexed="81"/>
            <rFont val="돋움"/>
            <family val="3"/>
            <charset val="129"/>
          </rPr>
          <t>신설</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⑧</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항까지에서</t>
        </r>
        <r>
          <rPr>
            <b/>
            <sz val="9"/>
            <color indexed="81"/>
            <rFont val="Tahoma"/>
            <family val="2"/>
          </rPr>
          <t xml:space="preserve"> </t>
        </r>
        <r>
          <rPr>
            <b/>
            <sz val="9"/>
            <color indexed="81"/>
            <rFont val="돋움"/>
            <family val="3"/>
            <charset val="129"/>
          </rPr>
          <t>규정한</t>
        </r>
        <r>
          <rPr>
            <b/>
            <sz val="9"/>
            <color indexed="81"/>
            <rFont val="Tahoma"/>
            <family val="2"/>
          </rPr>
          <t xml:space="preserve"> </t>
        </r>
        <r>
          <rPr>
            <b/>
            <sz val="9"/>
            <color indexed="81"/>
            <rFont val="돋움"/>
            <family val="3"/>
            <charset val="129"/>
          </rPr>
          <t>사항</t>
        </r>
        <r>
          <rPr>
            <b/>
            <sz val="9"/>
            <color indexed="81"/>
            <rFont val="Tahoma"/>
            <family val="2"/>
          </rPr>
          <t xml:space="preserve"> </t>
        </r>
        <r>
          <rPr>
            <b/>
            <sz val="9"/>
            <color indexed="81"/>
            <rFont val="돋움"/>
            <family val="3"/>
            <charset val="129"/>
          </rPr>
          <t>외에</t>
        </r>
        <r>
          <rPr>
            <b/>
            <sz val="9"/>
            <color indexed="81"/>
            <rFont val="Tahoma"/>
            <family val="2"/>
          </rPr>
          <t xml:space="preserve"> </t>
        </r>
        <r>
          <rPr>
            <b/>
            <sz val="9"/>
            <color indexed="81"/>
            <rFont val="돋움"/>
            <family val="3"/>
            <charset val="129"/>
          </rPr>
          <t>소득세</t>
        </r>
        <r>
          <rPr>
            <b/>
            <sz val="9"/>
            <color indexed="81"/>
            <rFont val="Tahoma"/>
            <family val="2"/>
          </rPr>
          <t xml:space="preserve"> </t>
        </r>
        <r>
          <rPr>
            <b/>
            <sz val="9"/>
            <color indexed="81"/>
            <rFont val="돋움"/>
            <family val="3"/>
            <charset val="129"/>
          </rPr>
          <t>감면의</t>
        </r>
        <r>
          <rPr>
            <b/>
            <sz val="9"/>
            <color indexed="81"/>
            <rFont val="Tahoma"/>
            <family val="2"/>
          </rPr>
          <t xml:space="preserve"> </t>
        </r>
        <r>
          <rPr>
            <b/>
            <sz val="9"/>
            <color indexed="81"/>
            <rFont val="돋움"/>
            <family val="3"/>
            <charset val="129"/>
          </rPr>
          <t>신청절차</t>
        </r>
        <r>
          <rPr>
            <b/>
            <sz val="9"/>
            <color indexed="81"/>
            <rFont val="Tahoma"/>
            <family val="2"/>
          </rPr>
          <t xml:space="preserve">, </t>
        </r>
        <r>
          <rPr>
            <b/>
            <sz val="9"/>
            <color indexed="81"/>
            <rFont val="돋움"/>
            <family val="3"/>
            <charset val="129"/>
          </rPr>
          <t>제출서류</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필요한</t>
        </r>
        <r>
          <rPr>
            <b/>
            <sz val="9"/>
            <color indexed="81"/>
            <rFont val="Tahoma"/>
            <family val="2"/>
          </rPr>
          <t xml:space="preserve"> </t>
        </r>
        <r>
          <rPr>
            <b/>
            <sz val="9"/>
            <color indexed="81"/>
            <rFont val="돋움"/>
            <family val="3"/>
            <charset val="129"/>
          </rPr>
          <t>사항은</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정한다</t>
        </r>
        <r>
          <rPr>
            <b/>
            <sz val="9"/>
            <color indexed="81"/>
            <rFont val="Tahoma"/>
            <family val="2"/>
          </rPr>
          <t xml:space="preserve">.(2011.12.31 </t>
        </r>
        <r>
          <rPr>
            <b/>
            <sz val="9"/>
            <color indexed="81"/>
            <rFont val="돋움"/>
            <family val="3"/>
            <charset val="129"/>
          </rPr>
          <t>신설</t>
        </r>
        <r>
          <rPr>
            <b/>
            <sz val="9"/>
            <color indexed="81"/>
            <rFont val="Tahoma"/>
            <family val="2"/>
          </rPr>
          <t xml:space="preserve">) [ </t>
        </r>
        <r>
          <rPr>
            <b/>
            <sz val="9"/>
            <color indexed="81"/>
            <rFont val="돋움"/>
            <family val="3"/>
            <charset val="129"/>
          </rPr>
          <t>부칙</t>
        </r>
        <r>
          <rPr>
            <b/>
            <sz val="9"/>
            <color indexed="81"/>
            <rFont val="Tahoma"/>
            <family val="2"/>
          </rPr>
          <t xml:space="preserve"> ] </t>
        </r>
      </text>
    </comment>
    <comment ref="C63" authorId="1" shapeId="0" xr:uid="{7D5DAB19-C6FB-4A22-ACC6-106AC3225D1C}">
      <text>
        <r>
          <rPr>
            <b/>
            <sz val="9"/>
            <color indexed="81"/>
            <rFont val="돋움"/>
            <family val="3"/>
            <charset val="129"/>
          </rPr>
          <t>조세조약</t>
        </r>
        <r>
          <rPr>
            <b/>
            <sz val="9"/>
            <color indexed="81"/>
            <rFont val="Tahoma"/>
            <family val="2"/>
          </rPr>
          <t xml:space="preserve"> </t>
        </r>
        <r>
          <rPr>
            <b/>
            <sz val="9"/>
            <color indexed="81"/>
            <rFont val="돋움"/>
            <family val="3"/>
            <charset val="129"/>
          </rPr>
          <t>조세조약상</t>
        </r>
        <r>
          <rPr>
            <b/>
            <sz val="9"/>
            <color indexed="81"/>
            <rFont val="Tahoma"/>
            <family val="2"/>
          </rPr>
          <t xml:space="preserve"> </t>
        </r>
        <r>
          <rPr>
            <b/>
            <sz val="9"/>
            <color indexed="81"/>
            <rFont val="돋움"/>
            <family val="3"/>
            <charset val="129"/>
          </rPr>
          <t>교직자</t>
        </r>
        <r>
          <rPr>
            <b/>
            <sz val="9"/>
            <color indexed="81"/>
            <rFont val="Tahoma"/>
            <family val="2"/>
          </rPr>
          <t xml:space="preserve"> </t>
        </r>
        <r>
          <rPr>
            <b/>
            <sz val="9"/>
            <color indexed="81"/>
            <rFont val="돋움"/>
            <family val="3"/>
            <charset val="129"/>
          </rPr>
          <t>조항의</t>
        </r>
        <r>
          <rPr>
            <b/>
            <sz val="9"/>
            <color indexed="81"/>
            <rFont val="Tahoma"/>
            <family val="2"/>
          </rPr>
          <t xml:space="preserve"> </t>
        </r>
        <r>
          <rPr>
            <b/>
            <sz val="9"/>
            <color indexed="81"/>
            <rFont val="돋움"/>
            <family val="3"/>
            <charset val="129"/>
          </rPr>
          <t>소득세</t>
        </r>
        <r>
          <rPr>
            <b/>
            <sz val="9"/>
            <color indexed="81"/>
            <rFont val="Tahoma"/>
            <family val="2"/>
          </rPr>
          <t xml:space="preserve"> </t>
        </r>
        <r>
          <rPr>
            <b/>
            <sz val="9"/>
            <color indexed="81"/>
            <rFont val="돋움"/>
            <family val="3"/>
            <charset val="129"/>
          </rPr>
          <t>감면</t>
        </r>
      </text>
    </comment>
    <comment ref="I63" authorId="0" shapeId="0" xr:uid="{391051A0-4FDB-4BC4-929D-B797D6B6B859}">
      <text>
        <r>
          <rPr>
            <b/>
            <sz val="9"/>
            <color indexed="81"/>
            <rFont val="돋움"/>
            <family val="3"/>
            <charset val="129"/>
          </rPr>
          <t>각국</t>
        </r>
        <r>
          <rPr>
            <b/>
            <sz val="9"/>
            <color indexed="81"/>
            <rFont val="Tahoma"/>
            <family val="2"/>
          </rPr>
          <t xml:space="preserve"> </t>
        </r>
        <r>
          <rPr>
            <b/>
            <sz val="9"/>
            <color indexed="81"/>
            <rFont val="돋움"/>
            <family val="3"/>
            <charset val="129"/>
          </rPr>
          <t>조세조약</t>
        </r>
      </text>
    </comment>
    <comment ref="C64" authorId="0" shapeId="0" xr:uid="{FD74999F-CD2B-4427-A735-02BE19B2F527}">
      <text>
        <r>
          <rPr>
            <b/>
            <sz val="9"/>
            <color indexed="81"/>
            <rFont val="돋움"/>
            <family val="3"/>
            <charset val="129"/>
          </rPr>
          <t>정부</t>
        </r>
        <r>
          <rPr>
            <b/>
            <sz val="9"/>
            <color indexed="81"/>
            <rFont val="Tahoma"/>
            <family val="2"/>
          </rPr>
          <t>.</t>
        </r>
        <r>
          <rPr>
            <b/>
            <sz val="9"/>
            <color indexed="81"/>
            <rFont val="돋움"/>
            <family val="3"/>
            <charset val="129"/>
          </rPr>
          <t>공공기관</t>
        </r>
        <r>
          <rPr>
            <b/>
            <sz val="9"/>
            <color indexed="81"/>
            <rFont val="Tahoma"/>
            <family val="2"/>
          </rPr>
          <t xml:space="preserve"> </t>
        </r>
        <r>
          <rPr>
            <b/>
            <sz val="9"/>
            <color indexed="81"/>
            <rFont val="돋움"/>
            <family val="3"/>
            <charset val="129"/>
          </rPr>
          <t>지방이전기관</t>
        </r>
        <r>
          <rPr>
            <b/>
            <sz val="9"/>
            <color indexed="81"/>
            <rFont val="Tahoma"/>
            <family val="2"/>
          </rPr>
          <t xml:space="preserve"> </t>
        </r>
        <r>
          <rPr>
            <b/>
            <sz val="9"/>
            <color indexed="81"/>
            <rFont val="돋움"/>
            <family val="3"/>
            <charset val="129"/>
          </rPr>
          <t>종사자</t>
        </r>
        <r>
          <rPr>
            <b/>
            <sz val="9"/>
            <color indexed="81"/>
            <rFont val="Tahoma"/>
            <family val="2"/>
          </rPr>
          <t xml:space="preserve"> </t>
        </r>
        <r>
          <rPr>
            <b/>
            <sz val="9"/>
            <color indexed="81"/>
            <rFont val="돋움"/>
            <family val="3"/>
            <charset val="129"/>
          </rPr>
          <t>이주수당</t>
        </r>
        <r>
          <rPr>
            <b/>
            <sz val="9"/>
            <color indexed="81"/>
            <rFont val="Tahoma"/>
            <family val="2"/>
          </rPr>
          <t xml:space="preserve"> </t>
        </r>
        <r>
          <rPr>
            <b/>
            <sz val="9"/>
            <color indexed="81"/>
            <rFont val="돋움"/>
            <family val="3"/>
            <charset val="129"/>
          </rPr>
          <t>비과세</t>
        </r>
        <r>
          <rPr>
            <b/>
            <sz val="9"/>
            <color indexed="81"/>
            <rFont val="Tahoma"/>
            <family val="2"/>
          </rPr>
          <t xml:space="preserve"> (</t>
        </r>
        <r>
          <rPr>
            <b/>
            <sz val="9"/>
            <color indexed="81"/>
            <rFont val="돋움"/>
            <family val="3"/>
            <charset val="129"/>
          </rPr>
          <t>소령</t>
        </r>
        <r>
          <rPr>
            <b/>
            <sz val="9"/>
            <color indexed="81"/>
            <rFont val="Tahoma"/>
            <family val="2"/>
          </rPr>
          <t xml:space="preserve"> </t>
        </r>
        <r>
          <rPr>
            <b/>
            <sz val="9"/>
            <color indexed="81"/>
            <rFont val="돋움"/>
            <family val="3"/>
            <charset val="129"/>
          </rPr>
          <t>§</t>
        </r>
        <r>
          <rPr>
            <b/>
            <sz val="9"/>
            <color indexed="81"/>
            <rFont val="Tahoma"/>
            <family val="2"/>
          </rPr>
          <t>12)
&lt;</t>
        </r>
        <r>
          <rPr>
            <b/>
            <sz val="9"/>
            <color indexed="81"/>
            <rFont val="돋움"/>
            <family val="3"/>
            <charset val="129"/>
          </rPr>
          <t>개정이유</t>
        </r>
        <r>
          <rPr>
            <b/>
            <sz val="9"/>
            <color indexed="81"/>
            <rFont val="Tahoma"/>
            <family val="2"/>
          </rPr>
          <t xml:space="preserve">&gt; </t>
        </r>
        <r>
          <rPr>
            <b/>
            <sz val="9"/>
            <color indexed="81"/>
            <rFont val="돋움"/>
            <family val="3"/>
            <charset val="129"/>
          </rPr>
          <t>지방이전에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실비변상적</t>
        </r>
        <r>
          <rPr>
            <b/>
            <sz val="9"/>
            <color indexed="81"/>
            <rFont val="Tahoma"/>
            <family val="2"/>
          </rPr>
          <t xml:space="preserve"> </t>
        </r>
        <r>
          <rPr>
            <b/>
            <sz val="9"/>
            <color indexed="81"/>
            <rFont val="돋움"/>
            <family val="3"/>
            <charset val="129"/>
          </rPr>
          <t>측면에서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급여인</t>
        </r>
        <r>
          <rPr>
            <b/>
            <sz val="9"/>
            <color indexed="81"/>
            <rFont val="Tahoma"/>
            <family val="2"/>
          </rPr>
          <t xml:space="preserve"> </t>
        </r>
        <r>
          <rPr>
            <b/>
            <sz val="9"/>
            <color indexed="81"/>
            <rFont val="돋움"/>
            <family val="3"/>
            <charset val="129"/>
          </rPr>
          <t>점을</t>
        </r>
        <r>
          <rPr>
            <b/>
            <sz val="9"/>
            <color indexed="81"/>
            <rFont val="Tahoma"/>
            <family val="2"/>
          </rPr>
          <t xml:space="preserve"> </t>
        </r>
        <r>
          <rPr>
            <b/>
            <sz val="9"/>
            <color indexed="81"/>
            <rFont val="돋움"/>
            <family val="3"/>
            <charset val="129"/>
          </rPr>
          <t>고려
종전
□</t>
        </r>
        <r>
          <rPr>
            <b/>
            <sz val="9"/>
            <color indexed="81"/>
            <rFont val="Tahoma"/>
            <family val="2"/>
          </rPr>
          <t xml:space="preserve"> </t>
        </r>
        <r>
          <rPr>
            <b/>
            <sz val="9"/>
            <color indexed="81"/>
            <rFont val="돋움"/>
            <family val="3"/>
            <charset val="129"/>
          </rPr>
          <t>실비변상적</t>
        </r>
        <r>
          <rPr>
            <b/>
            <sz val="9"/>
            <color indexed="81"/>
            <rFont val="Tahoma"/>
            <family val="2"/>
          </rPr>
          <t xml:space="preserve"> </t>
        </r>
        <r>
          <rPr>
            <b/>
            <sz val="9"/>
            <color indexed="81"/>
            <rFont val="돋움"/>
            <family val="3"/>
            <charset val="129"/>
          </rPr>
          <t>급여</t>
        </r>
        <r>
          <rPr>
            <b/>
            <sz val="9"/>
            <color indexed="81"/>
            <rFont val="Tahoma"/>
            <family val="2"/>
          </rPr>
          <t xml:space="preserve"> </t>
        </r>
        <r>
          <rPr>
            <b/>
            <sz val="9"/>
            <color indexed="81"/>
            <rFont val="돋움"/>
            <family val="3"/>
            <charset val="129"/>
          </rPr>
          <t xml:space="preserve">비과세
</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승선수당</t>
        </r>
        <r>
          <rPr>
            <b/>
            <sz val="9"/>
            <color indexed="81"/>
            <rFont val="Tahoma"/>
            <family val="2"/>
          </rPr>
          <t>(</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벽지수당</t>
        </r>
        <r>
          <rPr>
            <b/>
            <sz val="9"/>
            <color indexed="81"/>
            <rFont val="Tahoma"/>
            <family val="2"/>
          </rPr>
          <t>(</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취재수당</t>
        </r>
        <r>
          <rPr>
            <b/>
            <sz val="9"/>
            <color indexed="81"/>
            <rFont val="Tahoma"/>
            <family val="2"/>
          </rPr>
          <t>(</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 xml:space="preserve">등
</t>
        </r>
        <r>
          <rPr>
            <b/>
            <sz val="9"/>
            <color indexed="81"/>
            <rFont val="Tahoma"/>
            <family val="2"/>
          </rPr>
          <t xml:space="preserve">  </t>
        </r>
        <r>
          <rPr>
            <b/>
            <sz val="9"/>
            <color indexed="81"/>
            <rFont val="돋움"/>
            <family val="3"/>
            <charset val="129"/>
          </rPr>
          <t>○</t>
        </r>
        <r>
          <rPr>
            <b/>
            <sz val="9"/>
            <color indexed="81"/>
            <rFont val="Tahoma"/>
            <family val="2"/>
          </rPr>
          <t xml:space="preserve">  &lt;</t>
        </r>
        <r>
          <rPr>
            <b/>
            <sz val="9"/>
            <color indexed="81"/>
            <rFont val="돋움"/>
            <family val="3"/>
            <charset val="129"/>
          </rPr>
          <t>추가</t>
        </r>
        <r>
          <rPr>
            <b/>
            <sz val="9"/>
            <color indexed="81"/>
            <rFont val="Tahoma"/>
            <family val="2"/>
          </rPr>
          <t xml:space="preserve">&gt;
  </t>
        </r>
        <r>
          <rPr>
            <b/>
            <sz val="9"/>
            <color indexed="81"/>
            <rFont val="돋움"/>
            <family val="3"/>
            <charset val="129"/>
          </rPr>
          <t>○</t>
        </r>
        <r>
          <rPr>
            <b/>
            <sz val="9"/>
            <color indexed="81"/>
            <rFont val="Tahoma"/>
            <family val="2"/>
          </rPr>
          <t xml:space="preserve"> </t>
        </r>
        <r>
          <rPr>
            <b/>
            <sz val="9"/>
            <color indexed="81"/>
            <rFont val="돋움"/>
            <family val="3"/>
            <charset val="129"/>
          </rPr>
          <t>법령</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의무</t>
        </r>
        <r>
          <rPr>
            <b/>
            <sz val="9"/>
            <color indexed="81"/>
            <rFont val="Tahoma"/>
            <family val="2"/>
          </rPr>
          <t xml:space="preserve"> </t>
        </r>
        <r>
          <rPr>
            <b/>
            <sz val="9"/>
            <color indexed="81"/>
            <rFont val="돋움"/>
            <family val="3"/>
            <charset val="129"/>
          </rPr>
          <t>지방이전기관</t>
        </r>
        <r>
          <rPr>
            <b/>
            <sz val="9"/>
            <color indexed="81"/>
            <rFont val="Tahoma"/>
            <family val="2"/>
          </rPr>
          <t xml:space="preserve"> </t>
        </r>
        <r>
          <rPr>
            <b/>
            <sz val="9"/>
            <color indexed="81"/>
            <rFont val="돋움"/>
            <family val="3"/>
            <charset val="129"/>
          </rPr>
          <t>종사자에게</t>
        </r>
        <r>
          <rPr>
            <b/>
            <sz val="9"/>
            <color indexed="81"/>
            <rFont val="Tahoma"/>
            <family val="2"/>
          </rPr>
          <t xml:space="preserve"> </t>
        </r>
        <r>
          <rPr>
            <b/>
            <sz val="9"/>
            <color indexed="81"/>
            <rFont val="돋움"/>
            <family val="3"/>
            <charset val="129"/>
          </rPr>
          <t>한시적으로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 xml:space="preserve">이주수당
</t>
        </r>
        <r>
          <rPr>
            <b/>
            <sz val="9"/>
            <color indexed="81"/>
            <rFont val="Tahoma"/>
            <family val="2"/>
          </rPr>
          <t>&lt;</t>
        </r>
        <r>
          <rPr>
            <b/>
            <sz val="9"/>
            <color indexed="81"/>
            <rFont val="돋움"/>
            <family val="3"/>
            <charset val="129"/>
          </rPr>
          <t>적용시기</t>
        </r>
        <r>
          <rPr>
            <b/>
            <sz val="9"/>
            <color indexed="81"/>
            <rFont val="Tahoma"/>
            <family val="2"/>
          </rPr>
          <t xml:space="preserve">&gt; '2013.1.1. </t>
        </r>
        <r>
          <rPr>
            <b/>
            <sz val="9"/>
            <color indexed="81"/>
            <rFont val="돋움"/>
            <family val="3"/>
            <charset val="129"/>
          </rPr>
          <t>이후</t>
        </r>
        <r>
          <rPr>
            <b/>
            <sz val="9"/>
            <color indexed="81"/>
            <rFont val="Tahoma"/>
            <family val="2"/>
          </rPr>
          <t xml:space="preserve"> </t>
        </r>
        <r>
          <rPr>
            <b/>
            <sz val="9"/>
            <color indexed="81"/>
            <rFont val="돋움"/>
            <family val="3"/>
            <charset val="129"/>
          </rPr>
          <t>발생하는</t>
        </r>
        <r>
          <rPr>
            <b/>
            <sz val="9"/>
            <color indexed="81"/>
            <rFont val="Tahoma"/>
            <family val="2"/>
          </rPr>
          <t xml:space="preserve"> </t>
        </r>
        <r>
          <rPr>
            <b/>
            <sz val="9"/>
            <color indexed="81"/>
            <rFont val="돋움"/>
            <family val="3"/>
            <charset val="129"/>
          </rPr>
          <t>소득분부터</t>
        </r>
        <r>
          <rPr>
            <b/>
            <sz val="9"/>
            <color indexed="81"/>
            <rFont val="Tahoma"/>
            <family val="2"/>
          </rPr>
          <t xml:space="preserve"> </t>
        </r>
        <r>
          <rPr>
            <b/>
            <sz val="9"/>
            <color indexed="81"/>
            <rFont val="돋움"/>
            <family val="3"/>
            <charset val="129"/>
          </rPr>
          <t>적용
이주수당
수도권</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지역으로</t>
        </r>
        <r>
          <rPr>
            <b/>
            <sz val="9"/>
            <color indexed="81"/>
            <rFont val="Tahoma"/>
            <family val="2"/>
          </rPr>
          <t xml:space="preserve"> </t>
        </r>
        <r>
          <rPr>
            <b/>
            <sz val="9"/>
            <color indexed="81"/>
            <rFont val="돋움"/>
            <family val="3"/>
            <charset val="129"/>
          </rPr>
          <t>국가균형발전특별법에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이전하는</t>
        </r>
        <r>
          <rPr>
            <b/>
            <sz val="9"/>
            <color indexed="81"/>
            <rFont val="Tahoma"/>
            <family val="2"/>
          </rPr>
          <t xml:space="preserve"> </t>
        </r>
        <r>
          <rPr>
            <b/>
            <sz val="9"/>
            <color indexed="81"/>
            <rFont val="돋움"/>
            <family val="3"/>
            <charset val="129"/>
          </rPr>
          <t>공무원이나</t>
        </r>
        <r>
          <rPr>
            <b/>
            <sz val="9"/>
            <color indexed="81"/>
            <rFont val="Tahoma"/>
            <family val="2"/>
          </rPr>
          <t xml:space="preserve"> </t>
        </r>
        <r>
          <rPr>
            <b/>
            <sz val="9"/>
            <color indexed="81"/>
            <rFont val="돋움"/>
            <family val="3"/>
            <charset val="129"/>
          </rPr>
          <t>공공기관의</t>
        </r>
        <r>
          <rPr>
            <b/>
            <sz val="9"/>
            <color indexed="81"/>
            <rFont val="Tahoma"/>
            <family val="2"/>
          </rPr>
          <t xml:space="preserve"> </t>
        </r>
        <r>
          <rPr>
            <b/>
            <sz val="9"/>
            <color indexed="81"/>
            <rFont val="돋움"/>
            <family val="3"/>
            <charset val="129"/>
          </rPr>
          <t>직원에게</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월</t>
        </r>
        <r>
          <rPr>
            <b/>
            <sz val="9"/>
            <color indexed="81"/>
            <rFont val="Tahoma"/>
            <family val="2"/>
          </rPr>
          <t xml:space="preserve"> 20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이주수당</t>
        </r>
      </text>
    </comment>
    <comment ref="I64" authorId="1" shapeId="0" xr:uid="{A13B8731-47B6-40BE-A1F3-1FE7DF80CEBE}">
      <text>
        <r>
          <rPr>
            <b/>
            <sz val="9"/>
            <color indexed="81"/>
            <rFont val="돋움"/>
            <family val="3"/>
            <charset val="129"/>
          </rPr>
          <t>소령</t>
        </r>
        <r>
          <rPr>
            <b/>
            <sz val="9"/>
            <color indexed="81"/>
            <rFont val="Tahoma"/>
            <family val="2"/>
          </rPr>
          <t xml:space="preserve"> </t>
        </r>
        <r>
          <rPr>
            <b/>
            <sz val="9"/>
            <color indexed="81"/>
            <rFont val="돋움"/>
            <family val="3"/>
            <charset val="129"/>
          </rPr>
          <t>§</t>
        </r>
        <r>
          <rPr>
            <b/>
            <sz val="9"/>
            <color indexed="81"/>
            <rFont val="Tahoma"/>
            <family val="2"/>
          </rPr>
          <t xml:space="preserve"> 12 17 (</t>
        </r>
        <r>
          <rPr>
            <b/>
            <sz val="9"/>
            <color indexed="81"/>
            <rFont val="돋움"/>
            <family val="3"/>
            <charset val="129"/>
          </rPr>
          <t>정부</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공공기관</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지방이전기관</t>
        </r>
        <r>
          <rPr>
            <b/>
            <sz val="9"/>
            <color indexed="81"/>
            <rFont val="Tahoma"/>
            <family val="2"/>
          </rPr>
          <t xml:space="preserve"> </t>
        </r>
        <r>
          <rPr>
            <b/>
            <sz val="9"/>
            <color indexed="81"/>
            <rFont val="돋움"/>
            <family val="3"/>
            <charset val="129"/>
          </rPr>
          <t>종사자</t>
        </r>
        <r>
          <rPr>
            <b/>
            <sz val="9"/>
            <color indexed="81"/>
            <rFont val="Tahoma"/>
            <family val="2"/>
          </rPr>
          <t xml:space="preserve"> </t>
        </r>
        <r>
          <rPr>
            <b/>
            <sz val="9"/>
            <color indexed="81"/>
            <rFont val="돋움"/>
            <family val="3"/>
            <charset val="129"/>
          </rPr>
          <t>이주수당</t>
        </r>
        <r>
          <rPr>
            <b/>
            <sz val="9"/>
            <color indexed="81"/>
            <rFont val="Tahoma"/>
            <family val="2"/>
          </rPr>
          <t>)</t>
        </r>
      </text>
    </comment>
    <comment ref="C65" authorId="1" shapeId="0" xr:uid="{9734E43E-E1CE-46B2-BE16-0D9A6D1D7FE1}">
      <text>
        <r>
          <rPr>
            <b/>
            <sz val="9"/>
            <color indexed="81"/>
            <rFont val="돋움"/>
            <family val="3"/>
            <charset val="129"/>
          </rPr>
          <t>소법</t>
        </r>
        <r>
          <rPr>
            <b/>
            <sz val="9"/>
            <color indexed="81"/>
            <rFont val="Tahoma"/>
            <family val="2"/>
          </rPr>
          <t xml:space="preserve"> </t>
        </r>
        <r>
          <rPr>
            <b/>
            <sz val="9"/>
            <color indexed="81"/>
            <rFont val="돋움"/>
            <family val="3"/>
            <charset val="129"/>
          </rPr>
          <t>§</t>
        </r>
        <r>
          <rPr>
            <b/>
            <sz val="9"/>
            <color indexed="81"/>
            <rFont val="Tahoma"/>
            <family val="2"/>
          </rPr>
          <t xml:space="preserve"> 12 3 </t>
        </r>
        <r>
          <rPr>
            <b/>
            <sz val="9"/>
            <color indexed="81"/>
            <rFont val="돋움"/>
            <family val="3"/>
            <charset val="129"/>
          </rPr>
          <t>자</t>
        </r>
        <r>
          <rPr>
            <b/>
            <sz val="9"/>
            <color indexed="81"/>
            <rFont val="Tahoma"/>
            <family val="2"/>
          </rPr>
          <t xml:space="preserve"> </t>
        </r>
        <r>
          <rPr>
            <b/>
            <sz val="9"/>
            <color indexed="81"/>
            <rFont val="돋움"/>
            <family val="3"/>
            <charset val="129"/>
          </rPr>
          <t>소령</t>
        </r>
        <r>
          <rPr>
            <b/>
            <sz val="9"/>
            <color indexed="81"/>
            <rFont val="Tahoma"/>
            <family val="2"/>
          </rPr>
          <t xml:space="preserve"> </t>
        </r>
        <r>
          <rPr>
            <b/>
            <sz val="9"/>
            <color indexed="81"/>
            <rFont val="돋움"/>
            <family val="3"/>
            <charset val="129"/>
          </rPr>
          <t>§</t>
        </r>
        <r>
          <rPr>
            <b/>
            <sz val="9"/>
            <color indexed="81"/>
            <rFont val="Tahoma"/>
            <family val="2"/>
          </rPr>
          <t xml:space="preserve"> 12 13 </t>
        </r>
        <r>
          <rPr>
            <b/>
            <sz val="9"/>
            <color indexed="81"/>
            <rFont val="돋움"/>
            <family val="3"/>
            <charset val="129"/>
          </rPr>
          <t>다</t>
        </r>
        <r>
          <rPr>
            <b/>
            <sz val="9"/>
            <color indexed="81"/>
            <rFont val="Tahoma"/>
            <family val="2"/>
          </rPr>
          <t>(</t>
        </r>
        <r>
          <rPr>
            <b/>
            <sz val="9"/>
            <color indexed="81"/>
            <rFont val="돋움"/>
            <family val="3"/>
            <charset val="129"/>
          </rPr>
          <t>전공의</t>
        </r>
        <r>
          <rPr>
            <b/>
            <sz val="9"/>
            <color indexed="81"/>
            <rFont val="Tahoma"/>
            <family val="2"/>
          </rPr>
          <t xml:space="preserve"> </t>
        </r>
        <r>
          <rPr>
            <b/>
            <sz val="9"/>
            <color indexed="81"/>
            <rFont val="돋움"/>
            <family val="3"/>
            <charset val="129"/>
          </rPr>
          <t>수련보조수당</t>
        </r>
        <r>
          <rPr>
            <b/>
            <sz val="9"/>
            <color indexed="81"/>
            <rFont val="Tahoma"/>
            <family val="2"/>
          </rPr>
          <t xml:space="preserve">)
</t>
        </r>
        <r>
          <rPr>
            <b/>
            <sz val="9"/>
            <color indexed="81"/>
            <rFont val="돋움"/>
            <family val="3"/>
            <charset val="129"/>
          </rPr>
          <t>국가</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지방자치단체가</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다음의</t>
        </r>
        <r>
          <rPr>
            <b/>
            <sz val="9"/>
            <color indexed="81"/>
            <rFont val="Tahoma"/>
            <family val="2"/>
          </rPr>
          <t xml:space="preserve"> </t>
        </r>
        <r>
          <rPr>
            <b/>
            <sz val="9"/>
            <color indexed="81"/>
            <rFont val="돋움"/>
            <family val="3"/>
            <charset val="129"/>
          </rPr>
          <t xml:space="preserve">금액
</t>
        </r>
        <r>
          <rPr>
            <b/>
            <sz val="9"/>
            <color indexed="81"/>
            <rFont val="Tahoma"/>
            <family val="2"/>
          </rPr>
          <t xml:space="preserve"> - </t>
        </r>
        <r>
          <rPr>
            <b/>
            <sz val="9"/>
            <color indexed="81"/>
            <rFont val="돋움"/>
            <family val="3"/>
            <charset val="129"/>
          </rPr>
          <t>보육교사의</t>
        </r>
        <r>
          <rPr>
            <b/>
            <sz val="9"/>
            <color indexed="81"/>
            <rFont val="Tahoma"/>
            <family val="2"/>
          </rPr>
          <t xml:space="preserve"> </t>
        </r>
        <r>
          <rPr>
            <b/>
            <sz val="9"/>
            <color indexed="81"/>
            <rFont val="돋움"/>
            <family val="3"/>
            <charset val="129"/>
          </rPr>
          <t>처우개선을</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근무환경개선비</t>
        </r>
        <r>
          <rPr>
            <b/>
            <sz val="9"/>
            <color indexed="81"/>
            <rFont val="Tahoma"/>
            <family val="2"/>
          </rPr>
          <t xml:space="preserve"> 
 - </t>
        </r>
        <r>
          <rPr>
            <b/>
            <sz val="9"/>
            <color indexed="81"/>
            <rFont val="돋움"/>
            <family val="3"/>
            <charset val="129"/>
          </rPr>
          <t>사립유치원</t>
        </r>
        <r>
          <rPr>
            <b/>
            <sz val="9"/>
            <color indexed="81"/>
            <rFont val="Tahoma"/>
            <family val="2"/>
          </rPr>
          <t xml:space="preserve"> </t>
        </r>
        <r>
          <rPr>
            <b/>
            <sz val="9"/>
            <color indexed="81"/>
            <rFont val="돋움"/>
            <family val="3"/>
            <charset val="129"/>
          </rPr>
          <t>교사의</t>
        </r>
        <r>
          <rPr>
            <b/>
            <sz val="9"/>
            <color indexed="81"/>
            <rFont val="Tahoma"/>
            <family val="2"/>
          </rPr>
          <t xml:space="preserve"> </t>
        </r>
        <r>
          <rPr>
            <b/>
            <sz val="9"/>
            <color indexed="81"/>
            <rFont val="돋움"/>
            <family val="3"/>
            <charset val="129"/>
          </rPr>
          <t xml:space="preserve">인건비
</t>
        </r>
        <r>
          <rPr>
            <b/>
            <sz val="9"/>
            <color indexed="81"/>
            <rFont val="Tahoma"/>
            <family val="2"/>
          </rPr>
          <t xml:space="preserve"> - </t>
        </r>
        <r>
          <rPr>
            <b/>
            <sz val="9"/>
            <color indexed="81"/>
            <rFont val="돋움"/>
            <family val="3"/>
            <charset val="129"/>
          </rPr>
          <t>전공의에게</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수련보조수당</t>
        </r>
      </text>
    </comment>
    <comment ref="I65" authorId="0" shapeId="0" xr:uid="{0497045D-E45B-47D1-BF76-DEF2EC2F0475}">
      <text>
        <r>
          <rPr>
            <b/>
            <sz val="9"/>
            <color indexed="81"/>
            <rFont val="돋움"/>
            <family val="3"/>
            <charset val="129"/>
          </rPr>
          <t>월</t>
        </r>
        <r>
          <rPr>
            <b/>
            <sz val="9"/>
            <color indexed="81"/>
            <rFont val="Tahoma"/>
            <family val="2"/>
          </rPr>
          <t xml:space="preserve"> 50</t>
        </r>
        <r>
          <rPr>
            <b/>
            <sz val="9"/>
            <color indexed="81"/>
            <rFont val="돋움"/>
            <family val="3"/>
            <charset val="129"/>
          </rPr>
          <t>만원</t>
        </r>
        <r>
          <rPr>
            <b/>
            <sz val="9"/>
            <color indexed="81"/>
            <rFont val="Tahoma"/>
            <family val="2"/>
          </rPr>
          <t xml:space="preserve"> </t>
        </r>
        <r>
          <rPr>
            <b/>
            <sz val="9"/>
            <color indexed="81"/>
            <rFont val="돋움"/>
            <family val="3"/>
            <charset val="129"/>
          </rPr>
          <t>제출</t>
        </r>
      </text>
    </comment>
    <comment ref="F74" authorId="1" shapeId="0" xr:uid="{31C79731-6A8B-40BC-B43A-0FDBB3FF2275}">
      <text>
        <r>
          <rPr>
            <b/>
            <sz val="9"/>
            <color indexed="81"/>
            <rFont val="돋움"/>
            <family val="3"/>
            <charset val="129"/>
          </rPr>
          <t>77. 납부특례세액은 「조세특례제한법」 제16조의2제1항에 따라 주식매수선택권을 행사함으로써 얻은 이익에 대하여 벤처기업의 임원 또는 종업원이 원천징수의무자에게 납부특례의 적용을 신청한 경우에 해당 과세기간의 결정세액에서 해당 과세기간의 근로소득금액 중 주식매수선택권을 행사하므로써 얻는 이익에 따른 소득금액을 제외하여 산출한 결정세액을 뺀 금액을 적습니다.</t>
        </r>
      </text>
    </comment>
    <comment ref="BE74" authorId="2" shapeId="0" xr:uid="{D1CA4038-8301-4960-839E-FC645FE49E1C}">
      <text>
        <r>
          <rPr>
            <b/>
            <sz val="9"/>
            <color indexed="81"/>
            <rFont val="돋움"/>
            <family val="3"/>
            <charset val="129"/>
          </rPr>
          <t>중도퇴사자환급액</t>
        </r>
      </text>
    </comment>
    <comment ref="B75" authorId="0" shapeId="0" xr:uid="{93C29F80-82EB-4E7D-A672-B8E3465FB020}">
      <text>
        <r>
          <rPr>
            <b/>
            <sz val="9"/>
            <color indexed="81"/>
            <rFont val="돋움"/>
            <family val="3"/>
            <charset val="129"/>
          </rPr>
          <t>이</t>
        </r>
        <r>
          <rPr>
            <b/>
            <sz val="9"/>
            <color indexed="81"/>
            <rFont val="Tahoma"/>
            <family val="2"/>
          </rPr>
          <t xml:space="preserve"> </t>
        </r>
        <r>
          <rPr>
            <b/>
            <sz val="9"/>
            <color indexed="81"/>
            <rFont val="돋움"/>
            <family val="3"/>
            <charset val="129"/>
          </rPr>
          <t>서식에</t>
        </r>
        <r>
          <rPr>
            <b/>
            <sz val="9"/>
            <color indexed="81"/>
            <rFont val="Tahoma"/>
            <family val="2"/>
          </rPr>
          <t xml:space="preserve"> </t>
        </r>
        <r>
          <rPr>
            <b/>
            <sz val="9"/>
            <color indexed="81"/>
            <rFont val="돋움"/>
            <family val="3"/>
            <charset val="129"/>
          </rPr>
          <t>적는</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소수점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값만</t>
        </r>
        <r>
          <rPr>
            <b/>
            <sz val="9"/>
            <color indexed="81"/>
            <rFont val="Tahoma"/>
            <family val="2"/>
          </rPr>
          <t xml:space="preserve"> </t>
        </r>
        <r>
          <rPr>
            <b/>
            <sz val="9"/>
            <color indexed="81"/>
            <rFont val="돋움"/>
            <family val="3"/>
            <charset val="129"/>
          </rPr>
          <t>버리며</t>
        </r>
        <r>
          <rPr>
            <b/>
            <sz val="9"/>
            <color indexed="81"/>
            <rFont val="Tahoma"/>
            <family val="2"/>
          </rPr>
          <t>, 67</t>
        </r>
        <r>
          <rPr>
            <b/>
            <sz val="9"/>
            <color indexed="81"/>
            <rFont val="돋움"/>
            <family val="3"/>
            <charset val="129"/>
          </rPr>
          <t>차감징수세액이</t>
        </r>
        <r>
          <rPr>
            <b/>
            <sz val="9"/>
            <color indexed="81"/>
            <rFont val="Tahoma"/>
            <family val="2"/>
          </rPr>
          <t xml:space="preserve"> </t>
        </r>
        <r>
          <rPr>
            <b/>
            <sz val="9"/>
            <color indexed="81"/>
            <rFont val="돋움"/>
            <family val="3"/>
            <charset val="129"/>
          </rPr>
          <t>소액부징수</t>
        </r>
        <r>
          <rPr>
            <b/>
            <sz val="9"/>
            <color indexed="81"/>
            <rFont val="Tahoma"/>
            <family val="2"/>
          </rPr>
          <t>(1</t>
        </r>
        <r>
          <rPr>
            <b/>
            <sz val="9"/>
            <color indexed="81"/>
            <rFont val="돋움"/>
            <family val="3"/>
            <charset val="129"/>
          </rPr>
          <t>천원</t>
        </r>
        <r>
          <rPr>
            <b/>
            <sz val="9"/>
            <color indexed="81"/>
            <rFont val="Tahoma"/>
            <family val="2"/>
          </rPr>
          <t xml:space="preserve"> </t>
        </r>
        <r>
          <rPr>
            <b/>
            <sz val="9"/>
            <color indexed="81"/>
            <rFont val="돋움"/>
            <family val="3"/>
            <charset val="129"/>
          </rPr>
          <t>미만을</t>
        </r>
        <r>
          <rPr>
            <b/>
            <sz val="9"/>
            <color indexed="81"/>
            <rFont val="Tahoma"/>
            <family val="2"/>
          </rPr>
          <t xml:space="preserve"> </t>
        </r>
        <r>
          <rPr>
            <b/>
            <sz val="9"/>
            <color indexed="81"/>
            <rFont val="돋움"/>
            <family val="3"/>
            <charset val="129"/>
          </rPr>
          <t>말합니다</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세액을</t>
        </r>
        <r>
          <rPr>
            <b/>
            <sz val="9"/>
            <color indexed="81"/>
            <rFont val="Tahoma"/>
            <family val="2"/>
          </rPr>
          <t xml:space="preserve"> “0”</t>
        </r>
        <r>
          <rPr>
            <b/>
            <sz val="9"/>
            <color indexed="81"/>
            <rFont val="돋움"/>
            <family val="3"/>
            <charset val="129"/>
          </rPr>
          <t>으로</t>
        </r>
        <r>
          <rPr>
            <b/>
            <sz val="9"/>
            <color indexed="81"/>
            <rFont val="Tahoma"/>
            <family val="2"/>
          </rPr>
          <t xml:space="preserve"> </t>
        </r>
        <r>
          <rPr>
            <b/>
            <sz val="9"/>
            <color indexed="81"/>
            <rFont val="돋움"/>
            <family val="3"/>
            <charset val="129"/>
          </rPr>
          <t>적습니다</t>
        </r>
        <r>
          <rPr>
            <b/>
            <sz val="9"/>
            <color indexed="81"/>
            <rFont val="Tahoma"/>
            <family val="2"/>
          </rPr>
          <t>.</t>
        </r>
      </text>
    </comment>
    <comment ref="F75" authorId="1" shapeId="0" xr:uid="{5ACF285A-0B10-4F44-86BF-5AA23D41B9DD}">
      <text>
        <r>
          <rPr>
            <b/>
            <sz val="9"/>
            <color indexed="81"/>
            <rFont val="돋움"/>
            <family val="3"/>
            <charset val="129"/>
          </rPr>
          <t>이 서식에 적는 금액 중 소수점 이하 값만 버리며,  78. 차감징수세액이 소액 부징수(1천원 미만을 말합니다)에 해당하는 경우 세액을 "0"으로 적습니다.</t>
        </r>
      </text>
    </comment>
    <comment ref="B77" authorId="3" shapeId="0" xr:uid="{BBE6AB42-DD46-4031-8237-951081837CE0}">
      <text>
        <r>
          <rPr>
            <b/>
            <sz val="9"/>
            <color indexed="81"/>
            <rFont val="돋움"/>
            <family val="3"/>
            <charset val="129"/>
          </rPr>
          <t>국민건강보험법</t>
        </r>
        <r>
          <rPr>
            <b/>
            <sz val="9"/>
            <color indexed="81"/>
            <rFont val="Tahoma"/>
            <family val="2"/>
          </rPr>
          <t>(</t>
        </r>
        <r>
          <rPr>
            <b/>
            <sz val="9"/>
            <color indexed="81"/>
            <rFont val="돋움"/>
            <family val="3"/>
            <charset val="129"/>
          </rPr>
          <t>노인장기요양보험법</t>
        </r>
        <r>
          <rPr>
            <b/>
            <sz val="9"/>
            <color indexed="81"/>
            <rFont val="Tahoma"/>
            <family val="2"/>
          </rPr>
          <t xml:space="preserve"> </t>
        </r>
        <r>
          <rPr>
            <b/>
            <sz val="9"/>
            <color indexed="81"/>
            <rFont val="돋움"/>
            <family val="3"/>
            <charset val="129"/>
          </rPr>
          <t>포함</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부담하는</t>
        </r>
        <r>
          <rPr>
            <b/>
            <sz val="9"/>
            <color indexed="81"/>
            <rFont val="Tahoma"/>
            <family val="2"/>
          </rPr>
          <t xml:space="preserve"> </t>
        </r>
        <r>
          <rPr>
            <b/>
            <sz val="9"/>
            <color indexed="81"/>
            <rFont val="돋움"/>
            <family val="3"/>
            <charset val="129"/>
          </rPr>
          <t>본인의</t>
        </r>
        <r>
          <rPr>
            <b/>
            <sz val="9"/>
            <color indexed="81"/>
            <rFont val="Tahoma"/>
            <family val="2"/>
          </rPr>
          <t xml:space="preserve"> </t>
        </r>
        <r>
          <rPr>
            <b/>
            <sz val="9"/>
            <color indexed="81"/>
            <rFont val="돋움"/>
            <family val="3"/>
            <charset val="129"/>
          </rPr>
          <t>보험료</t>
        </r>
        <r>
          <rPr>
            <b/>
            <sz val="9"/>
            <color indexed="81"/>
            <rFont val="Tahoma"/>
            <family val="2"/>
          </rPr>
          <t>(</t>
        </r>
        <r>
          <rPr>
            <b/>
            <sz val="9"/>
            <color indexed="81"/>
            <rFont val="돋움"/>
            <family val="3"/>
            <charset val="129"/>
          </rPr>
          <t>전액공제</t>
        </r>
        <r>
          <rPr>
            <b/>
            <sz val="9"/>
            <color indexed="81"/>
            <rFont val="Tahoma"/>
            <family val="2"/>
          </rPr>
          <t>)</t>
        </r>
      </text>
    </comment>
    <comment ref="B79" authorId="3" shapeId="0" xr:uid="{3EC84026-DEAA-443F-8E06-425641D405DF}">
      <text>
        <r>
          <rPr>
            <b/>
            <sz val="9"/>
            <color indexed="81"/>
            <rFont val="돋움"/>
            <family val="3"/>
            <charset val="129"/>
          </rPr>
          <t>근로자가</t>
        </r>
        <r>
          <rPr>
            <b/>
            <sz val="9"/>
            <color indexed="81"/>
            <rFont val="Tahoma"/>
            <family val="2"/>
          </rPr>
          <t xml:space="preserve"> </t>
        </r>
        <r>
          <rPr>
            <b/>
            <sz val="9"/>
            <color indexed="81"/>
            <rFont val="돋움"/>
            <family val="3"/>
            <charset val="129"/>
          </rPr>
          <t>부담하는</t>
        </r>
        <r>
          <rPr>
            <b/>
            <sz val="9"/>
            <color indexed="81"/>
            <rFont val="Tahoma"/>
            <family val="2"/>
          </rPr>
          <t xml:space="preserve"> </t>
        </r>
        <r>
          <rPr>
            <b/>
            <sz val="9"/>
            <color indexed="81"/>
            <rFont val="돋움"/>
            <family val="3"/>
            <charset val="129"/>
          </rPr>
          <t>본인의</t>
        </r>
        <r>
          <rPr>
            <b/>
            <sz val="9"/>
            <color indexed="81"/>
            <rFont val="Tahoma"/>
            <family val="2"/>
          </rPr>
          <t xml:space="preserve"> </t>
        </r>
        <r>
          <rPr>
            <b/>
            <sz val="9"/>
            <color indexed="81"/>
            <rFont val="돋움"/>
            <family val="3"/>
            <charset val="129"/>
          </rPr>
          <t>고용보험료</t>
        </r>
      </text>
    </comment>
    <comment ref="X79" authorId="0" shapeId="0" xr:uid="{82D9F99A-C5E6-46C9-B7ED-7020BE77E2FE}">
      <text>
        <r>
          <rPr>
            <b/>
            <sz val="9"/>
            <color indexed="81"/>
            <rFont val="돋움"/>
            <family val="3"/>
            <charset val="129"/>
          </rPr>
          <t>원천징수의무자는</t>
        </r>
        <r>
          <rPr>
            <b/>
            <sz val="9"/>
            <color indexed="81"/>
            <rFont val="Tahoma"/>
            <family val="2"/>
          </rPr>
          <t xml:space="preserve"> </t>
        </r>
        <r>
          <rPr>
            <b/>
            <sz val="9"/>
            <color indexed="81"/>
            <rFont val="돋움"/>
            <family val="3"/>
            <charset val="129"/>
          </rPr>
          <t>지급일이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연도의</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연도</t>
        </r>
        <r>
          <rPr>
            <b/>
            <sz val="9"/>
            <color indexed="81"/>
            <rFont val="Tahoma"/>
            <family val="2"/>
          </rPr>
          <t xml:space="preserve"> 3</t>
        </r>
        <r>
          <rPr>
            <b/>
            <sz val="9"/>
            <color indexed="81"/>
            <rFont val="돋움"/>
            <family val="3"/>
            <charset val="129"/>
          </rPr>
          <t>월</t>
        </r>
        <r>
          <rPr>
            <b/>
            <sz val="9"/>
            <color indexed="81"/>
            <rFont val="Tahoma"/>
            <family val="2"/>
          </rPr>
          <t xml:space="preserve"> 10</t>
        </r>
        <r>
          <rPr>
            <b/>
            <sz val="9"/>
            <color indexed="81"/>
            <rFont val="돋움"/>
            <family val="3"/>
            <charset val="129"/>
          </rPr>
          <t>일</t>
        </r>
        <r>
          <rPr>
            <b/>
            <sz val="9"/>
            <color indexed="81"/>
            <rFont val="Tahoma"/>
            <family val="2"/>
          </rPr>
          <t>(</t>
        </r>
        <r>
          <rPr>
            <b/>
            <sz val="9"/>
            <color indexed="81"/>
            <rFont val="돋움"/>
            <family val="3"/>
            <charset val="129"/>
          </rPr>
          <t>휴업</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폐업한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휴업일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폐업일이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달의</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달</t>
        </r>
        <r>
          <rPr>
            <b/>
            <sz val="9"/>
            <color indexed="81"/>
            <rFont val="Tahoma"/>
            <family val="2"/>
          </rPr>
          <t xml:space="preserve"> </t>
        </r>
        <r>
          <rPr>
            <b/>
            <sz val="9"/>
            <color indexed="81"/>
            <rFont val="돋움"/>
            <family val="3"/>
            <charset val="129"/>
          </rPr>
          <t>말일을</t>
        </r>
        <r>
          <rPr>
            <b/>
            <sz val="9"/>
            <color indexed="81"/>
            <rFont val="Tahoma"/>
            <family val="2"/>
          </rPr>
          <t xml:space="preserve"> </t>
        </r>
        <r>
          <rPr>
            <b/>
            <sz val="9"/>
            <color indexed="81"/>
            <rFont val="돋움"/>
            <family val="3"/>
            <charset val="129"/>
          </rPr>
          <t>말합니다</t>
        </r>
        <r>
          <rPr>
            <b/>
            <sz val="9"/>
            <color indexed="81"/>
            <rFont val="Tahoma"/>
            <family val="2"/>
          </rPr>
          <t>)</t>
        </r>
        <r>
          <rPr>
            <b/>
            <sz val="9"/>
            <color indexed="81"/>
            <rFont val="돋움"/>
            <family val="3"/>
            <charset val="129"/>
          </rPr>
          <t>까지</t>
        </r>
        <r>
          <rPr>
            <b/>
            <sz val="9"/>
            <color indexed="81"/>
            <rFont val="Tahoma"/>
            <family val="2"/>
          </rPr>
          <t xml:space="preserve"> </t>
        </r>
        <r>
          <rPr>
            <b/>
            <sz val="9"/>
            <color indexed="81"/>
            <rFont val="돋움"/>
            <family val="3"/>
            <charset val="129"/>
          </rPr>
          <t>지급명세서를</t>
        </r>
        <r>
          <rPr>
            <b/>
            <sz val="9"/>
            <color indexed="81"/>
            <rFont val="Tahoma"/>
            <family val="2"/>
          </rPr>
          <t xml:space="preserve"> </t>
        </r>
        <r>
          <rPr>
            <b/>
            <sz val="9"/>
            <color indexed="81"/>
            <rFont val="돋움"/>
            <family val="3"/>
            <charset val="129"/>
          </rPr>
          <t>제출해야</t>
        </r>
        <r>
          <rPr>
            <b/>
            <sz val="9"/>
            <color indexed="81"/>
            <rFont val="Tahoma"/>
            <family val="2"/>
          </rPr>
          <t xml:space="preserve"> </t>
        </r>
        <r>
          <rPr>
            <b/>
            <sz val="9"/>
            <color indexed="81"/>
            <rFont val="돋움"/>
            <family val="3"/>
            <charset val="129"/>
          </rPr>
          <t>합니다</t>
        </r>
        <r>
          <rPr>
            <b/>
            <sz val="9"/>
            <color indexed="81"/>
            <rFont val="Tahoma"/>
            <family val="2"/>
          </rPr>
          <t>.</t>
        </r>
      </text>
    </comment>
    <comment ref="B91" authorId="1" shapeId="0" xr:uid="{3A995A5D-29AD-40B4-8668-6BB3D99F7156}">
      <text>
        <r>
          <rPr>
            <b/>
            <sz val="9"/>
            <color indexed="81"/>
            <rFont val="돋움"/>
            <family val="3"/>
            <charset val="129"/>
          </rPr>
          <t>외국인에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원천징수</t>
        </r>
        <r>
          <rPr>
            <b/>
            <sz val="9"/>
            <color indexed="81"/>
            <rFont val="Tahoma"/>
            <family val="2"/>
          </rPr>
          <t xml:space="preserve"> </t>
        </r>
        <r>
          <rPr>
            <b/>
            <sz val="9"/>
            <color indexed="81"/>
            <rFont val="돋움"/>
            <family val="3"/>
            <charset val="129"/>
          </rPr>
          <t>합리화를</t>
        </r>
        <r>
          <rPr>
            <b/>
            <sz val="9"/>
            <color indexed="81"/>
            <rFont val="Tahoma"/>
            <family val="2"/>
          </rPr>
          <t xml:space="preserve"> </t>
        </r>
        <r>
          <rPr>
            <b/>
            <sz val="9"/>
            <color indexed="81"/>
            <rFont val="돋움"/>
            <family val="3"/>
            <charset val="129"/>
          </rPr>
          <t>위해</t>
        </r>
        <r>
          <rPr>
            <b/>
            <sz val="9"/>
            <color indexed="81"/>
            <rFont val="Tahoma"/>
            <family val="2"/>
          </rPr>
          <t xml:space="preserve"> </t>
        </r>
        <r>
          <rPr>
            <b/>
            <sz val="9"/>
            <color indexed="81"/>
            <rFont val="돋움"/>
            <family val="3"/>
            <charset val="129"/>
          </rPr>
          <t>외국인근로자의</t>
        </r>
        <r>
          <rPr>
            <b/>
            <sz val="9"/>
            <color indexed="81"/>
            <rFont val="Tahoma"/>
            <family val="2"/>
          </rPr>
          <t xml:space="preserve"> </t>
        </r>
        <r>
          <rPr>
            <b/>
            <sz val="9"/>
            <color indexed="81"/>
            <rFont val="돋움"/>
            <family val="3"/>
            <charset val="129"/>
          </rPr>
          <t>근로소득에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원천징수</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근로소득간이세액표와</t>
        </r>
        <r>
          <rPr>
            <b/>
            <sz val="9"/>
            <color indexed="81"/>
            <rFont val="Tahoma"/>
            <family val="2"/>
          </rPr>
          <t xml:space="preserve"> 17% </t>
        </r>
        <r>
          <rPr>
            <b/>
            <sz val="9"/>
            <color indexed="81"/>
            <rFont val="돋움"/>
            <family val="3"/>
            <charset val="129"/>
          </rPr>
          <t>단일세율</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선택할</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있도록</t>
        </r>
        <r>
          <rPr>
            <b/>
            <sz val="9"/>
            <color indexed="81"/>
            <rFont val="Tahoma"/>
            <family val="2"/>
          </rPr>
          <t xml:space="preserve"> </t>
        </r>
        <r>
          <rPr>
            <b/>
            <sz val="9"/>
            <color indexed="81"/>
            <rFont val="돋움"/>
            <family val="3"/>
            <charset val="129"/>
          </rPr>
          <t>함
◦</t>
        </r>
        <r>
          <rPr>
            <b/>
            <sz val="9"/>
            <color indexed="81"/>
            <rFont val="Tahoma"/>
            <family val="2"/>
          </rPr>
          <t xml:space="preserve"> </t>
        </r>
        <r>
          <rPr>
            <b/>
            <sz val="9"/>
            <color indexed="81"/>
            <rFont val="돋움"/>
            <family val="3"/>
            <charset val="129"/>
          </rPr>
          <t>외국인근로자</t>
        </r>
        <r>
          <rPr>
            <b/>
            <sz val="9"/>
            <color indexed="81"/>
            <rFont val="Tahoma"/>
            <family val="2"/>
          </rPr>
          <t xml:space="preserve"> </t>
        </r>
        <r>
          <rPr>
            <b/>
            <sz val="9"/>
            <color indexed="81"/>
            <rFont val="돋움"/>
            <family val="3"/>
            <charset val="129"/>
          </rPr>
          <t xml:space="preserve">과세특례
</t>
        </r>
        <r>
          <rPr>
            <b/>
            <sz val="9"/>
            <color indexed="81"/>
            <rFont val="Tahoma"/>
            <family val="2"/>
          </rPr>
          <t xml:space="preserve"> - 17% </t>
        </r>
        <r>
          <rPr>
            <b/>
            <sz val="9"/>
            <color indexed="81"/>
            <rFont val="돋움"/>
            <family val="3"/>
            <charset val="129"/>
          </rPr>
          <t>단일세율</t>
        </r>
        <r>
          <rPr>
            <b/>
            <sz val="9"/>
            <color indexed="81"/>
            <rFont val="Tahoma"/>
            <family val="2"/>
          </rPr>
          <t xml:space="preserve"> </t>
        </r>
        <r>
          <rPr>
            <b/>
            <sz val="9"/>
            <color indexed="81"/>
            <rFont val="돋움"/>
            <family val="3"/>
            <charset val="129"/>
          </rPr>
          <t>적용</t>
        </r>
        <r>
          <rPr>
            <b/>
            <sz val="9"/>
            <color indexed="81"/>
            <rFont val="Tahoma"/>
            <family val="2"/>
          </rPr>
          <t>(</t>
        </r>
        <r>
          <rPr>
            <b/>
            <sz val="9"/>
            <color indexed="81"/>
            <rFont val="돋움"/>
            <family val="3"/>
            <charset val="129"/>
          </rPr>
          <t>비과세</t>
        </r>
        <r>
          <rPr>
            <b/>
            <sz val="9"/>
            <color indexed="81"/>
            <rFont val="Tahoma"/>
            <family val="2"/>
          </rPr>
          <t xml:space="preserve">, </t>
        </r>
        <r>
          <rPr>
            <b/>
            <sz val="9"/>
            <color indexed="81"/>
            <rFont val="돋움"/>
            <family val="3"/>
            <charset val="129"/>
          </rPr>
          <t>공제</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미적용</t>
        </r>
        <r>
          <rPr>
            <b/>
            <sz val="9"/>
            <color indexed="81"/>
            <rFont val="Tahoma"/>
            <family val="2"/>
          </rPr>
          <t xml:space="preserve">)
 - </t>
        </r>
        <r>
          <rPr>
            <b/>
            <sz val="9"/>
            <color indexed="81"/>
            <rFont val="돋움"/>
            <family val="3"/>
            <charset val="129"/>
          </rPr>
          <t>과세특례</t>
        </r>
        <r>
          <rPr>
            <b/>
            <sz val="9"/>
            <color indexed="81"/>
            <rFont val="Tahoma"/>
            <family val="2"/>
          </rPr>
          <t xml:space="preserve"> </t>
        </r>
        <r>
          <rPr>
            <b/>
            <sz val="9"/>
            <color indexed="81"/>
            <rFont val="돋움"/>
            <family val="3"/>
            <charset val="129"/>
          </rPr>
          <t>제외</t>
        </r>
        <r>
          <rPr>
            <b/>
            <sz val="9"/>
            <color indexed="81"/>
            <rFont val="Tahoma"/>
            <family val="2"/>
          </rPr>
          <t xml:space="preserve"> </t>
        </r>
        <r>
          <rPr>
            <b/>
            <sz val="9"/>
            <color indexed="81"/>
            <rFont val="돋움"/>
            <family val="3"/>
            <charset val="129"/>
          </rPr>
          <t>대상자</t>
        </r>
        <r>
          <rPr>
            <b/>
            <sz val="9"/>
            <color indexed="81"/>
            <rFont val="Tahoma"/>
            <family val="2"/>
          </rPr>
          <t xml:space="preserve"> : </t>
        </r>
        <r>
          <rPr>
            <b/>
            <sz val="9"/>
            <color indexed="81"/>
            <rFont val="돋움"/>
            <family val="3"/>
            <charset val="129"/>
          </rPr>
          <t>고용기업과</t>
        </r>
        <r>
          <rPr>
            <b/>
            <sz val="9"/>
            <color indexed="81"/>
            <rFont val="Tahoma"/>
            <family val="2"/>
          </rPr>
          <t xml:space="preserve"> </t>
        </r>
        <r>
          <rPr>
            <b/>
            <sz val="9"/>
            <color indexed="81"/>
            <rFont val="돋움"/>
            <family val="3"/>
            <charset val="129"/>
          </rPr>
          <t>특수관계</t>
        </r>
        <r>
          <rPr>
            <b/>
            <sz val="9"/>
            <color indexed="81"/>
            <rFont val="Tahoma"/>
            <family val="2"/>
          </rPr>
          <t>(</t>
        </r>
        <r>
          <rPr>
            <b/>
            <sz val="9"/>
            <color indexed="81"/>
            <rFont val="돋움"/>
            <family val="3"/>
            <charset val="129"/>
          </rPr>
          <t>경영지배관계</t>
        </r>
        <r>
          <rPr>
            <b/>
            <sz val="9"/>
            <color indexed="81"/>
            <rFont val="Tahoma"/>
            <family val="2"/>
          </rPr>
          <t xml:space="preserve">, </t>
        </r>
        <r>
          <rPr>
            <b/>
            <sz val="9"/>
            <color indexed="81"/>
            <rFont val="돋움"/>
            <family val="3"/>
            <charset val="129"/>
          </rPr>
          <t>친족관계</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 xml:space="preserve">근로자
</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조세감면대상</t>
        </r>
        <r>
          <rPr>
            <b/>
            <sz val="9"/>
            <color indexed="81"/>
            <rFont val="Tahoma"/>
            <family val="2"/>
          </rPr>
          <t xml:space="preserve"> </t>
        </r>
        <r>
          <rPr>
            <b/>
            <sz val="9"/>
            <color indexed="81"/>
            <rFont val="돋움"/>
            <family val="3"/>
            <charset val="129"/>
          </rPr>
          <t>외국인투자기업의</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특수관계인도</t>
        </r>
        <r>
          <rPr>
            <b/>
            <sz val="9"/>
            <color indexed="81"/>
            <rFont val="Tahoma"/>
            <family val="2"/>
          </rPr>
          <t xml:space="preserve"> </t>
        </r>
        <r>
          <rPr>
            <b/>
            <sz val="9"/>
            <color indexed="81"/>
            <rFont val="돋움"/>
            <family val="3"/>
            <charset val="129"/>
          </rPr>
          <t>특례</t>
        </r>
        <r>
          <rPr>
            <b/>
            <sz val="9"/>
            <color indexed="81"/>
            <rFont val="Tahoma"/>
            <family val="2"/>
          </rPr>
          <t xml:space="preserve"> </t>
        </r>
        <r>
          <rPr>
            <b/>
            <sz val="9"/>
            <color indexed="81"/>
            <rFont val="돋움"/>
            <family val="3"/>
            <charset val="129"/>
          </rPr>
          <t xml:space="preserve">적용
</t>
        </r>
        <r>
          <rPr>
            <b/>
            <sz val="9"/>
            <color indexed="81"/>
            <rFont val="Tahoma"/>
            <family val="2"/>
          </rPr>
          <t xml:space="preserve"> - </t>
        </r>
        <r>
          <rPr>
            <b/>
            <sz val="9"/>
            <color indexed="81"/>
            <rFont val="돋움"/>
            <family val="3"/>
            <charset val="129"/>
          </rPr>
          <t>과세특례</t>
        </r>
        <r>
          <rPr>
            <b/>
            <sz val="9"/>
            <color indexed="81"/>
            <rFont val="Tahoma"/>
            <family val="2"/>
          </rPr>
          <t xml:space="preserve"> </t>
        </r>
        <r>
          <rPr>
            <b/>
            <sz val="9"/>
            <color indexed="81"/>
            <rFont val="돋움"/>
            <family val="3"/>
            <charset val="129"/>
          </rPr>
          <t>적용기한</t>
        </r>
        <r>
          <rPr>
            <b/>
            <sz val="9"/>
            <color indexed="81"/>
            <rFont val="Tahoma"/>
            <family val="2"/>
          </rPr>
          <t xml:space="preserve"> : </t>
        </r>
        <r>
          <rPr>
            <b/>
            <sz val="9"/>
            <color indexed="81"/>
            <rFont val="돋움"/>
            <family val="3"/>
            <charset val="129"/>
          </rPr>
          <t>국내</t>
        </r>
        <r>
          <rPr>
            <b/>
            <sz val="9"/>
            <color indexed="81"/>
            <rFont val="Tahoma"/>
            <family val="2"/>
          </rPr>
          <t xml:space="preserve"> </t>
        </r>
        <r>
          <rPr>
            <b/>
            <sz val="9"/>
            <color indexed="81"/>
            <rFont val="돋움"/>
            <family val="3"/>
            <charset val="129"/>
          </rPr>
          <t>근무시작일부터</t>
        </r>
        <r>
          <rPr>
            <b/>
            <sz val="9"/>
            <color indexed="81"/>
            <rFont val="Tahoma"/>
            <family val="2"/>
          </rPr>
          <t xml:space="preserve"> 5</t>
        </r>
        <r>
          <rPr>
            <b/>
            <sz val="9"/>
            <color indexed="81"/>
            <rFont val="돋움"/>
            <family val="3"/>
            <charset val="129"/>
          </rPr>
          <t xml:space="preserve">년간
</t>
        </r>
        <r>
          <rPr>
            <b/>
            <sz val="9"/>
            <color indexed="81"/>
            <rFont val="Tahoma"/>
            <family val="2"/>
          </rPr>
          <t xml:space="preserve">   </t>
        </r>
        <r>
          <rPr>
            <b/>
            <sz val="9"/>
            <color indexed="81"/>
            <rFont val="돋움"/>
            <family val="3"/>
            <charset val="129"/>
          </rPr>
          <t>다만</t>
        </r>
        <r>
          <rPr>
            <b/>
            <sz val="9"/>
            <color indexed="81"/>
            <rFont val="Tahoma"/>
            <family val="2"/>
          </rPr>
          <t>, ‘13</t>
        </r>
        <r>
          <rPr>
            <b/>
            <sz val="9"/>
            <color indexed="81"/>
            <rFont val="돋움"/>
            <family val="3"/>
            <charset val="129"/>
          </rPr>
          <t>년</t>
        </r>
        <r>
          <rPr>
            <b/>
            <sz val="9"/>
            <color indexed="81"/>
            <rFont val="Tahoma"/>
            <family val="2"/>
          </rPr>
          <t xml:space="preserve"> </t>
        </r>
        <r>
          <rPr>
            <b/>
            <sz val="9"/>
            <color indexed="81"/>
            <rFont val="돋움"/>
            <family val="3"/>
            <charset val="129"/>
          </rPr>
          <t>이전에</t>
        </r>
        <r>
          <rPr>
            <b/>
            <sz val="9"/>
            <color indexed="81"/>
            <rFont val="Tahoma"/>
            <family val="2"/>
          </rPr>
          <t xml:space="preserve"> </t>
        </r>
        <r>
          <rPr>
            <b/>
            <sz val="9"/>
            <color indexed="81"/>
            <rFont val="돋움"/>
            <family val="3"/>
            <charset val="129"/>
          </rPr>
          <t>국내근무를</t>
        </r>
        <r>
          <rPr>
            <b/>
            <sz val="9"/>
            <color indexed="81"/>
            <rFont val="Tahoma"/>
            <family val="2"/>
          </rPr>
          <t xml:space="preserve"> </t>
        </r>
        <r>
          <rPr>
            <b/>
            <sz val="9"/>
            <color indexed="81"/>
            <rFont val="돋움"/>
            <family val="3"/>
            <charset val="129"/>
          </rPr>
          <t>시작한</t>
        </r>
        <r>
          <rPr>
            <b/>
            <sz val="9"/>
            <color indexed="81"/>
            <rFont val="Tahoma"/>
            <family val="2"/>
          </rPr>
          <t xml:space="preserve"> </t>
        </r>
        <r>
          <rPr>
            <b/>
            <sz val="9"/>
            <color indexed="81"/>
            <rFont val="돋움"/>
            <family val="3"/>
            <charset val="129"/>
          </rPr>
          <t>외국인근로자의</t>
        </r>
        <r>
          <rPr>
            <b/>
            <sz val="9"/>
            <color indexed="81"/>
            <rFont val="Tahoma"/>
            <family val="2"/>
          </rPr>
          <t xml:space="preserve"> </t>
        </r>
        <r>
          <rPr>
            <b/>
            <sz val="9"/>
            <color indexed="81"/>
            <rFont val="돋움"/>
            <family val="3"/>
            <charset val="129"/>
          </rPr>
          <t>경우</t>
        </r>
        <r>
          <rPr>
            <b/>
            <sz val="9"/>
            <color indexed="81"/>
            <rFont val="Tahoma"/>
            <family val="2"/>
          </rPr>
          <t xml:space="preserve"> 5</t>
        </r>
        <r>
          <rPr>
            <b/>
            <sz val="9"/>
            <color indexed="81"/>
            <rFont val="돋움"/>
            <family val="3"/>
            <charset val="129"/>
          </rPr>
          <t>년</t>
        </r>
        <r>
          <rPr>
            <b/>
            <sz val="9"/>
            <color indexed="81"/>
            <rFont val="Tahoma"/>
            <family val="2"/>
          </rPr>
          <t xml:space="preserve"> </t>
        </r>
        <r>
          <rPr>
            <b/>
            <sz val="9"/>
            <color indexed="81"/>
            <rFont val="돋움"/>
            <family val="3"/>
            <charset val="129"/>
          </rPr>
          <t>경과시에도</t>
        </r>
        <r>
          <rPr>
            <b/>
            <sz val="9"/>
            <color indexed="81"/>
            <rFont val="Tahoma"/>
            <family val="2"/>
          </rPr>
          <t xml:space="preserve"> ’14</t>
        </r>
        <r>
          <rPr>
            <b/>
            <sz val="9"/>
            <color indexed="81"/>
            <rFont val="돋움"/>
            <family val="3"/>
            <charset val="129"/>
          </rPr>
          <t>년말까지</t>
        </r>
        <r>
          <rPr>
            <b/>
            <sz val="9"/>
            <color indexed="81"/>
            <rFont val="Tahoma"/>
            <family val="2"/>
          </rPr>
          <t xml:space="preserve"> </t>
        </r>
        <r>
          <rPr>
            <b/>
            <sz val="9"/>
            <color indexed="81"/>
            <rFont val="돋움"/>
            <family val="3"/>
            <charset val="129"/>
          </rPr>
          <t>특례</t>
        </r>
        <r>
          <rPr>
            <b/>
            <sz val="9"/>
            <color indexed="81"/>
            <rFont val="Tahoma"/>
            <family val="2"/>
          </rPr>
          <t xml:space="preserve"> </t>
        </r>
        <r>
          <rPr>
            <b/>
            <sz val="9"/>
            <color indexed="81"/>
            <rFont val="돋움"/>
            <family val="3"/>
            <charset val="129"/>
          </rPr>
          <t>계속</t>
        </r>
        <r>
          <rPr>
            <b/>
            <sz val="9"/>
            <color indexed="81"/>
            <rFont val="Tahoma"/>
            <family val="2"/>
          </rPr>
          <t xml:space="preserve"> </t>
        </r>
        <r>
          <rPr>
            <b/>
            <sz val="9"/>
            <color indexed="81"/>
            <rFont val="돋움"/>
            <family val="3"/>
            <charset val="129"/>
          </rPr>
          <t>적용</t>
        </r>
      </text>
    </comment>
    <comment ref="U91" authorId="1" shapeId="0" xr:uid="{980A8F12-53BD-4790-ACD5-8B2C9396CD22}">
      <text>
        <r>
          <rPr>
            <b/>
            <sz val="9"/>
            <color indexed="81"/>
            <rFont val="돋움"/>
            <family val="3"/>
            <charset val="129"/>
          </rPr>
          <t>소득세</t>
        </r>
        <r>
          <rPr>
            <b/>
            <sz val="9"/>
            <color indexed="81"/>
            <rFont val="Tahoma"/>
            <family val="2"/>
          </rPr>
          <t xml:space="preserve"> </t>
        </r>
        <r>
          <rPr>
            <b/>
            <sz val="9"/>
            <color indexed="81"/>
            <rFont val="돋움"/>
            <family val="3"/>
            <charset val="129"/>
          </rPr>
          <t>소득공제</t>
        </r>
        <r>
          <rPr>
            <b/>
            <sz val="9"/>
            <color indexed="81"/>
            <rFont val="Tahoma"/>
            <family val="2"/>
          </rPr>
          <t xml:space="preserve"> </t>
        </r>
        <r>
          <rPr>
            <b/>
            <sz val="9"/>
            <color indexed="81"/>
            <rFont val="돋움"/>
            <family val="3"/>
            <charset val="129"/>
          </rPr>
          <t>종합한도</t>
        </r>
        <r>
          <rPr>
            <b/>
            <sz val="9"/>
            <color indexed="81"/>
            <rFont val="Tahoma"/>
            <family val="2"/>
          </rPr>
          <t xml:space="preserve"> </t>
        </r>
        <r>
          <rPr>
            <b/>
            <sz val="9"/>
            <color indexed="81"/>
            <rFont val="돋움"/>
            <family val="3"/>
            <charset val="129"/>
          </rPr>
          <t>적용대상</t>
        </r>
        <r>
          <rPr>
            <b/>
            <sz val="9"/>
            <color indexed="81"/>
            <rFont val="Tahoma"/>
            <family val="2"/>
          </rPr>
          <t xml:space="preserve"> </t>
        </r>
        <r>
          <rPr>
            <b/>
            <sz val="9"/>
            <color indexed="81"/>
            <rFont val="돋움"/>
            <family val="3"/>
            <charset val="129"/>
          </rPr>
          <t>조정
◦</t>
        </r>
        <r>
          <rPr>
            <b/>
            <sz val="9"/>
            <color indexed="81"/>
            <rFont val="Tahoma"/>
            <family val="2"/>
          </rPr>
          <t xml:space="preserve"> </t>
        </r>
        <r>
          <rPr>
            <b/>
            <sz val="9"/>
            <color indexed="81"/>
            <rFont val="돋움"/>
            <family val="3"/>
            <charset val="129"/>
          </rPr>
          <t>공제한도</t>
        </r>
        <r>
          <rPr>
            <b/>
            <sz val="9"/>
            <color indexed="81"/>
            <rFont val="Tahoma"/>
            <family val="2"/>
          </rPr>
          <t xml:space="preserve"> : 2</t>
        </r>
        <r>
          <rPr>
            <b/>
            <sz val="9"/>
            <color indexed="81"/>
            <rFont val="돋움"/>
            <family val="3"/>
            <charset val="129"/>
          </rPr>
          <t>천</t>
        </r>
        <r>
          <rPr>
            <b/>
            <sz val="9"/>
            <color indexed="81"/>
            <rFont val="Tahoma"/>
            <family val="2"/>
          </rPr>
          <t>5</t>
        </r>
        <r>
          <rPr>
            <b/>
            <sz val="9"/>
            <color indexed="81"/>
            <rFont val="돋움"/>
            <family val="3"/>
            <charset val="129"/>
          </rPr>
          <t>백만원
◦</t>
        </r>
        <r>
          <rPr>
            <b/>
            <sz val="9"/>
            <color indexed="81"/>
            <rFont val="Tahoma"/>
            <family val="2"/>
          </rPr>
          <t xml:space="preserve"> </t>
        </r>
        <r>
          <rPr>
            <b/>
            <sz val="9"/>
            <color indexed="81"/>
            <rFont val="돋움"/>
            <family val="3"/>
            <charset val="129"/>
          </rPr>
          <t>한도포함</t>
        </r>
        <r>
          <rPr>
            <b/>
            <sz val="9"/>
            <color indexed="81"/>
            <rFont val="Tahoma"/>
            <family val="2"/>
          </rPr>
          <t xml:space="preserve"> </t>
        </r>
        <r>
          <rPr>
            <b/>
            <sz val="9"/>
            <color indexed="81"/>
            <rFont val="돋움"/>
            <family val="3"/>
            <charset val="129"/>
          </rPr>
          <t xml:space="preserve">소득공제
</t>
        </r>
        <r>
          <rPr>
            <b/>
            <sz val="9"/>
            <color indexed="81"/>
            <rFont val="Tahoma"/>
            <family val="2"/>
          </rPr>
          <t xml:space="preserve">    </t>
        </r>
        <r>
          <rPr>
            <b/>
            <sz val="9"/>
            <color indexed="81"/>
            <rFont val="돋움"/>
            <family val="3"/>
            <charset val="129"/>
          </rPr>
          <t>주택자금</t>
        </r>
        <r>
          <rPr>
            <b/>
            <sz val="9"/>
            <color indexed="81"/>
            <rFont val="Tahoma"/>
            <family val="2"/>
          </rPr>
          <t xml:space="preserve">, </t>
        </r>
        <r>
          <rPr>
            <b/>
            <sz val="9"/>
            <color indexed="81"/>
            <rFont val="돋움"/>
            <family val="3"/>
            <charset val="129"/>
          </rPr>
          <t>청약저축</t>
        </r>
        <r>
          <rPr>
            <b/>
            <sz val="9"/>
            <color indexed="81"/>
            <rFont val="Tahoma"/>
            <family val="2"/>
          </rPr>
          <t xml:space="preserve">, </t>
        </r>
        <r>
          <rPr>
            <b/>
            <sz val="9"/>
            <color indexed="81"/>
            <rFont val="돋움"/>
            <family val="3"/>
            <charset val="129"/>
          </rPr>
          <t>우리사주조합</t>
        </r>
        <r>
          <rPr>
            <b/>
            <sz val="9"/>
            <color indexed="81"/>
            <rFont val="Tahoma"/>
            <family val="2"/>
          </rPr>
          <t xml:space="preserve">, </t>
        </r>
        <r>
          <rPr>
            <b/>
            <sz val="9"/>
            <color indexed="81"/>
            <rFont val="돋움"/>
            <family val="3"/>
            <charset val="129"/>
          </rPr>
          <t>창투조합</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출자</t>
        </r>
        <r>
          <rPr>
            <b/>
            <sz val="9"/>
            <color indexed="81"/>
            <rFont val="Tahoma"/>
            <family val="2"/>
          </rPr>
          <t>(</t>
        </r>
        <r>
          <rPr>
            <b/>
            <sz val="9"/>
            <color indexed="81"/>
            <rFont val="돋움"/>
            <family val="3"/>
            <charset val="129"/>
          </rPr>
          <t>벤처기업</t>
        </r>
        <r>
          <rPr>
            <b/>
            <sz val="9"/>
            <color indexed="81"/>
            <rFont val="Tahoma"/>
            <family val="2"/>
          </rPr>
          <t xml:space="preserve"> </t>
        </r>
        <r>
          <rPr>
            <b/>
            <sz val="9"/>
            <color indexed="81"/>
            <rFont val="돋움"/>
            <family val="3"/>
            <charset val="129"/>
          </rPr>
          <t>직접투자분</t>
        </r>
        <r>
          <rPr>
            <b/>
            <sz val="9"/>
            <color indexed="81"/>
            <rFont val="Tahoma"/>
            <family val="2"/>
          </rPr>
          <t xml:space="preserve"> </t>
        </r>
        <r>
          <rPr>
            <b/>
            <sz val="9"/>
            <color indexed="81"/>
            <rFont val="돋움"/>
            <family val="3"/>
            <charset val="129"/>
          </rPr>
          <t>제외</t>
        </r>
        <r>
          <rPr>
            <b/>
            <sz val="9"/>
            <color indexed="81"/>
            <rFont val="Tahoma"/>
            <family val="2"/>
          </rPr>
          <t xml:space="preserve">), </t>
        </r>
        <r>
          <rPr>
            <b/>
            <sz val="9"/>
            <color indexed="81"/>
            <rFont val="돋움"/>
            <family val="3"/>
            <charset val="129"/>
          </rPr>
          <t>소기업ㆍ소상공인</t>
        </r>
        <r>
          <rPr>
            <b/>
            <sz val="9"/>
            <color indexed="81"/>
            <rFont val="Tahoma"/>
            <family val="2"/>
          </rPr>
          <t xml:space="preserve"> </t>
        </r>
        <r>
          <rPr>
            <b/>
            <sz val="9"/>
            <color indexed="81"/>
            <rFont val="돋움"/>
            <family val="3"/>
            <charset val="129"/>
          </rPr>
          <t>공제부금</t>
        </r>
        <r>
          <rPr>
            <b/>
            <sz val="9"/>
            <color indexed="81"/>
            <rFont val="Tahoma"/>
            <family val="2"/>
          </rPr>
          <t xml:space="preserve">, </t>
        </r>
        <r>
          <rPr>
            <b/>
            <sz val="9"/>
            <color indexed="81"/>
            <rFont val="돋움"/>
            <family val="3"/>
            <charset val="129"/>
          </rPr>
          <t>신용카드</t>
        </r>
        <r>
          <rPr>
            <b/>
            <sz val="9"/>
            <color indexed="81"/>
            <rFont val="Tahoma"/>
            <family val="2"/>
          </rPr>
          <t xml:space="preserve">, </t>
        </r>
        <r>
          <rPr>
            <b/>
            <sz val="9"/>
            <color indexed="81"/>
            <rFont val="돋움"/>
            <family val="3"/>
            <charset val="129"/>
          </rPr>
          <t>장기집합투자증권저축
소득공제</t>
        </r>
        <r>
          <rPr>
            <b/>
            <sz val="9"/>
            <color indexed="81"/>
            <rFont val="Tahoma"/>
            <family val="2"/>
          </rPr>
          <t xml:space="preserve"> </t>
        </r>
        <r>
          <rPr>
            <b/>
            <sz val="9"/>
            <color indexed="81"/>
            <rFont val="돋움"/>
            <family val="3"/>
            <charset val="129"/>
          </rPr>
          <t>종합한도
공제금액</t>
        </r>
        <r>
          <rPr>
            <b/>
            <sz val="9"/>
            <color indexed="81"/>
            <rFont val="Tahoma"/>
            <family val="2"/>
          </rPr>
          <t xml:space="preserve"> </t>
        </r>
        <r>
          <rPr>
            <b/>
            <sz val="9"/>
            <color indexed="81"/>
            <rFont val="돋움"/>
            <family val="3"/>
            <charset val="129"/>
          </rPr>
          <t>한도</t>
        </r>
        <r>
          <rPr>
            <b/>
            <sz val="9"/>
            <color indexed="81"/>
            <rFont val="Tahoma"/>
            <family val="2"/>
          </rPr>
          <t xml:space="preserve"> : </t>
        </r>
        <r>
          <rPr>
            <b/>
            <sz val="9"/>
            <color indexed="81"/>
            <rFont val="돋움"/>
            <family val="3"/>
            <charset val="129"/>
          </rPr>
          <t>연</t>
        </r>
        <r>
          <rPr>
            <b/>
            <sz val="9"/>
            <color indexed="81"/>
            <rFont val="Tahoma"/>
            <family val="2"/>
          </rPr>
          <t xml:space="preserve"> 2,500</t>
        </r>
        <r>
          <rPr>
            <b/>
            <sz val="9"/>
            <color indexed="81"/>
            <rFont val="돋움"/>
            <family val="3"/>
            <charset val="129"/>
          </rPr>
          <t>만원
특별소득공제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밖의</t>
        </r>
        <r>
          <rPr>
            <b/>
            <sz val="9"/>
            <color indexed="81"/>
            <rFont val="Tahoma"/>
            <family val="2"/>
          </rPr>
          <t xml:space="preserve"> </t>
        </r>
        <r>
          <rPr>
            <b/>
            <sz val="9"/>
            <color indexed="81"/>
            <rFont val="돋움"/>
            <family val="3"/>
            <charset val="129"/>
          </rPr>
          <t>소득공제에</t>
        </r>
        <r>
          <rPr>
            <b/>
            <sz val="9"/>
            <color indexed="81"/>
            <rFont val="Tahoma"/>
            <family val="2"/>
          </rPr>
          <t xml:space="preserve"> </t>
        </r>
        <r>
          <rPr>
            <b/>
            <sz val="9"/>
            <color indexed="81"/>
            <rFont val="돋움"/>
            <family val="3"/>
            <charset val="129"/>
          </rPr>
          <t>대해</t>
        </r>
        <r>
          <rPr>
            <b/>
            <sz val="9"/>
            <color indexed="81"/>
            <rFont val="Tahoma"/>
            <family val="2"/>
          </rPr>
          <t xml:space="preserve"> </t>
        </r>
        <r>
          <rPr>
            <b/>
            <sz val="9"/>
            <color indexed="81"/>
            <rFont val="돋움"/>
            <family val="3"/>
            <charset val="129"/>
          </rPr>
          <t>종합한도</t>
        </r>
        <r>
          <rPr>
            <b/>
            <sz val="9"/>
            <color indexed="81"/>
            <rFont val="Tahoma"/>
            <family val="2"/>
          </rPr>
          <t xml:space="preserve"> </t>
        </r>
        <r>
          <rPr>
            <b/>
            <sz val="9"/>
            <color indexed="81"/>
            <rFont val="돋움"/>
            <family val="3"/>
            <charset val="129"/>
          </rPr>
          <t xml:space="preserve">적용
</t>
        </r>
        <r>
          <rPr>
            <b/>
            <sz val="9"/>
            <color indexed="81"/>
            <rFont val="Tahoma"/>
            <family val="2"/>
          </rPr>
          <t xml:space="preserve">- </t>
        </r>
        <r>
          <rPr>
            <b/>
            <sz val="9"/>
            <color indexed="81"/>
            <rFont val="돋움"/>
            <family val="3"/>
            <charset val="129"/>
          </rPr>
          <t>적용대상</t>
        </r>
        <r>
          <rPr>
            <b/>
            <sz val="9"/>
            <color indexed="81"/>
            <rFont val="Tahoma"/>
            <family val="2"/>
          </rPr>
          <t xml:space="preserve"> : </t>
        </r>
        <r>
          <rPr>
            <b/>
            <sz val="9"/>
            <color indexed="81"/>
            <rFont val="돋움"/>
            <family val="3"/>
            <charset val="129"/>
          </rPr>
          <t>주택자금공제</t>
        </r>
        <r>
          <rPr>
            <b/>
            <sz val="9"/>
            <color indexed="81"/>
            <rFont val="Tahoma"/>
            <family val="2"/>
          </rPr>
          <t xml:space="preserve">, </t>
        </r>
        <r>
          <rPr>
            <b/>
            <sz val="9"/>
            <color indexed="81"/>
            <rFont val="돋움"/>
            <family val="3"/>
            <charset val="129"/>
          </rPr>
          <t>주택마련저축</t>
        </r>
        <r>
          <rPr>
            <b/>
            <sz val="9"/>
            <color indexed="81"/>
            <rFont val="Tahoma"/>
            <family val="2"/>
          </rPr>
          <t xml:space="preserve">, </t>
        </r>
        <r>
          <rPr>
            <b/>
            <sz val="9"/>
            <color indexed="81"/>
            <rFont val="돋움"/>
            <family val="3"/>
            <charset val="129"/>
          </rPr>
          <t>소기업ㆍ소상공인</t>
        </r>
        <r>
          <rPr>
            <b/>
            <sz val="9"/>
            <color indexed="81"/>
            <rFont val="Tahoma"/>
            <family val="2"/>
          </rPr>
          <t xml:space="preserve"> </t>
        </r>
        <r>
          <rPr>
            <b/>
            <sz val="9"/>
            <color indexed="81"/>
            <rFont val="돋움"/>
            <family val="3"/>
            <charset val="129"/>
          </rPr>
          <t>공제부금</t>
        </r>
        <r>
          <rPr>
            <b/>
            <sz val="9"/>
            <color indexed="81"/>
            <rFont val="Tahoma"/>
            <family val="2"/>
          </rPr>
          <t xml:space="preserve">, </t>
        </r>
        <r>
          <rPr>
            <b/>
            <sz val="9"/>
            <color indexed="81"/>
            <rFont val="돋움"/>
            <family val="3"/>
            <charset val="129"/>
          </rPr>
          <t>투자조합출자</t>
        </r>
        <r>
          <rPr>
            <b/>
            <sz val="9"/>
            <color indexed="81"/>
            <rFont val="Tahoma"/>
            <family val="2"/>
          </rPr>
          <t xml:space="preserve"> </t>
        </r>
        <r>
          <rPr>
            <b/>
            <sz val="9"/>
            <color indexed="81"/>
            <rFont val="돋움"/>
            <family val="3"/>
            <charset val="129"/>
          </rPr>
          <t>등</t>
        </r>
        <r>
          <rPr>
            <b/>
            <sz val="9"/>
            <color indexed="81"/>
            <rFont val="Tahoma"/>
            <family val="2"/>
          </rPr>
          <t>(2014</t>
        </r>
        <r>
          <rPr>
            <b/>
            <sz val="9"/>
            <color indexed="81"/>
            <rFont val="돋움"/>
            <family val="3"/>
            <charset val="129"/>
          </rPr>
          <t>년</t>
        </r>
        <r>
          <rPr>
            <b/>
            <sz val="9"/>
            <color indexed="81"/>
            <rFont val="Tahoma"/>
            <family val="2"/>
          </rPr>
          <t xml:space="preserve"> </t>
        </r>
        <r>
          <rPr>
            <b/>
            <sz val="9"/>
            <color indexed="81"/>
            <rFont val="돋움"/>
            <family val="3"/>
            <charset val="129"/>
          </rPr>
          <t>벤처기업</t>
        </r>
        <r>
          <rPr>
            <b/>
            <sz val="9"/>
            <color indexed="81"/>
            <rFont val="Tahoma"/>
            <family val="2"/>
          </rPr>
          <t xml:space="preserve"> </t>
        </r>
        <r>
          <rPr>
            <b/>
            <sz val="9"/>
            <color indexed="81"/>
            <rFont val="돋움"/>
            <family val="3"/>
            <charset val="129"/>
          </rPr>
          <t>직접투자분</t>
        </r>
        <r>
          <rPr>
            <b/>
            <sz val="9"/>
            <color indexed="81"/>
            <rFont val="Tahoma"/>
            <family val="2"/>
          </rPr>
          <t xml:space="preserve"> </t>
        </r>
        <r>
          <rPr>
            <b/>
            <sz val="9"/>
            <color indexed="81"/>
            <rFont val="돋움"/>
            <family val="3"/>
            <charset val="129"/>
          </rPr>
          <t>제외</t>
        </r>
        <r>
          <rPr>
            <b/>
            <sz val="9"/>
            <color indexed="81"/>
            <rFont val="Tahoma"/>
            <family val="2"/>
          </rPr>
          <t xml:space="preserve">), </t>
        </r>
        <r>
          <rPr>
            <b/>
            <sz val="9"/>
            <color indexed="81"/>
            <rFont val="돋움"/>
            <family val="3"/>
            <charset val="129"/>
          </rPr>
          <t>신용카드</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사용금액</t>
        </r>
        <r>
          <rPr>
            <b/>
            <sz val="9"/>
            <color indexed="81"/>
            <rFont val="Tahoma"/>
            <family val="2"/>
          </rPr>
          <t xml:space="preserve">, </t>
        </r>
        <r>
          <rPr>
            <b/>
            <sz val="9"/>
            <color indexed="81"/>
            <rFont val="돋움"/>
            <family val="3"/>
            <charset val="129"/>
          </rPr>
          <t>우리사주조합</t>
        </r>
        <r>
          <rPr>
            <b/>
            <sz val="9"/>
            <color indexed="81"/>
            <rFont val="Tahoma"/>
            <family val="2"/>
          </rPr>
          <t xml:space="preserve"> </t>
        </r>
        <r>
          <rPr>
            <b/>
            <sz val="9"/>
            <color indexed="81"/>
            <rFont val="돋움"/>
            <family val="3"/>
            <charset val="129"/>
          </rPr>
          <t>출자금</t>
        </r>
        <r>
          <rPr>
            <b/>
            <sz val="9"/>
            <color indexed="81"/>
            <rFont val="Tahoma"/>
            <family val="2"/>
          </rPr>
          <t xml:space="preserve">, </t>
        </r>
        <r>
          <rPr>
            <b/>
            <sz val="9"/>
            <color indexed="81"/>
            <rFont val="돋움"/>
            <family val="3"/>
            <charset val="129"/>
          </rPr>
          <t>장기집합투자증권저축</t>
        </r>
      </text>
    </comment>
    <comment ref="B92" authorId="1" shapeId="0" xr:uid="{33B5DE50-176C-41F2-9268-5510A700989B}">
      <text>
        <r>
          <rPr>
            <b/>
            <sz val="9"/>
            <color indexed="81"/>
            <rFont val="돋움"/>
            <family val="3"/>
            <charset val="129"/>
          </rPr>
          <t>총급여액
⊙    500만원 이하 : 총급여액의 100분의 70
⊙ 1,500만원 이하 :    350만원 +   500만원을 초과하는 금액의 100분의 40
⊙ 4,500만원 이하 :    750만원 + 1,500만원을 초과하는 금액의 100분의 15
⊙       1억원 이하 : 1,200만원 + 4,500만원을 초과하는 금액의 100분의  5
⊙       1억원 초과 : 1,475만원 +      1억원을 초과하는 금액의 100분의  2
소득세법 제47조 [ 근로소득공제 ] 2천만원 한도 (2019.12.31 단서신설)</t>
        </r>
      </text>
    </comment>
    <comment ref="V92" authorId="1" shapeId="0" xr:uid="{F5E2984A-090A-465F-AFB3-23D5884A5049}">
      <text>
        <r>
          <rPr>
            <b/>
            <sz val="9"/>
            <color indexed="81"/>
            <rFont val="돋움"/>
            <family val="3"/>
            <charset val="129"/>
          </rPr>
          <t>50. 종합소득 과세표준은  37.차감소득금액에서  48.그 밖의 소득공제 계를 차감하고  49.소득공제 종합한도 초과액을 더하여 적습니다.</t>
        </r>
      </text>
    </comment>
    <comment ref="C94" authorId="1" shapeId="0" xr:uid="{E13409FE-DEC8-4D4C-83EE-1AF29E494BDF}">
      <text>
        <r>
          <rPr>
            <b/>
            <sz val="9"/>
            <color indexed="81"/>
            <rFont val="돋움"/>
            <family val="3"/>
            <charset val="129"/>
          </rPr>
          <t xml:space="preserve">
소득세법 제50조 [ 기본공제 ]
① 종합소득이 있는 거주자(자연인만 해당한다)에 대해서는 다음 각 호의 어느 하나에 해당하는 사람의 수에 1명당 연 150만원을 곱하여 계산한 금액을 그 거주자의 해당 과세기간의 종합소득금액에서 공제한다.(2009.12.31 개정)
1. 해당 거주자(2009.12.31 개정)
2. 거주자의 배우자로서 해당 과세기간의 소득금액이 없거나 해당 과세기간의 소득금액 합계액이 100만원 이하인 사람(총급여액 500만원 이하의 근로소득만 있는 배우자를 포함한다)(2015.12.15 개정) 
3. 거주자(그 배우자를 포함한다. 이하 이 호에서 같다)와 생계를 같이 하는 다음 각 목의 어느 하나에 해당하는 부양가족(제51조 제1항 제2호의 장애인에 해당되는 경우에는 나이의 제한을 받지 아니한다)으로서 해당 과세기간의 소득금액 합계액이 100만원 이하인 사람(총급여액 500만원 이하의 근로소득만 있는 부양가족을 포함한다)(2015.12.15 개정)
가. 거주자의 직계존속(직계존속이 재혼한 경우에는 그 배우자로서 대통령령으로 정하는 사람을 포함한다)으로서 60세 이상인 사람(2009.12.31 개정)
나. 거주자의 직계비속으로서 대통령령으로 정하는 사람과 대통령령으로 정하는 동거 입양자(이하 "입양자"라 한다)로서 20세 이하인 사람. 이 경우 해당 직계비속 또는 입양자와 그 배우자가 모두 제51조 제1항 제2호에 따른 장애인에 해당하는 경우에는 그 배우자를 포함한다.(2009.12.31 개정)
다. 거주자의 형제자매로서 20세 이하 또는 60세 이상인 사람(2009.12.31 개정)
라. 「국민기초생활 보장법」에 따른 수급권자 중 대통령령으로 정하는 사람(2009.12.31 개정)
마. 「아동복지법」에 따른 가정위탁을 받아 양육하는 아동으로서 대통령령으로 정하는 사람(이하 "위탁아동"이라 한다)(2009.12.31 개정)
② 제1항에 따른 공제를 “기본공제”라 한다.(2009.12.31 개정)
③ 거주자의 배우자 또는 부양가족이 다른 거주자의 부양가족에 해당되는 경우에는 대통령령으로 정하는 바에 따라 이를 어느 한 거주자의 종합소득금액에서 공제한다.(2009.12.31 개정)
</t>
        </r>
      </text>
    </comment>
    <comment ref="E94" authorId="1" shapeId="0" xr:uid="{F381BF43-C770-4FA9-81E3-6847965F83B2}">
      <text>
        <r>
          <rPr>
            <b/>
            <sz val="9"/>
            <color indexed="81"/>
            <rFont val="돋움"/>
            <family val="3"/>
            <charset val="129"/>
          </rPr>
          <t>거주자</t>
        </r>
        <r>
          <rPr>
            <b/>
            <sz val="9"/>
            <color indexed="81"/>
            <rFont val="Tahoma"/>
            <family val="2"/>
          </rPr>
          <t xml:space="preserve"> - </t>
        </r>
        <r>
          <rPr>
            <b/>
            <sz val="9"/>
            <color indexed="81"/>
            <rFont val="돋움"/>
            <family val="3"/>
            <charset val="129"/>
          </rPr>
          <t>근로자본인</t>
        </r>
      </text>
    </comment>
    <comment ref="E95" authorId="1" shapeId="0" xr:uid="{FBE51B33-1111-4252-A948-9D497E5B90E4}">
      <text>
        <r>
          <rPr>
            <b/>
            <sz val="9"/>
            <color indexed="81"/>
            <rFont val="돋움"/>
            <family val="3"/>
            <charset val="129"/>
          </rPr>
          <t>- 근로자의 배우자가 연간 소득금액이 없거나 연간 소득금액의 합계액이 100만원 이하인 경우 연 150만원을 공제</t>
        </r>
      </text>
    </comment>
    <comment ref="W95" authorId="1" shapeId="0" xr:uid="{947FE269-8E71-412D-928F-11C6796AAAEE}">
      <text>
        <r>
          <rPr>
            <b/>
            <sz val="9"/>
            <color indexed="81"/>
            <rFont val="돋움"/>
            <family val="3"/>
            <charset val="129"/>
          </rPr>
          <t>입국목적 : 
1. 정부간협약
2. 기술도입계약
3. 조특법감면</t>
        </r>
      </text>
    </comment>
    <comment ref="E96" authorId="1" shapeId="0" xr:uid="{1D059B0C-BBEC-4347-B806-667FE58E1871}">
      <text>
        <r>
          <rPr>
            <b/>
            <sz val="9"/>
            <color indexed="81"/>
            <rFont val="돋움"/>
            <family val="3"/>
            <charset val="129"/>
          </rPr>
          <t>○ 생계를 같이하는 부양가족
- 근로자 와 생계를 같이 하는 다음의 어느 하나에 해당하는 부양가족으로서 연간 소득금액의 합계액이 100만원 
   이하인 경우 1명당 연 150만원을 공제한다.
▶ 직계존속 - 만 60세 이상 (1960년 12월 31일 이전출생)
▶ 직계비속,동거입양자 - 만 20세 이하 (2000.1.1. 이후출생)
▶ 형제자매 - 만 20세 이하 , 만 60세 이상
▶ 그 밖의 부양가족
     · 「국민기초생활보장법」 제2조 제2호의 수급자 -&gt; (나이제한없음)
     · 직계비속 또는 입양자와 그 배우자가 모두 장애인에 해당하는 경우 그 배우자
     ·  「아동복지법」에 따른 가정위탁을 받아 양육하는 아동으로서 해당 과세기간에 6개월 
        이상 직접 양육한 위탁아동(만 18세미만, 2003.1.1. 이후 출생)
        다만, 직전 과세기간에 소득공제를 받지 아니한 경우에는 해당 위탁아동에 대한 직전 
       과세기간의 위탁기간을 포함하여 계산한다.</t>
        </r>
      </text>
    </comment>
    <comment ref="V96" authorId="1" shapeId="0" xr:uid="{C3746D79-CEAB-48E6-84FF-E140E4A83DFC}">
      <text>
        <r>
          <rPr>
            <b/>
            <sz val="9"/>
            <color indexed="81"/>
            <rFont val="돋움"/>
            <family val="3"/>
            <charset val="129"/>
          </rPr>
          <t>중소기업</t>
        </r>
        <r>
          <rPr>
            <b/>
            <sz val="9"/>
            <color indexed="81"/>
            <rFont val="Tahoma"/>
            <family val="2"/>
          </rPr>
          <t xml:space="preserve"> </t>
        </r>
        <r>
          <rPr>
            <b/>
            <sz val="9"/>
            <color indexed="81"/>
            <rFont val="돋움"/>
            <family val="3"/>
            <charset val="129"/>
          </rPr>
          <t>취업자</t>
        </r>
        <r>
          <rPr>
            <b/>
            <sz val="9"/>
            <color indexed="81"/>
            <rFont val="Tahoma"/>
            <family val="2"/>
          </rPr>
          <t xml:space="preserve"> </t>
        </r>
        <r>
          <rPr>
            <b/>
            <sz val="9"/>
            <color indexed="81"/>
            <rFont val="돋움"/>
            <family val="3"/>
            <charset val="129"/>
          </rPr>
          <t>소득세</t>
        </r>
        <r>
          <rPr>
            <b/>
            <sz val="9"/>
            <color indexed="81"/>
            <rFont val="Tahoma"/>
            <family val="2"/>
          </rPr>
          <t xml:space="preserve"> </t>
        </r>
        <r>
          <rPr>
            <b/>
            <sz val="9"/>
            <color indexed="81"/>
            <rFont val="돋움"/>
            <family val="3"/>
            <charset val="129"/>
          </rPr>
          <t>감면
공제금액</t>
        </r>
        <r>
          <rPr>
            <b/>
            <sz val="9"/>
            <color indexed="81"/>
            <rFont val="Tahoma"/>
            <family val="2"/>
          </rPr>
          <t xml:space="preserve"> </t>
        </r>
        <r>
          <rPr>
            <b/>
            <sz val="9"/>
            <color indexed="81"/>
            <rFont val="돋움"/>
            <family val="3"/>
            <charset val="129"/>
          </rPr>
          <t>한도</t>
        </r>
        <r>
          <rPr>
            <b/>
            <sz val="9"/>
            <color indexed="81"/>
            <rFont val="Tahoma"/>
            <family val="2"/>
          </rPr>
          <t xml:space="preserve"> : </t>
        </r>
        <r>
          <rPr>
            <b/>
            <sz val="9"/>
            <color indexed="81"/>
            <rFont val="돋움"/>
            <family val="3"/>
            <charset val="129"/>
          </rPr>
          <t>취업일부터</t>
        </r>
        <r>
          <rPr>
            <b/>
            <sz val="9"/>
            <color indexed="81"/>
            <rFont val="Tahoma"/>
            <family val="2"/>
          </rPr>
          <t xml:space="preserve"> 3</t>
        </r>
        <r>
          <rPr>
            <b/>
            <sz val="9"/>
            <color indexed="81"/>
            <rFont val="돋움"/>
            <family val="3"/>
            <charset val="129"/>
          </rPr>
          <t>년간</t>
        </r>
        <r>
          <rPr>
            <b/>
            <sz val="9"/>
            <color indexed="81"/>
            <rFont val="Tahoma"/>
            <family val="2"/>
          </rPr>
          <t xml:space="preserve"> </t>
        </r>
        <r>
          <rPr>
            <b/>
            <sz val="9"/>
            <color indexed="81"/>
            <rFont val="돋움"/>
            <family val="3"/>
            <charset val="129"/>
          </rPr>
          <t>근로소득세</t>
        </r>
        <r>
          <rPr>
            <b/>
            <sz val="9"/>
            <color indexed="81"/>
            <rFont val="Tahoma"/>
            <family val="2"/>
          </rPr>
          <t xml:space="preserve"> 50%(100%)
</t>
        </r>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연령이</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세이하</t>
        </r>
        <r>
          <rPr>
            <b/>
            <sz val="9"/>
            <color indexed="81"/>
            <rFont val="Tahoma"/>
            <family val="2"/>
          </rPr>
          <t>(</t>
        </r>
        <r>
          <rPr>
            <b/>
            <sz val="9"/>
            <color indexed="81"/>
            <rFont val="돋움"/>
            <family val="3"/>
            <charset val="129"/>
          </rPr>
          <t>병역근무기간</t>
        </r>
        <r>
          <rPr>
            <b/>
            <sz val="9"/>
            <color indexed="81"/>
            <rFont val="Tahoma"/>
            <family val="2"/>
          </rPr>
          <t xml:space="preserve"> </t>
        </r>
        <r>
          <rPr>
            <b/>
            <sz val="9"/>
            <color indexed="81"/>
            <rFont val="돋움"/>
            <family val="3"/>
            <charset val="129"/>
          </rPr>
          <t>제외</t>
        </r>
        <r>
          <rPr>
            <b/>
            <sz val="9"/>
            <color indexed="81"/>
            <rFont val="Tahoma"/>
            <family val="2"/>
          </rPr>
          <t xml:space="preserve"> : </t>
        </r>
        <r>
          <rPr>
            <b/>
            <sz val="9"/>
            <color indexed="81"/>
            <rFont val="돋움"/>
            <family val="3"/>
            <charset val="129"/>
          </rPr>
          <t>한도</t>
        </r>
        <r>
          <rPr>
            <b/>
            <sz val="9"/>
            <color indexed="81"/>
            <rFont val="Tahoma"/>
            <family val="2"/>
          </rPr>
          <t xml:space="preserve"> 6</t>
        </r>
        <r>
          <rPr>
            <b/>
            <sz val="9"/>
            <color indexed="81"/>
            <rFont val="돋움"/>
            <family val="3"/>
            <charset val="129"/>
          </rPr>
          <t>년</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사람</t>
        </r>
        <r>
          <rPr>
            <b/>
            <sz val="9"/>
            <color indexed="81"/>
            <rFont val="Tahoma"/>
            <family val="2"/>
          </rPr>
          <t>, 60</t>
        </r>
        <r>
          <rPr>
            <b/>
            <sz val="9"/>
            <color indexed="81"/>
            <rFont val="돋움"/>
            <family val="3"/>
            <charset val="129"/>
          </rPr>
          <t>세</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장애인이</t>
        </r>
        <r>
          <rPr>
            <b/>
            <sz val="9"/>
            <color indexed="81"/>
            <rFont val="Tahoma"/>
            <family val="2"/>
          </rPr>
          <t xml:space="preserve"> </t>
        </r>
        <r>
          <rPr>
            <b/>
            <sz val="9"/>
            <color indexed="81"/>
            <rFont val="돋움"/>
            <family val="3"/>
            <charset val="129"/>
          </rPr>
          <t>중소기업에</t>
        </r>
        <r>
          <rPr>
            <b/>
            <sz val="9"/>
            <color indexed="81"/>
            <rFont val="Tahoma"/>
            <family val="2"/>
          </rPr>
          <t xml:space="preserve"> ’12.1.1.(60</t>
        </r>
        <r>
          <rPr>
            <b/>
            <sz val="9"/>
            <color indexed="81"/>
            <rFont val="돋움"/>
            <family val="3"/>
            <charset val="129"/>
          </rPr>
          <t>세</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장애인의</t>
        </r>
        <r>
          <rPr>
            <b/>
            <sz val="9"/>
            <color indexed="81"/>
            <rFont val="Tahoma"/>
            <family val="2"/>
          </rPr>
          <t xml:space="preserve"> </t>
        </r>
        <r>
          <rPr>
            <b/>
            <sz val="9"/>
            <color indexed="81"/>
            <rFont val="돋움"/>
            <family val="3"/>
            <charset val="129"/>
          </rPr>
          <t>경우</t>
        </r>
        <r>
          <rPr>
            <b/>
            <sz val="9"/>
            <color indexed="81"/>
            <rFont val="Tahoma"/>
            <family val="2"/>
          </rPr>
          <t xml:space="preserve">  ’14.1.1. 〜 ’15.12.31.</t>
        </r>
        <r>
          <rPr>
            <b/>
            <sz val="9"/>
            <color indexed="81"/>
            <rFont val="돋움"/>
            <family val="3"/>
            <charset val="129"/>
          </rPr>
          <t>까지</t>
        </r>
        <r>
          <rPr>
            <b/>
            <sz val="9"/>
            <color indexed="81"/>
            <rFont val="Tahoma"/>
            <family val="2"/>
          </rPr>
          <t xml:space="preserve"> </t>
        </r>
        <r>
          <rPr>
            <b/>
            <sz val="9"/>
            <color indexed="81"/>
            <rFont val="돋움"/>
            <family val="3"/>
            <charset val="129"/>
          </rPr>
          <t>취업하는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중소기업체에서</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취업일부터</t>
        </r>
        <r>
          <rPr>
            <b/>
            <sz val="9"/>
            <color indexed="81"/>
            <rFont val="Tahoma"/>
            <family val="2"/>
          </rPr>
          <t xml:space="preserve"> 3</t>
        </r>
        <r>
          <rPr>
            <b/>
            <sz val="9"/>
            <color indexed="81"/>
            <rFont val="돋움"/>
            <family val="3"/>
            <charset val="129"/>
          </rPr>
          <t>년간</t>
        </r>
        <r>
          <rPr>
            <b/>
            <sz val="9"/>
            <color indexed="81"/>
            <rFont val="Tahoma"/>
            <family val="2"/>
          </rPr>
          <t xml:space="preserve"> 50%(100%)*</t>
        </r>
        <r>
          <rPr>
            <b/>
            <sz val="9"/>
            <color indexed="81"/>
            <rFont val="돋움"/>
            <family val="3"/>
            <charset val="129"/>
          </rPr>
          <t xml:space="preserve">세액감면
</t>
        </r>
        <r>
          <rPr>
            <b/>
            <sz val="9"/>
            <color indexed="81"/>
            <rFont val="Tahoma"/>
            <family val="2"/>
          </rPr>
          <t xml:space="preserve">* 50% </t>
        </r>
        <r>
          <rPr>
            <b/>
            <sz val="9"/>
            <color indexed="81"/>
            <rFont val="돋움"/>
            <family val="3"/>
            <charset val="129"/>
          </rPr>
          <t>감면비율</t>
        </r>
        <r>
          <rPr>
            <b/>
            <sz val="9"/>
            <color indexed="81"/>
            <rFont val="Tahoma"/>
            <family val="2"/>
          </rPr>
          <t xml:space="preserve"> </t>
        </r>
        <r>
          <rPr>
            <b/>
            <sz val="9"/>
            <color indexed="81"/>
            <rFont val="돋움"/>
            <family val="3"/>
            <charset val="129"/>
          </rPr>
          <t xml:space="preserve">적용대상자
</t>
        </r>
        <r>
          <rPr>
            <b/>
            <sz val="9"/>
            <color indexed="81"/>
            <rFont val="Tahoma"/>
            <family val="2"/>
          </rPr>
          <t xml:space="preserve"> - 2014.1.1. </t>
        </r>
        <r>
          <rPr>
            <b/>
            <sz val="9"/>
            <color indexed="81"/>
            <rFont val="돋움"/>
            <family val="3"/>
            <charset val="129"/>
          </rPr>
          <t>이후</t>
        </r>
        <r>
          <rPr>
            <b/>
            <sz val="9"/>
            <color indexed="81"/>
            <rFont val="Tahoma"/>
            <family val="2"/>
          </rPr>
          <t xml:space="preserve"> </t>
        </r>
        <r>
          <rPr>
            <b/>
            <sz val="9"/>
            <color indexed="81"/>
            <rFont val="돋움"/>
            <family val="3"/>
            <charset val="129"/>
          </rPr>
          <t>중소기업에</t>
        </r>
        <r>
          <rPr>
            <b/>
            <sz val="9"/>
            <color indexed="81"/>
            <rFont val="Tahoma"/>
            <family val="2"/>
          </rPr>
          <t xml:space="preserve"> (</t>
        </r>
        <r>
          <rPr>
            <b/>
            <sz val="9"/>
            <color indexed="81"/>
            <rFont val="돋움"/>
            <family val="3"/>
            <charset val="129"/>
          </rPr>
          <t>재</t>
        </r>
        <r>
          <rPr>
            <b/>
            <sz val="9"/>
            <color indexed="81"/>
            <rFont val="Tahoma"/>
            <family val="2"/>
          </rPr>
          <t>)</t>
        </r>
        <r>
          <rPr>
            <b/>
            <sz val="9"/>
            <color indexed="81"/>
            <rFont val="돋움"/>
            <family val="3"/>
            <charset val="129"/>
          </rPr>
          <t>취업한</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60</t>
        </r>
        <r>
          <rPr>
            <b/>
            <sz val="9"/>
            <color indexed="81"/>
            <rFont val="돋움"/>
            <family val="3"/>
            <charset val="129"/>
          </rPr>
          <t>세</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 xml:space="preserve">장애인
</t>
        </r>
        <r>
          <rPr>
            <b/>
            <sz val="9"/>
            <color indexed="81"/>
            <rFont val="Tahoma"/>
            <family val="2"/>
          </rPr>
          <t xml:space="preserve">* 100% </t>
        </r>
        <r>
          <rPr>
            <b/>
            <sz val="9"/>
            <color indexed="81"/>
            <rFont val="돋움"/>
            <family val="3"/>
            <charset val="129"/>
          </rPr>
          <t>감면비율</t>
        </r>
        <r>
          <rPr>
            <b/>
            <sz val="9"/>
            <color indexed="81"/>
            <rFont val="Tahoma"/>
            <family val="2"/>
          </rPr>
          <t xml:space="preserve"> </t>
        </r>
        <r>
          <rPr>
            <b/>
            <sz val="9"/>
            <color indexed="81"/>
            <rFont val="돋움"/>
            <family val="3"/>
            <charset val="129"/>
          </rPr>
          <t xml:space="preserve">적용대상자
</t>
        </r>
        <r>
          <rPr>
            <b/>
            <sz val="9"/>
            <color indexed="81"/>
            <rFont val="Tahoma"/>
            <family val="2"/>
          </rPr>
          <t xml:space="preserve"> - 2013.12.31. </t>
        </r>
        <r>
          <rPr>
            <b/>
            <sz val="9"/>
            <color indexed="81"/>
            <rFont val="돋움"/>
            <family val="3"/>
            <charset val="129"/>
          </rPr>
          <t>이전</t>
        </r>
        <r>
          <rPr>
            <b/>
            <sz val="9"/>
            <color indexed="81"/>
            <rFont val="Tahoma"/>
            <family val="2"/>
          </rPr>
          <t xml:space="preserve"> </t>
        </r>
        <r>
          <rPr>
            <b/>
            <sz val="9"/>
            <color indexed="81"/>
            <rFont val="돋움"/>
            <family val="3"/>
            <charset val="129"/>
          </rPr>
          <t>중소기업에</t>
        </r>
        <r>
          <rPr>
            <b/>
            <sz val="9"/>
            <color indexed="81"/>
            <rFont val="Tahoma"/>
            <family val="2"/>
          </rPr>
          <t xml:space="preserve"> (</t>
        </r>
        <r>
          <rPr>
            <b/>
            <sz val="9"/>
            <color indexed="81"/>
            <rFont val="돋움"/>
            <family val="3"/>
            <charset val="129"/>
          </rPr>
          <t>재</t>
        </r>
        <r>
          <rPr>
            <b/>
            <sz val="9"/>
            <color indexed="81"/>
            <rFont val="Tahoma"/>
            <family val="2"/>
          </rPr>
          <t>)</t>
        </r>
        <r>
          <rPr>
            <b/>
            <sz val="9"/>
            <color indexed="81"/>
            <rFont val="돋움"/>
            <family val="3"/>
            <charset val="129"/>
          </rPr>
          <t>취업한</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text>
    </comment>
    <comment ref="W96" authorId="1" shapeId="0" xr:uid="{362B556F-9E8D-4EEE-A3D0-16E05FDD8E6B}">
      <text>
        <r>
          <rPr>
            <sz val="11"/>
            <rFont val="돋움"/>
            <family val="3"/>
            <charset val="129"/>
          </rPr>
          <t xml:space="preserve">중소기업 취업자 소득세 감면
취업일로부터 3년간 근로소득세50%(100%)
근로계약 체결일 현재 연령이 15세 이상 29세이하(병역근무기간 제외:한도6년)인 사람, 60세이상인 사람, 장애인 중소기업에 '2012.1.1.(60세 이상인 사람 또는 장애인의 경우 '2014.1.1..~'2015.12.31.까지 취업하는 경우 중소기업체에서 받는 근로소득세를 취업일부터 3년간 50% (100%)* 세액감면
* 50% 감면비율 적용대상자
- 2014.1.1. 이후 중소기업에 (재)취업한 29세 이하 청년, 60세 이상인 사람, 장애인
* 100% 감면비율 적용대상자
- 2013.12.31. 이전 중소기업에 (재)취업한 29세 이하 청년
중소기업에 취업하는 청년에 대한 소득세감면
근로소득산출세액 x (감면대상 중소기업체로부터 받은 총급여액 / 해당 근로자의 총급여액)
◦ 적용대상자
 - 중소기업기본법 상 중소기업에 취업하는 29세 이하 청년
 - 60세 이상인 사람, 장애인
◦ 지원내용 : 취업 후 3년간 근로소득세 50% 감면
  ※ ’14.1.1.1. 전에 중소기업에 취업한 청년의 경우 종전규정(감면비율 100%)을 적용   
◦ 적용기한 : ’15.12.31.(2년 연장)
 1. 주민등록등본 1부
 2. 병역복무기간을 증명하는 서류 1부
 3. 장애인등록증(수첩, 복지카드) 사본 1부
 4.「조세특례제한법」 제30조에 따라 중소기업 취업 감면을 적용받은 청년 등이 2015. 12. 31.까지 다른 중소기업체에 취업하거나 해당 중소기업체에 재
     취업하는 경우에는 「소득세법」 제143조에 따라 발급받은 근로소득 원천징수영수증 1부
========================================
● 중소기업 취업자 소득세 감면
   · 29세 이하 청년, 60세 이사인 사람, 등록장애인 감면대상 중소기업에
      '2014.1.1.~'2015.12.31.까지 취업시 3년간 소득세 50% 감면
     ('2012년~'2013년 취업한 청년이 해당 중소기업에 계속 근무 시 100% 감면)
</t>
        </r>
      </text>
    </comment>
    <comment ref="C97" authorId="2" shapeId="0" xr:uid="{8CBA3734-710B-4795-836B-26A2B36A279B}">
      <text>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51</t>
        </r>
        <r>
          <rPr>
            <b/>
            <sz val="9"/>
            <color indexed="81"/>
            <rFont val="돋움"/>
            <family val="3"/>
            <charset val="129"/>
          </rPr>
          <t>조</t>
        </r>
        <r>
          <rPr>
            <b/>
            <sz val="9"/>
            <color indexed="81"/>
            <rFont val="Tahoma"/>
            <family val="2"/>
          </rPr>
          <t xml:space="preserve"> [ </t>
        </r>
        <r>
          <rPr>
            <b/>
            <sz val="9"/>
            <color indexed="81"/>
            <rFont val="돋움"/>
            <family val="3"/>
            <charset val="129"/>
          </rPr>
          <t>추가공제</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제</t>
        </r>
        <r>
          <rPr>
            <b/>
            <sz val="9"/>
            <color indexed="81"/>
            <rFont val="Tahoma"/>
            <family val="2"/>
          </rPr>
          <t>50</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기본공제대상이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사람</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기본공제대상자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이</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거주자의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과세기간</t>
        </r>
        <r>
          <rPr>
            <b/>
            <sz val="9"/>
            <color indexed="81"/>
            <rFont val="Tahoma"/>
            <family val="2"/>
          </rPr>
          <t xml:space="preserve"> </t>
        </r>
        <r>
          <rPr>
            <b/>
            <sz val="9"/>
            <color indexed="81"/>
            <rFont val="돋움"/>
            <family val="3"/>
            <charset val="129"/>
          </rPr>
          <t>종합소득금액에서</t>
        </r>
        <r>
          <rPr>
            <b/>
            <sz val="9"/>
            <color indexed="81"/>
            <rFont val="Tahoma"/>
            <family val="2"/>
          </rPr>
          <t xml:space="preserve"> </t>
        </r>
        <r>
          <rPr>
            <b/>
            <sz val="9"/>
            <color indexed="81"/>
            <rFont val="돋움"/>
            <family val="3"/>
            <charset val="129"/>
          </rPr>
          <t>기본공제</t>
        </r>
        <r>
          <rPr>
            <b/>
            <sz val="9"/>
            <color indexed="81"/>
            <rFont val="Tahoma"/>
            <family val="2"/>
          </rPr>
          <t xml:space="preserve"> </t>
        </r>
        <r>
          <rPr>
            <b/>
            <sz val="9"/>
            <color indexed="81"/>
            <rFont val="돋움"/>
            <family val="3"/>
            <charset val="129"/>
          </rPr>
          <t>외에</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호별로</t>
        </r>
        <r>
          <rPr>
            <b/>
            <sz val="9"/>
            <color indexed="81"/>
            <rFont val="Tahoma"/>
            <family val="2"/>
          </rPr>
          <t xml:space="preserve"> </t>
        </r>
        <r>
          <rPr>
            <b/>
            <sz val="9"/>
            <color indexed="81"/>
            <rFont val="돋움"/>
            <family val="3"/>
            <charset val="129"/>
          </rPr>
          <t>정해진</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추가로</t>
        </r>
        <r>
          <rPr>
            <b/>
            <sz val="9"/>
            <color indexed="81"/>
            <rFont val="Tahoma"/>
            <family val="2"/>
          </rPr>
          <t xml:space="preserve"> </t>
        </r>
        <r>
          <rPr>
            <b/>
            <sz val="9"/>
            <color indexed="81"/>
            <rFont val="돋움"/>
            <family val="3"/>
            <charset val="129"/>
          </rPr>
          <t>공제한다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호와</t>
        </r>
        <r>
          <rPr>
            <b/>
            <sz val="9"/>
            <color indexed="81"/>
            <rFont val="Tahoma"/>
            <family val="2"/>
          </rPr>
          <t xml:space="preserve"> </t>
        </r>
        <r>
          <rPr>
            <b/>
            <sz val="9"/>
            <color indexed="81"/>
            <rFont val="돋움"/>
            <family val="3"/>
            <charset val="129"/>
          </rPr>
          <t>제</t>
        </r>
        <r>
          <rPr>
            <b/>
            <sz val="9"/>
            <color indexed="81"/>
            <rFont val="Tahoma"/>
            <family val="2"/>
          </rPr>
          <t>6</t>
        </r>
        <r>
          <rPr>
            <b/>
            <sz val="9"/>
            <color indexed="81"/>
            <rFont val="돋움"/>
            <family val="3"/>
            <charset val="129"/>
          </rPr>
          <t>호에</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해당되는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제</t>
        </r>
        <r>
          <rPr>
            <b/>
            <sz val="9"/>
            <color indexed="81"/>
            <rFont val="Tahoma"/>
            <family val="2"/>
          </rPr>
          <t>6</t>
        </r>
        <r>
          <rPr>
            <b/>
            <sz val="9"/>
            <color indexed="81"/>
            <rFont val="돋움"/>
            <family val="3"/>
            <charset val="129"/>
          </rPr>
          <t>호를</t>
        </r>
        <r>
          <rPr>
            <b/>
            <sz val="9"/>
            <color indexed="81"/>
            <rFont val="Tahoma"/>
            <family val="2"/>
          </rPr>
          <t xml:space="preserve"> </t>
        </r>
        <r>
          <rPr>
            <b/>
            <sz val="9"/>
            <color indexed="81"/>
            <rFont val="돋움"/>
            <family val="3"/>
            <charset val="129"/>
          </rPr>
          <t>적용한다</t>
        </r>
        <r>
          <rPr>
            <b/>
            <sz val="9"/>
            <color indexed="81"/>
            <rFont val="Tahoma"/>
            <family val="2"/>
          </rPr>
          <t xml:space="preserve">.(2013.01.01 </t>
        </r>
        <r>
          <rPr>
            <b/>
            <sz val="9"/>
            <color indexed="81"/>
            <rFont val="돋움"/>
            <family val="3"/>
            <charset val="129"/>
          </rPr>
          <t>단서신설</t>
        </r>
        <r>
          <rPr>
            <b/>
            <sz val="9"/>
            <color indexed="81"/>
            <rFont val="Tahoma"/>
            <family val="2"/>
          </rPr>
          <t>)
1. 70</t>
        </r>
        <r>
          <rPr>
            <b/>
            <sz val="9"/>
            <color indexed="81"/>
            <rFont val="돋움"/>
            <family val="3"/>
            <charset val="129"/>
          </rPr>
          <t>세</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사람</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경로우대자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t>
        </r>
        <r>
          <rPr>
            <b/>
            <sz val="9"/>
            <color indexed="81"/>
            <rFont val="Tahoma"/>
            <family val="2"/>
          </rPr>
          <t xml:space="preserve"> 1</t>
        </r>
        <r>
          <rPr>
            <b/>
            <sz val="9"/>
            <color indexed="81"/>
            <rFont val="돋움"/>
            <family val="3"/>
            <charset val="129"/>
          </rPr>
          <t>명당</t>
        </r>
        <r>
          <rPr>
            <b/>
            <sz val="9"/>
            <color indexed="81"/>
            <rFont val="Tahoma"/>
            <family val="2"/>
          </rPr>
          <t xml:space="preserve"> </t>
        </r>
        <r>
          <rPr>
            <b/>
            <sz val="9"/>
            <color indexed="81"/>
            <rFont val="돋움"/>
            <family val="3"/>
            <charset val="129"/>
          </rPr>
          <t>연</t>
        </r>
        <r>
          <rPr>
            <b/>
            <sz val="9"/>
            <color indexed="81"/>
            <rFont val="Tahoma"/>
            <family val="2"/>
          </rPr>
          <t xml:space="preserve"> 100</t>
        </r>
        <r>
          <rPr>
            <b/>
            <sz val="9"/>
            <color indexed="81"/>
            <rFont val="돋움"/>
            <family val="3"/>
            <charset val="129"/>
          </rPr>
          <t>만원</t>
        </r>
        <r>
          <rPr>
            <b/>
            <sz val="9"/>
            <color indexed="81"/>
            <rFont val="Tahoma"/>
            <family val="2"/>
          </rPr>
          <t xml:space="preserve">(2009.12.31 </t>
        </r>
        <r>
          <rPr>
            <b/>
            <sz val="9"/>
            <color indexed="81"/>
            <rFont val="돋움"/>
            <family val="3"/>
            <charset val="129"/>
          </rPr>
          <t>개정</t>
        </r>
        <r>
          <rPr>
            <b/>
            <sz val="9"/>
            <color indexed="81"/>
            <rFont val="Tahoma"/>
            <family val="2"/>
          </rPr>
          <t xml:space="preserve">)
2.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장애인</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장애인</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경우</t>
        </r>
        <r>
          <rPr>
            <b/>
            <sz val="9"/>
            <color indexed="81"/>
            <rFont val="Tahoma"/>
            <family val="2"/>
          </rPr>
          <t xml:space="preserve"> 1</t>
        </r>
        <r>
          <rPr>
            <b/>
            <sz val="9"/>
            <color indexed="81"/>
            <rFont val="돋움"/>
            <family val="3"/>
            <charset val="129"/>
          </rPr>
          <t>명당</t>
        </r>
        <r>
          <rPr>
            <b/>
            <sz val="9"/>
            <color indexed="81"/>
            <rFont val="Tahoma"/>
            <family val="2"/>
          </rPr>
          <t xml:space="preserve"> </t>
        </r>
        <r>
          <rPr>
            <b/>
            <sz val="9"/>
            <color indexed="81"/>
            <rFont val="돋움"/>
            <family val="3"/>
            <charset val="129"/>
          </rPr>
          <t>연</t>
        </r>
        <r>
          <rPr>
            <b/>
            <sz val="9"/>
            <color indexed="81"/>
            <rFont val="Tahoma"/>
            <family val="2"/>
          </rPr>
          <t xml:space="preserve"> 200</t>
        </r>
        <r>
          <rPr>
            <b/>
            <sz val="9"/>
            <color indexed="81"/>
            <rFont val="돋움"/>
            <family val="3"/>
            <charset val="129"/>
          </rPr>
          <t xml:space="preserve">만원
</t>
        </r>
        <r>
          <rPr>
            <b/>
            <sz val="9"/>
            <color indexed="81"/>
            <rFont val="Tahoma"/>
            <family val="2"/>
          </rPr>
          <t xml:space="preserve">(2009.12.31 </t>
        </r>
        <r>
          <rPr>
            <b/>
            <sz val="9"/>
            <color indexed="81"/>
            <rFont val="돋움"/>
            <family val="3"/>
            <charset val="129"/>
          </rPr>
          <t>개정</t>
        </r>
        <r>
          <rPr>
            <b/>
            <sz val="9"/>
            <color indexed="81"/>
            <rFont val="Tahoma"/>
            <family val="2"/>
          </rPr>
          <t xml:space="preserve">)
3. </t>
        </r>
        <r>
          <rPr>
            <b/>
            <sz val="9"/>
            <color indexed="81"/>
            <rFont val="돋움"/>
            <family val="3"/>
            <charset val="129"/>
          </rPr>
          <t>해당</t>
        </r>
        <r>
          <rPr>
            <b/>
            <sz val="9"/>
            <color indexed="81"/>
            <rFont val="Tahoma"/>
            <family val="2"/>
          </rPr>
          <t xml:space="preserve"> </t>
        </r>
        <r>
          <rPr>
            <b/>
            <sz val="9"/>
            <color indexed="81"/>
            <rFont val="돋움"/>
            <family val="3"/>
            <charset val="129"/>
          </rPr>
          <t>거주자</t>
        </r>
        <r>
          <rPr>
            <b/>
            <sz val="9"/>
            <color indexed="81"/>
            <rFont val="Tahoma"/>
            <family val="2"/>
          </rPr>
          <t>(</t>
        </r>
        <r>
          <rPr>
            <b/>
            <sz val="9"/>
            <color indexed="81"/>
            <rFont val="돋움"/>
            <family val="3"/>
            <charset val="129"/>
          </rPr>
          <t>해당</t>
        </r>
        <r>
          <rPr>
            <b/>
            <sz val="9"/>
            <color indexed="81"/>
            <rFont val="Tahoma"/>
            <family val="2"/>
          </rPr>
          <t xml:space="preserve"> </t>
        </r>
        <r>
          <rPr>
            <b/>
            <sz val="9"/>
            <color indexed="81"/>
            <rFont val="돋움"/>
            <family val="3"/>
            <charset val="129"/>
          </rPr>
          <t>과세기간에</t>
        </r>
        <r>
          <rPr>
            <b/>
            <sz val="9"/>
            <color indexed="81"/>
            <rFont val="Tahoma"/>
            <family val="2"/>
          </rPr>
          <t xml:space="preserve"> </t>
        </r>
        <r>
          <rPr>
            <b/>
            <sz val="9"/>
            <color indexed="81"/>
            <rFont val="돋움"/>
            <family val="3"/>
            <charset val="129"/>
          </rPr>
          <t>종합소득과세표준을</t>
        </r>
        <r>
          <rPr>
            <b/>
            <sz val="9"/>
            <color indexed="81"/>
            <rFont val="Tahoma"/>
            <family val="2"/>
          </rPr>
          <t xml:space="preserve"> </t>
        </r>
        <r>
          <rPr>
            <b/>
            <sz val="9"/>
            <color indexed="81"/>
            <rFont val="돋움"/>
            <family val="3"/>
            <charset val="129"/>
          </rPr>
          <t>계산할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합산하는</t>
        </r>
        <r>
          <rPr>
            <b/>
            <sz val="9"/>
            <color indexed="81"/>
            <rFont val="Tahoma"/>
            <family val="2"/>
          </rPr>
          <t xml:space="preserve"> </t>
        </r>
        <r>
          <rPr>
            <b/>
            <sz val="9"/>
            <color indexed="81"/>
            <rFont val="돋움"/>
            <family val="3"/>
            <charset val="129"/>
          </rPr>
          <t>종합소득금액이</t>
        </r>
        <r>
          <rPr>
            <b/>
            <sz val="9"/>
            <color indexed="81"/>
            <rFont val="Tahoma"/>
            <family val="2"/>
          </rPr>
          <t xml:space="preserve"> 3</t>
        </r>
        <r>
          <rPr>
            <b/>
            <sz val="9"/>
            <color indexed="81"/>
            <rFont val="돋움"/>
            <family val="3"/>
            <charset val="129"/>
          </rPr>
          <t>천만원</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거주자로</t>
        </r>
        <r>
          <rPr>
            <b/>
            <sz val="9"/>
            <color indexed="81"/>
            <rFont val="Tahoma"/>
            <family val="2"/>
          </rPr>
          <t xml:space="preserve"> </t>
        </r>
        <r>
          <rPr>
            <b/>
            <sz val="9"/>
            <color indexed="81"/>
            <rFont val="돋움"/>
            <family val="3"/>
            <charset val="129"/>
          </rPr>
          <t>한정한다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배우자가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여성으로서</t>
        </r>
        <r>
          <rPr>
            <b/>
            <sz val="9"/>
            <color indexed="81"/>
            <rFont val="Tahoma"/>
            <family val="2"/>
          </rPr>
          <t xml:space="preserve"> </t>
        </r>
        <r>
          <rPr>
            <b/>
            <sz val="9"/>
            <color indexed="81"/>
            <rFont val="돋움"/>
            <family val="3"/>
            <charset val="129"/>
          </rPr>
          <t>제</t>
        </r>
        <r>
          <rPr>
            <b/>
            <sz val="9"/>
            <color indexed="81"/>
            <rFont val="Tahoma"/>
            <family val="2"/>
          </rPr>
          <t>50</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부양가족이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세대주이거나</t>
        </r>
        <r>
          <rPr>
            <b/>
            <sz val="9"/>
            <color indexed="81"/>
            <rFont val="Tahoma"/>
            <family val="2"/>
          </rPr>
          <t xml:space="preserve"> </t>
        </r>
        <r>
          <rPr>
            <b/>
            <sz val="9"/>
            <color indexed="81"/>
            <rFont val="돋움"/>
            <family val="3"/>
            <charset val="129"/>
          </rPr>
          <t>배우자가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여성인</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연</t>
        </r>
        <r>
          <rPr>
            <b/>
            <sz val="9"/>
            <color indexed="81"/>
            <rFont val="Tahoma"/>
            <family val="2"/>
          </rPr>
          <t xml:space="preserve"> 50</t>
        </r>
        <r>
          <rPr>
            <b/>
            <sz val="9"/>
            <color indexed="81"/>
            <rFont val="돋움"/>
            <family val="3"/>
            <charset val="129"/>
          </rPr>
          <t>만원</t>
        </r>
        <r>
          <rPr>
            <b/>
            <sz val="9"/>
            <color indexed="81"/>
            <rFont val="Tahoma"/>
            <family val="2"/>
          </rPr>
          <t xml:space="preserve">(2014.01.01 </t>
        </r>
        <r>
          <rPr>
            <b/>
            <sz val="9"/>
            <color indexed="81"/>
            <rFont val="돋움"/>
            <family val="3"/>
            <charset val="129"/>
          </rPr>
          <t>개정</t>
        </r>
        <r>
          <rPr>
            <b/>
            <sz val="9"/>
            <color indexed="81"/>
            <rFont val="Tahoma"/>
            <family val="2"/>
          </rPr>
          <t xml:space="preserve">)
4. </t>
        </r>
        <r>
          <rPr>
            <b/>
            <sz val="9"/>
            <color indexed="81"/>
            <rFont val="돋움"/>
            <family val="3"/>
            <charset val="129"/>
          </rPr>
          <t>삭제</t>
        </r>
        <r>
          <rPr>
            <b/>
            <sz val="9"/>
            <color indexed="81"/>
            <rFont val="Tahoma"/>
            <family val="2"/>
          </rPr>
          <t xml:space="preserve">(2014.01.01)
5. </t>
        </r>
        <r>
          <rPr>
            <b/>
            <sz val="9"/>
            <color indexed="81"/>
            <rFont val="돋움"/>
            <family val="3"/>
            <charset val="129"/>
          </rPr>
          <t>삭제</t>
        </r>
        <r>
          <rPr>
            <b/>
            <sz val="9"/>
            <color indexed="81"/>
            <rFont val="Tahoma"/>
            <family val="2"/>
          </rPr>
          <t xml:space="preserve">(2014.01.01)
6. </t>
        </r>
        <r>
          <rPr>
            <b/>
            <sz val="9"/>
            <color indexed="81"/>
            <rFont val="돋움"/>
            <family val="3"/>
            <charset val="129"/>
          </rPr>
          <t>해당</t>
        </r>
        <r>
          <rPr>
            <b/>
            <sz val="9"/>
            <color indexed="81"/>
            <rFont val="Tahoma"/>
            <family val="2"/>
          </rPr>
          <t xml:space="preserve"> </t>
        </r>
        <r>
          <rPr>
            <b/>
            <sz val="9"/>
            <color indexed="81"/>
            <rFont val="돋움"/>
            <family val="3"/>
            <charset val="129"/>
          </rPr>
          <t>거주자가</t>
        </r>
        <r>
          <rPr>
            <b/>
            <sz val="9"/>
            <color indexed="81"/>
            <rFont val="Tahoma"/>
            <family val="2"/>
          </rPr>
          <t xml:space="preserve"> </t>
        </r>
        <r>
          <rPr>
            <b/>
            <sz val="9"/>
            <color indexed="81"/>
            <rFont val="돋움"/>
            <family val="3"/>
            <charset val="129"/>
          </rPr>
          <t>배우자가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사람으로서</t>
        </r>
        <r>
          <rPr>
            <b/>
            <sz val="9"/>
            <color indexed="81"/>
            <rFont val="Tahoma"/>
            <family val="2"/>
          </rPr>
          <t xml:space="preserve"> </t>
        </r>
        <r>
          <rPr>
            <b/>
            <sz val="9"/>
            <color indexed="81"/>
            <rFont val="돋움"/>
            <family val="3"/>
            <charset val="129"/>
          </rPr>
          <t>기본공제대상자인</t>
        </r>
        <r>
          <rPr>
            <b/>
            <sz val="9"/>
            <color indexed="81"/>
            <rFont val="Tahoma"/>
            <family val="2"/>
          </rPr>
          <t xml:space="preserve"> </t>
        </r>
        <r>
          <rPr>
            <b/>
            <sz val="9"/>
            <color indexed="81"/>
            <rFont val="돋움"/>
            <family val="3"/>
            <charset val="129"/>
          </rPr>
          <t>직계비속</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입양자가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연</t>
        </r>
        <r>
          <rPr>
            <b/>
            <sz val="9"/>
            <color indexed="81"/>
            <rFont val="Tahoma"/>
            <family val="2"/>
          </rPr>
          <t xml:space="preserve"> 100</t>
        </r>
        <r>
          <rPr>
            <b/>
            <sz val="9"/>
            <color indexed="81"/>
            <rFont val="돋움"/>
            <family val="3"/>
            <charset val="129"/>
          </rPr>
          <t>만원</t>
        </r>
        <r>
          <rPr>
            <b/>
            <sz val="9"/>
            <color indexed="81"/>
            <rFont val="Tahoma"/>
            <family val="2"/>
          </rPr>
          <t xml:space="preserve">(2013.01.01 </t>
        </r>
        <r>
          <rPr>
            <b/>
            <sz val="9"/>
            <color indexed="81"/>
            <rFont val="돋움"/>
            <family val="3"/>
            <charset val="129"/>
          </rPr>
          <t>신설</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추가공제</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 xml:space="preserve">.(2009.12.31 </t>
        </r>
        <r>
          <rPr>
            <b/>
            <sz val="9"/>
            <color indexed="81"/>
            <rFont val="돋움"/>
            <family val="3"/>
            <charset val="129"/>
          </rPr>
          <t>개정</t>
        </r>
        <r>
          <rPr>
            <b/>
            <sz val="9"/>
            <color indexed="81"/>
            <rFont val="Tahoma"/>
            <family val="2"/>
          </rPr>
          <t xml:space="preserve">)
</t>
        </r>
        <r>
          <rPr>
            <b/>
            <sz val="9"/>
            <color indexed="81"/>
            <rFont val="돋움"/>
            <family val="3"/>
            <charset val="129"/>
          </rPr>
          <t>③</t>
        </r>
        <r>
          <rPr>
            <b/>
            <sz val="9"/>
            <color indexed="81"/>
            <rFont val="Tahoma"/>
            <family val="2"/>
          </rPr>
          <t xml:space="preserve"> </t>
        </r>
        <r>
          <rPr>
            <b/>
            <sz val="9"/>
            <color indexed="81"/>
            <rFont val="돋움"/>
            <family val="3"/>
            <charset val="129"/>
          </rPr>
          <t>기본공제와</t>
        </r>
        <r>
          <rPr>
            <b/>
            <sz val="9"/>
            <color indexed="81"/>
            <rFont val="Tahoma"/>
            <family val="2"/>
          </rPr>
          <t xml:space="preserve"> </t>
        </r>
        <r>
          <rPr>
            <b/>
            <sz val="9"/>
            <color indexed="81"/>
            <rFont val="돋움"/>
            <family val="3"/>
            <charset val="129"/>
          </rPr>
          <t>추가공제를</t>
        </r>
        <r>
          <rPr>
            <b/>
            <sz val="9"/>
            <color indexed="81"/>
            <rFont val="Tahoma"/>
            <family val="2"/>
          </rPr>
          <t xml:space="preserve"> "</t>
        </r>
        <r>
          <rPr>
            <b/>
            <sz val="9"/>
            <color indexed="81"/>
            <rFont val="돋움"/>
            <family val="3"/>
            <charset val="129"/>
          </rPr>
          <t>인적공제</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 xml:space="preserve">.(2014.01.01 </t>
        </r>
        <r>
          <rPr>
            <b/>
            <sz val="9"/>
            <color indexed="81"/>
            <rFont val="돋움"/>
            <family val="3"/>
            <charset val="129"/>
          </rPr>
          <t>신설</t>
        </r>
        <r>
          <rPr>
            <b/>
            <sz val="9"/>
            <color indexed="81"/>
            <rFont val="Tahoma"/>
            <family val="2"/>
          </rPr>
          <t xml:space="preserve">)
</t>
        </r>
        <r>
          <rPr>
            <b/>
            <sz val="9"/>
            <color indexed="81"/>
            <rFont val="돋움"/>
            <family val="3"/>
            <charset val="129"/>
          </rPr>
          <t>④</t>
        </r>
        <r>
          <rPr>
            <b/>
            <sz val="9"/>
            <color indexed="81"/>
            <rFont val="Tahoma"/>
            <family val="2"/>
          </rPr>
          <t xml:space="preserve"> </t>
        </r>
        <r>
          <rPr>
            <b/>
            <sz val="9"/>
            <color indexed="81"/>
            <rFont val="돋움"/>
            <family val="3"/>
            <charset val="129"/>
          </rPr>
          <t>인적공제의</t>
        </r>
        <r>
          <rPr>
            <b/>
            <sz val="9"/>
            <color indexed="81"/>
            <rFont val="Tahoma"/>
            <family val="2"/>
          </rPr>
          <t xml:space="preserve"> </t>
        </r>
        <r>
          <rPr>
            <b/>
            <sz val="9"/>
            <color indexed="81"/>
            <rFont val="돋움"/>
            <family val="3"/>
            <charset val="129"/>
          </rPr>
          <t>합계액이</t>
        </r>
        <r>
          <rPr>
            <b/>
            <sz val="9"/>
            <color indexed="81"/>
            <rFont val="Tahoma"/>
            <family val="2"/>
          </rPr>
          <t xml:space="preserve"> </t>
        </r>
        <r>
          <rPr>
            <b/>
            <sz val="9"/>
            <color indexed="81"/>
            <rFont val="돋움"/>
            <family val="3"/>
            <charset val="129"/>
          </rPr>
          <t>종합소득금액을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공제액은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.(2014.01.01 </t>
        </r>
        <r>
          <rPr>
            <b/>
            <sz val="9"/>
            <color indexed="81"/>
            <rFont val="돋움"/>
            <family val="3"/>
            <charset val="129"/>
          </rPr>
          <t>신설</t>
        </r>
        <r>
          <rPr>
            <b/>
            <sz val="9"/>
            <color indexed="81"/>
            <rFont val="Tahoma"/>
            <family val="2"/>
          </rPr>
          <t xml:space="preserve">)
</t>
        </r>
      </text>
    </comment>
    <comment ref="E97" authorId="1" shapeId="0" xr:uid="{09806FB4-B450-4DAA-B995-879BD1B80ED2}">
      <text>
        <r>
          <rPr>
            <b/>
            <sz val="9"/>
            <color indexed="81"/>
            <rFont val="돋움"/>
            <family val="3"/>
            <charset val="129"/>
          </rPr>
          <t>기본공제</t>
        </r>
        <r>
          <rPr>
            <b/>
            <sz val="9"/>
            <color indexed="81"/>
            <rFont val="Tahoma"/>
            <family val="2"/>
          </rPr>
          <t xml:space="preserve"> </t>
        </r>
        <r>
          <rPr>
            <b/>
            <sz val="9"/>
            <color indexed="81"/>
            <rFont val="돋움"/>
            <family val="3"/>
            <charset val="129"/>
          </rPr>
          <t>대상자가</t>
        </r>
        <r>
          <rPr>
            <b/>
            <sz val="9"/>
            <color indexed="81"/>
            <rFont val="Tahoma"/>
            <family val="2"/>
          </rPr>
          <t xml:space="preserve"> </t>
        </r>
        <r>
          <rPr>
            <b/>
            <sz val="9"/>
            <color indexed="81"/>
            <rFont val="돋움"/>
            <family val="3"/>
            <charset val="129"/>
          </rPr>
          <t>만</t>
        </r>
        <r>
          <rPr>
            <b/>
            <sz val="9"/>
            <color indexed="81"/>
            <rFont val="Tahoma"/>
            <family val="2"/>
          </rPr>
          <t xml:space="preserve"> 70</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(1950.12.31. </t>
        </r>
        <r>
          <rPr>
            <b/>
            <sz val="9"/>
            <color indexed="81"/>
            <rFont val="돋움"/>
            <family val="3"/>
            <charset val="129"/>
          </rPr>
          <t>이전</t>
        </r>
        <r>
          <rPr>
            <b/>
            <sz val="9"/>
            <color indexed="81"/>
            <rFont val="Tahoma"/>
            <family val="2"/>
          </rPr>
          <t xml:space="preserve"> </t>
        </r>
        <r>
          <rPr>
            <b/>
            <sz val="9"/>
            <color indexed="81"/>
            <rFont val="돋움"/>
            <family val="3"/>
            <charset val="129"/>
          </rPr>
          <t>출생자</t>
        </r>
        <r>
          <rPr>
            <b/>
            <sz val="9"/>
            <color indexed="81"/>
            <rFont val="Tahoma"/>
            <family val="2"/>
          </rPr>
          <t xml:space="preserve">) </t>
        </r>
        <r>
          <rPr>
            <b/>
            <sz val="9"/>
            <color indexed="81"/>
            <rFont val="돋움"/>
            <family val="3"/>
            <charset val="129"/>
          </rPr>
          <t>→</t>
        </r>
        <r>
          <rPr>
            <b/>
            <sz val="9"/>
            <color indexed="81"/>
            <rFont val="Tahoma"/>
            <family val="2"/>
          </rPr>
          <t xml:space="preserve"> 1</t>
        </r>
        <r>
          <rPr>
            <b/>
            <sz val="9"/>
            <color indexed="81"/>
            <rFont val="돋움"/>
            <family val="3"/>
            <charset val="129"/>
          </rPr>
          <t>명당</t>
        </r>
        <r>
          <rPr>
            <b/>
            <sz val="9"/>
            <color indexed="81"/>
            <rFont val="Tahoma"/>
            <family val="2"/>
          </rPr>
          <t xml:space="preserve"> </t>
        </r>
        <r>
          <rPr>
            <b/>
            <sz val="9"/>
            <color indexed="81"/>
            <rFont val="돋움"/>
            <family val="3"/>
            <charset val="129"/>
          </rPr>
          <t>연</t>
        </r>
        <r>
          <rPr>
            <b/>
            <sz val="9"/>
            <color indexed="81"/>
            <rFont val="Tahoma"/>
            <family val="2"/>
          </rPr>
          <t xml:space="preserve"> 100</t>
        </r>
        <r>
          <rPr>
            <b/>
            <sz val="9"/>
            <color indexed="81"/>
            <rFont val="돋움"/>
            <family val="3"/>
            <charset val="129"/>
          </rPr>
          <t>만원</t>
        </r>
        <r>
          <rPr>
            <b/>
            <sz val="9"/>
            <color indexed="81"/>
            <rFont val="Tahoma"/>
            <family val="2"/>
          </rPr>
          <t xml:space="preserve"> </t>
        </r>
        <r>
          <rPr>
            <b/>
            <sz val="9"/>
            <color indexed="81"/>
            <rFont val="돋움"/>
            <family val="3"/>
            <charset val="129"/>
          </rPr>
          <t>공제</t>
        </r>
        <r>
          <rPr>
            <b/>
            <sz val="9"/>
            <color indexed="81"/>
            <rFont val="Tahoma"/>
            <family val="2"/>
          </rPr>
          <t>(</t>
        </r>
        <r>
          <rPr>
            <b/>
            <sz val="9"/>
            <color indexed="81"/>
            <rFont val="돋움"/>
            <family val="3"/>
            <charset val="129"/>
          </rPr>
          <t>경로우대자</t>
        </r>
        <r>
          <rPr>
            <b/>
            <sz val="9"/>
            <color indexed="81"/>
            <rFont val="Tahoma"/>
            <family val="2"/>
          </rPr>
          <t xml:space="preserve"> </t>
        </r>
        <r>
          <rPr>
            <b/>
            <sz val="9"/>
            <color indexed="81"/>
            <rFont val="돋움"/>
            <family val="3"/>
            <charset val="129"/>
          </rPr>
          <t>추가공제</t>
        </r>
        <r>
          <rPr>
            <b/>
            <sz val="9"/>
            <color indexed="81"/>
            <rFont val="Tahoma"/>
            <family val="2"/>
          </rPr>
          <t>)</t>
        </r>
      </text>
    </comment>
    <comment ref="E98" authorId="1" shapeId="0" xr:uid="{E1FF34FB-5987-4886-A1BA-2B7EFB0CC7DC}">
      <text>
        <r>
          <rPr>
            <b/>
            <sz val="9"/>
            <color indexed="81"/>
            <rFont val="돋움"/>
            <family val="3"/>
            <charset val="129"/>
          </rPr>
          <t xml:space="preserve">&lt;장애인의 범위&gt;
① 「장애인복지법」에 의한 장애인
② 「국가유공자 등 예우 및 지원에 관한 법률」에 의한 상이자 및 이와 유사한 자로서 근로능력이 없는 자*
* 「상이자 및 이와 유사한 자로서 근로능력이 없는 자」라 함은 「국가유공자 등 예우 및 지원에 관한 법률 시행령」 별표 3에 규정된 상이등급구분표에 게기하는 상이자와 같은 정도의 신체장애가 있는 자를 말한다.
- 「5.18민주유공자 예우에 관한 법률」에 따른 5.18민주화운동부상자로서 등록된 자
- 「고엽제후유의증 환자 지원 등에 관한 법률」에 따른 고엽제후유의증환자로서 장애등급을 받은 자
③ ① 내지 ② 외에 항시 치료를 요하는 중증환자
- 항시 치료를 요하는 중증환자라 함은 지병에 의해 평상시 치료를 요하고 취학 · 취업이 곤란한 상태에 있는 자를 말한다(소기통 50-107...2)
--------
장애인공제시 증명서류 제출 (소령 §107 ②)
- 장애인 추가공제를 받으려는 때에는 근로소득자소득공제신고서에 「장애인증명서(소득세법 시행규칙 별지 제38호 서식)」을 첨부하여 원천징수의무자에게 제출하여야 한다.
다만, 「국가유공자 등 예우 및 지원에 관한 법률」에 의한 상이자의 증명을 받은 사람 또는 「장애인복지법」에 따른 장애인등록증을 발급받은 사람에 대하여는 해당 증명서 · 장애인 등록증의 사본 그밖의 장애사실을 증명하는 서류로써 장애인증명서에 갈음할 수 있다.
- 항시 치료를 요하는 중증환자는 의료기에서 발행하는 장애인증명서(소득세법 시행규칙 별지 제38호 서식)을 제출하여야 한다.
- 장애상태가 1년 이상 지속될 것으로 기재된 장애인증명서 등을 이미 제출한 때에는 그 장애기간 동안은 다시 제출하지 아니한다.
다만, 그 장애기간 중 사용자를 달리하게 된 때에는 장애인증명서를 제출하여야 하며, 이 경우 전 원천징수의무자로부터 이미 제출한 장애인증명서를 반환받아 이를 제출할 수 있다.
(1) 장애인공제시 유의사항 
① 장애인의 범위 
　㉠ 장애인복지법에 의한 장애인(장애인등록증으로 확인) 
　㉡ </t>
        </r>
        <r>
          <rPr>
            <b/>
            <sz val="9"/>
            <color indexed="81"/>
            <rFont val="MS Gothic"/>
            <family val="3"/>
            <charset val="128"/>
          </rPr>
          <t>｢</t>
        </r>
        <r>
          <rPr>
            <b/>
            <sz val="9"/>
            <color indexed="81"/>
            <rFont val="돋움"/>
            <family val="3"/>
            <charset val="129"/>
          </rPr>
          <t>국가유공자 등 예우 및 지원에 관한 법률</t>
        </r>
        <r>
          <rPr>
            <b/>
            <sz val="9"/>
            <color indexed="81"/>
            <rFont val="MS Gothic"/>
            <family val="3"/>
            <charset val="128"/>
          </rPr>
          <t>｣</t>
        </r>
        <r>
          <rPr>
            <b/>
            <sz val="9"/>
            <color indexed="81"/>
            <rFont val="돋움"/>
            <family val="3"/>
            <charset val="129"/>
          </rPr>
          <t>에 의한 상이자 및 이와 유사한 자로서 근로능력이 없는 자(장애인증명서 제출) 
　㉢ 지병에 의해 평상시 치료를 요하고 취학</t>
        </r>
        <r>
          <rPr>
            <b/>
            <sz val="9"/>
            <color indexed="81"/>
            <rFont val="MingLiU"/>
            <family val="3"/>
            <charset val="136"/>
          </rPr>
          <t>‧</t>
        </r>
        <r>
          <rPr>
            <b/>
            <sz val="9"/>
            <color indexed="81"/>
            <rFont val="돋움"/>
            <family val="3"/>
            <charset val="129"/>
          </rPr>
          <t xml:space="preserve">취업이 곤란한 상태에 있는 중증환자(말기암환자, 만성신부전증환자, 고엽제후유증환자 등) 
② 공제대상여부는 과세기간 종료일 현재 기준으로 판정한다. 단, 연중에 수술 등으로 치유가 되어 해당 연도의 과세기간 종료일 현재 장애인이 아닌 경우에는 치유일 전일의 상황에 따라 장애여부를 판정하므로 공제대상이 된다. 
③ 장애인증명서를 의료기관에서 발급받는 때에는 담당의사나 진단이 가능한 의사를 경유하여야 하고, 발행자의 기재는 의료기관명과 직인 및 경유한 의사가 서명 또는 날인하여야 한다. 
④ 장애상태가 1년 이상 지속될 것으로 기재된 장애인증명서 등을 이미 제출한 때에는 그 장애기간 동안은 다시 제출하지 아니한다.다만, 그 장애기간 중 사용자를 달리하게 된 때에는 장애인증명서를 제출하여야 하며, 이 경우 전 원천징수의무자로부터 이미 제출한 장애인증명서를 반환받아 이를 제출할 수 있다. 
문》거주자와 생계를 같이하는 직계비속 중 소득이 없는 20세 이상인 장애인이 있을 때 기본공제(부양가족공제)와 추가공제(장애인공제)가 가능한지?
답》해당 직계비속에 대해 350만원 공제가능, 장애인이 부양가족인 경우 연령에 관계없이 기본공제(부양가족공제) 150만원과 추가공제(장애인공제) 200만원 공제가능 
</t>
        </r>
      </text>
    </comment>
    <comment ref="E99" authorId="1" shapeId="0" xr:uid="{3715BABD-2220-4B74-83B0-B1017AE1F037}">
      <text>
        <r>
          <rPr>
            <b/>
            <sz val="9"/>
            <color indexed="81"/>
            <rFont val="돋움"/>
            <family val="3"/>
            <charset val="129"/>
          </rPr>
          <t>○ 근로자가 배우자가 있는 여성이거나, 배우자가 없는 여성으로서 기본공제대상자인 부양가족이 있는 세대주인 경우 → 연 50만원 공제(부녀자 추가공제,여성 근로자가 해당 요건을 충족하는 경우에만 공제 가능)
※ 여성근로자의 배우자 유무 및 부양가족이 있는 세대주 여부는 해당과세기간 종료일 현재의 주민등록표등본 또는 가족관계등록부에 의한다.
2014년 개정
◦부녀자공제 적용대상
 - 종합소득금액 3천만원 이하자에 한해 적용
◦ 공제금액 : 연 50만원
근로소득금액이 3천만원 이하자인 근로자가 다음 어느 하나에 해당하는 경우
ㆍ배우자가 있는 여성 근로자
ㆍ기본공제대상자가 있는 여성 근로자로서 세대주
 - 종합소득금액 3,000만원 이하자에 한해 적용(근로소득만 있을 경우 총급여  41,470,580원 이하))
(2) 부녀자공제시 유의사항 
① 해당 과세기간에 종합소득과세표준을 계산할 때 합산되는 종합소득금액이 3천만원이하인 거주자 본인이 독신여성(이혼 또는 사별한 여성, 미혼여성)으로서 기본공제대상 부양가족이 있어야 하고 주민등록상 세대주인 경우 부녀자공제가 가능하다. 따라서 주거형평상 별거하고 있는 직계존속이 배우자 없는 여성근로자의 기본공제 대상자에 해당하면 부녀자공제도 가능하다. 
② 거주자 본인인 여성이 혼인하여 배우자가 있는 경우 세대주여부, 배우자의 소득유무, 기본공제대상 부양가족 존재 여부에 관계없이 부녀자공제가 가능하다. 
③ 여성근로자의 배우자 유무 및 부양가족이 있는 세대주 여부는 해당 과세기간 종료일 현재의 주민등록표등본 또는 가족관계등록부에 의한다.</t>
        </r>
      </text>
    </comment>
    <comment ref="E100" authorId="1" shapeId="0" xr:uid="{FA400AC0-5DC5-4758-AF13-DB6A1B304953}">
      <text>
        <r>
          <rPr>
            <b/>
            <sz val="9"/>
            <color indexed="81"/>
            <rFont val="돋움"/>
            <family val="3"/>
            <charset val="129"/>
          </rPr>
          <t xml:space="preserve">○ 배우자가 없는 근로자로서 기본공제대상자인 직계비속 또는 입양자가 있는 경우 → 연 100만원 공제(한부모 추가공제)
다만, 부녀자 추가공제와 중복되는 경우 한부모 추가공제를 적용한다.
해당 과세기간에 배우자가 사망한 경우로서 연말정산 시 기본공제대상자로 배우자를 기본공제 신청한 경우에는 한부모 추가공제를 적용받을 수 없다.
배우자가 없는 자로서 기본공제대상인 직계비속 또는 입양자가 있는 경우
(부녀자 공제와 중복적용 배제)
(3) 한부모공제시 유의사항 
① 해당 거주자가 배우자가 없는 사람으로서 기본공제대상자인 직계비속 또는 입양자가 있는 경우에 적용한다. 
② 부녀자 공제와 한부모 공제에 모두 해당하는 경우에는 한부모 공제를 적용한다. 
③ 해당 과세기간에 배우자가 사망한 경우로서 연말정산시 기본공제대상자로 배우자를 기본공제 신청한 경우에는 한부모 추가공제를 적용받을 수 없다. 
</t>
        </r>
      </text>
    </comment>
    <comment ref="C101" authorId="1" shapeId="0" xr:uid="{F17538EA-6E66-4807-A0C4-ABDF23C01F7B}">
      <text>
        <r>
          <rPr>
            <b/>
            <sz val="9"/>
            <color indexed="81"/>
            <rFont val="돋움"/>
            <family val="3"/>
            <charset val="129"/>
          </rPr>
          <t>[월급여액(비과세소득 제외)이 속한 구간의 중간 값(천원미만 절사) x 4.5%]* x 12개월
다만, 월급여액(비과세소득 제외)이 국민연금 기준소득월액 하한(250,000원)
       이하이거나 상한(3,980,000원) 이상인 경우 다음의 공제금액을 적용
매년 7.1기준 상하한 바뀜
 - (연금보험료 공제금액 하한)    250,000원 x 4.5% x 12개월 = 135,000원
 - (연금보험료 공제금액 상한) 3,980,000원 x 4.5% x 12개월 = 2,149,200원
* 원단위 이하 절사
소득세법 제51조의 3 [ 연금보험료공제 ]
① 종합소득이 있는 거주자가 공적연금 관련법에 따른 기여금 또는 개인부담금(이하 "연금보험료"라 한다)을 납입한 경우에는 해당 과세기간의 종합소득금액에서 그 과세기간에 납입한 연금보험료를 공제한다.(2014.01.01 개정) 
1. 삭제(2014.01.01)
2. 삭제(2014.01.01)
② 제1항에 따른 공제를 “연금보험료공제”라 한다.(2009.12.31 개정)
③ 다음 각 호에 해당하는 공제를 모두 합한 금액이 종합소득금액을 초과하는 경우 그 초과하는 금액을 한도로 연금보험료공제를 받지 아니한 것으로 본다.(2014.12.23 개정)
1. 제51조 제3항에 따른 인적공제(2014.12.23 개정)
2. 이 조에 따른 연금보험료공제(2014.12.23 개정)
3. 제51조의4에 따른 주택담보노후연금 이자비용공제(2014.12.23 개정)
4. 제52조에 따른 특별소득공제(2014.12.23 개정)
5. 「조세특례제한법」에 따른 소득공제(2014.12.23 개정)
④ 삭제(2006.12.30)
⑤ 삭제(2014.01.01)</t>
        </r>
      </text>
    </comment>
    <comment ref="V101" authorId="1" shapeId="0" xr:uid="{24965637-A413-4EB4-873A-6A9EB0B2B8EF}">
      <text>
        <r>
          <rPr>
            <b/>
            <sz val="9"/>
            <color indexed="81"/>
            <rFont val="돋움"/>
            <family val="3"/>
            <charset val="129"/>
          </rPr>
          <t>◦</t>
        </r>
        <r>
          <rPr>
            <b/>
            <sz val="9"/>
            <color indexed="81"/>
            <rFont val="Tahoma"/>
            <family val="2"/>
          </rPr>
          <t xml:space="preserve"> </t>
        </r>
        <r>
          <rPr>
            <b/>
            <sz val="9"/>
            <color indexed="81"/>
            <rFont val="돋움"/>
            <family val="3"/>
            <charset val="129"/>
          </rPr>
          <t>근로소득세액공제</t>
        </r>
        <r>
          <rPr>
            <b/>
            <sz val="9"/>
            <color indexed="81"/>
            <rFont val="Tahoma"/>
            <family val="2"/>
          </rPr>
          <t xml:space="preserve"> </t>
        </r>
        <r>
          <rPr>
            <b/>
            <sz val="9"/>
            <color indexed="81"/>
            <rFont val="돋움"/>
            <family val="3"/>
            <charset val="129"/>
          </rPr>
          <t>한도</t>
        </r>
        <r>
          <rPr>
            <b/>
            <sz val="9"/>
            <color indexed="81"/>
            <rFont val="Tahoma"/>
            <family val="2"/>
          </rPr>
          <t xml:space="preserve"> 
 - (</t>
        </r>
        <r>
          <rPr>
            <b/>
            <sz val="9"/>
            <color indexed="81"/>
            <rFont val="돋움"/>
            <family val="3"/>
            <charset val="129"/>
          </rPr>
          <t>총급여액</t>
        </r>
        <r>
          <rPr>
            <b/>
            <sz val="9"/>
            <color indexed="81"/>
            <rFont val="Tahoma"/>
            <family val="2"/>
          </rPr>
          <t xml:space="preserve"> 5</t>
        </r>
        <r>
          <rPr>
            <b/>
            <sz val="9"/>
            <color indexed="81"/>
            <rFont val="돋움"/>
            <family val="3"/>
            <charset val="129"/>
          </rPr>
          <t>천</t>
        </r>
        <r>
          <rPr>
            <b/>
            <sz val="9"/>
            <color indexed="81"/>
            <rFont val="Tahoma"/>
            <family val="2"/>
          </rPr>
          <t>5</t>
        </r>
        <r>
          <rPr>
            <b/>
            <sz val="9"/>
            <color indexed="81"/>
            <rFont val="돋움"/>
            <family val="3"/>
            <charset val="129"/>
          </rPr>
          <t>백만원</t>
        </r>
        <r>
          <rPr>
            <b/>
            <sz val="9"/>
            <color indexed="81"/>
            <rFont val="Tahoma"/>
            <family val="2"/>
          </rPr>
          <t xml:space="preserve"> </t>
        </r>
        <r>
          <rPr>
            <b/>
            <sz val="9"/>
            <color indexed="81"/>
            <rFont val="돋움"/>
            <family val="3"/>
            <charset val="129"/>
          </rPr>
          <t>이하</t>
        </r>
        <r>
          <rPr>
            <b/>
            <sz val="9"/>
            <color indexed="81"/>
            <rFont val="Tahoma"/>
            <family val="2"/>
          </rPr>
          <t>) 66</t>
        </r>
        <r>
          <rPr>
            <b/>
            <sz val="9"/>
            <color indexed="81"/>
            <rFont val="돋움"/>
            <family val="3"/>
            <charset val="129"/>
          </rPr>
          <t xml:space="preserve">만원
</t>
        </r>
        <r>
          <rPr>
            <b/>
            <sz val="9"/>
            <color indexed="81"/>
            <rFont val="Tahoma"/>
            <family val="2"/>
          </rPr>
          <t xml:space="preserve"> - (</t>
        </r>
        <r>
          <rPr>
            <b/>
            <sz val="9"/>
            <color indexed="81"/>
            <rFont val="돋움"/>
            <family val="3"/>
            <charset val="129"/>
          </rPr>
          <t>총급여액</t>
        </r>
        <r>
          <rPr>
            <b/>
            <sz val="9"/>
            <color indexed="81"/>
            <rFont val="Tahoma"/>
            <family val="2"/>
          </rPr>
          <t xml:space="preserve"> 7</t>
        </r>
        <r>
          <rPr>
            <b/>
            <sz val="9"/>
            <color indexed="81"/>
            <rFont val="돋움"/>
            <family val="3"/>
            <charset val="129"/>
          </rPr>
          <t>천만원</t>
        </r>
        <r>
          <rPr>
            <b/>
            <sz val="9"/>
            <color indexed="81"/>
            <rFont val="Tahoma"/>
            <family val="2"/>
          </rPr>
          <t xml:space="preserve"> </t>
        </r>
        <r>
          <rPr>
            <b/>
            <sz val="9"/>
            <color indexed="81"/>
            <rFont val="돋움"/>
            <family val="3"/>
            <charset val="129"/>
          </rPr>
          <t>이하</t>
        </r>
        <r>
          <rPr>
            <b/>
            <sz val="9"/>
            <color indexed="81"/>
            <rFont val="Tahoma"/>
            <family val="2"/>
          </rPr>
          <t>) 63〜66</t>
        </r>
        <r>
          <rPr>
            <b/>
            <sz val="9"/>
            <color indexed="81"/>
            <rFont val="돋움"/>
            <family val="3"/>
            <charset val="129"/>
          </rPr>
          <t>만원</t>
        </r>
        <r>
          <rPr>
            <b/>
            <sz val="9"/>
            <color indexed="81"/>
            <rFont val="Tahoma"/>
            <family val="2"/>
          </rPr>
          <t>*
    *66</t>
        </r>
        <r>
          <rPr>
            <b/>
            <sz val="9"/>
            <color indexed="81"/>
            <rFont val="돋움"/>
            <family val="3"/>
            <charset val="129"/>
          </rPr>
          <t>만원</t>
        </r>
        <r>
          <rPr>
            <b/>
            <sz val="9"/>
            <color indexed="81"/>
            <rFont val="Tahoma"/>
            <family val="2"/>
          </rPr>
          <t xml:space="preserve"> - (5,500</t>
        </r>
        <r>
          <rPr>
            <b/>
            <sz val="9"/>
            <color indexed="81"/>
            <rFont val="돋움"/>
            <family val="3"/>
            <charset val="129"/>
          </rPr>
          <t>만원</t>
        </r>
        <r>
          <rPr>
            <b/>
            <sz val="9"/>
            <color indexed="81"/>
            <rFont val="Tahoma"/>
            <family val="2"/>
          </rPr>
          <t xml:space="preserve"> </t>
        </r>
        <r>
          <rPr>
            <b/>
            <sz val="9"/>
            <color indexed="81"/>
            <rFont val="돋움"/>
            <family val="3"/>
            <charset val="129"/>
          </rPr>
          <t>초과</t>
        </r>
        <r>
          <rPr>
            <b/>
            <sz val="9"/>
            <color indexed="81"/>
            <rFont val="Tahoma"/>
            <family val="2"/>
          </rPr>
          <t xml:space="preserve"> </t>
        </r>
        <r>
          <rPr>
            <b/>
            <sz val="9"/>
            <color indexed="81"/>
            <rFont val="돋움"/>
            <family val="3"/>
            <charset val="129"/>
          </rPr>
          <t>급여액</t>
        </r>
        <r>
          <rPr>
            <b/>
            <sz val="9"/>
            <color indexed="81"/>
            <rFont val="Tahoma"/>
            <family val="2"/>
          </rPr>
          <t xml:space="preserve"> </t>
        </r>
        <r>
          <rPr>
            <b/>
            <sz val="9"/>
            <color indexed="81"/>
            <rFont val="돋움"/>
            <family val="3"/>
            <charset val="129"/>
          </rPr>
          <t>×</t>
        </r>
        <r>
          <rPr>
            <b/>
            <sz val="9"/>
            <color indexed="81"/>
            <rFont val="Tahoma"/>
            <family val="2"/>
          </rPr>
          <t xml:space="preserve"> 50%) 
 - (</t>
        </r>
        <r>
          <rPr>
            <b/>
            <sz val="9"/>
            <color indexed="81"/>
            <rFont val="돋움"/>
            <family val="3"/>
            <charset val="129"/>
          </rPr>
          <t>총급여액</t>
        </r>
        <r>
          <rPr>
            <b/>
            <sz val="9"/>
            <color indexed="81"/>
            <rFont val="Tahoma"/>
            <family val="2"/>
          </rPr>
          <t xml:space="preserve"> 5</t>
        </r>
        <r>
          <rPr>
            <b/>
            <sz val="9"/>
            <color indexed="81"/>
            <rFont val="돋움"/>
            <family val="3"/>
            <charset val="129"/>
          </rPr>
          <t>천</t>
        </r>
        <r>
          <rPr>
            <b/>
            <sz val="9"/>
            <color indexed="81"/>
            <rFont val="Tahoma"/>
            <family val="2"/>
          </rPr>
          <t>5</t>
        </r>
        <r>
          <rPr>
            <b/>
            <sz val="9"/>
            <color indexed="81"/>
            <rFont val="돋움"/>
            <family val="3"/>
            <charset val="129"/>
          </rPr>
          <t>백만원</t>
        </r>
        <r>
          <rPr>
            <b/>
            <sz val="9"/>
            <color indexed="81"/>
            <rFont val="Tahoma"/>
            <family val="2"/>
          </rPr>
          <t xml:space="preserve"> </t>
        </r>
        <r>
          <rPr>
            <b/>
            <sz val="9"/>
            <color indexed="81"/>
            <rFont val="돋움"/>
            <family val="3"/>
            <charset val="129"/>
          </rPr>
          <t>이하</t>
        </r>
        <r>
          <rPr>
            <b/>
            <sz val="9"/>
            <color indexed="81"/>
            <rFont val="Tahoma"/>
            <family val="2"/>
          </rPr>
          <t>)50〜63</t>
        </r>
        <r>
          <rPr>
            <b/>
            <sz val="9"/>
            <color indexed="81"/>
            <rFont val="돋움"/>
            <family val="3"/>
            <charset val="129"/>
          </rPr>
          <t>만원</t>
        </r>
        <r>
          <rPr>
            <b/>
            <sz val="9"/>
            <color indexed="81"/>
            <rFont val="Tahoma"/>
            <family val="2"/>
          </rPr>
          <t>*
    *63</t>
        </r>
        <r>
          <rPr>
            <b/>
            <sz val="9"/>
            <color indexed="81"/>
            <rFont val="돋움"/>
            <family val="3"/>
            <charset val="129"/>
          </rPr>
          <t>만원</t>
        </r>
        <r>
          <rPr>
            <b/>
            <sz val="9"/>
            <color indexed="81"/>
            <rFont val="Tahoma"/>
            <family val="2"/>
          </rPr>
          <t xml:space="preserve"> - (7,000</t>
        </r>
        <r>
          <rPr>
            <b/>
            <sz val="9"/>
            <color indexed="81"/>
            <rFont val="돋움"/>
            <family val="3"/>
            <charset val="129"/>
          </rPr>
          <t>만원</t>
        </r>
        <r>
          <rPr>
            <b/>
            <sz val="9"/>
            <color indexed="81"/>
            <rFont val="Tahoma"/>
            <family val="2"/>
          </rPr>
          <t xml:space="preserve"> </t>
        </r>
        <r>
          <rPr>
            <b/>
            <sz val="9"/>
            <color indexed="81"/>
            <rFont val="돋움"/>
            <family val="3"/>
            <charset val="129"/>
          </rPr>
          <t>초과</t>
        </r>
        <r>
          <rPr>
            <b/>
            <sz val="9"/>
            <color indexed="81"/>
            <rFont val="Tahoma"/>
            <family val="2"/>
          </rPr>
          <t xml:space="preserve"> </t>
        </r>
        <r>
          <rPr>
            <b/>
            <sz val="9"/>
            <color indexed="81"/>
            <rFont val="돋움"/>
            <family val="3"/>
            <charset val="129"/>
          </rPr>
          <t>급여액</t>
        </r>
        <r>
          <rPr>
            <b/>
            <sz val="9"/>
            <color indexed="81"/>
            <rFont val="Tahoma"/>
            <family val="2"/>
          </rPr>
          <t xml:space="preserve"> </t>
        </r>
        <r>
          <rPr>
            <b/>
            <sz val="9"/>
            <color indexed="81"/>
            <rFont val="돋움"/>
            <family val="3"/>
            <charset val="129"/>
          </rPr>
          <t>×</t>
        </r>
        <r>
          <rPr>
            <b/>
            <sz val="9"/>
            <color indexed="81"/>
            <rFont val="Tahoma"/>
            <family val="2"/>
          </rPr>
          <t xml:space="preserve"> 50%) </t>
        </r>
      </text>
    </comment>
    <comment ref="W101" authorId="1" shapeId="0" xr:uid="{8DC5712B-EC92-4EB4-A442-3FDE6CF9A2E9}">
      <text>
        <r>
          <rPr>
            <b/>
            <sz val="9"/>
            <color indexed="81"/>
            <rFont val="돋움"/>
            <family val="3"/>
            <charset val="129"/>
          </rPr>
          <t xml:space="preserve">소득세법 제59조  [ 근로소득세액공제 ]
① 근로소득에 대한 종합소득산출세액 
    130만원 이하 : 산출세액의 100분의 55
    130만원 초과 : 71만5천원 + (130만원을 초과하는 금액의 100분의 30)
② 제1항에도 불구하고 공제세액이 다음 각 호의 구분에 따른 금액을 초과하는 경우에 그 초과하는 금액은 없는 것으로 한다.(2014.01.01 신설)
1. 총급여액이 3천 300만원 이하인 경우: 74만원(2015.05.13 개정)
2. 총급여액이 3천 300만원 초과 7천만원 이하인 경우: 74만원 - [(총급여액 - 3천 300만원) × 8/1000]. 다만, 위 금액이 66만원보다 적은 경우에는 66만원으로 한다.(2015.05.13 개정)
3. 총급여액이 7천만원을 초과하는 경우: 66만원-[(총급여액-7천만원)×1/2]. 다만, 위 금액이 50만원보다 적은 경우에는 50만원으로 한다.(2015.05.13 개정)
③ 일용근로자의 근로소득에 대해서 제134조 제3항에 따른 원천징수를 하는 경우에는 해당 근로소득에 대한 산출세액의 100분의 55에 해당하는 금액을 그 산출세액에서 공제한다.(2014.01.01 항번개정)
</t>
        </r>
      </text>
    </comment>
    <comment ref="AG101" authorId="1" shapeId="0" xr:uid="{F82C3F08-A9F5-4D76-895E-6D6FE771CA28}">
      <text>
        <r>
          <rPr>
            <b/>
            <sz val="9"/>
            <color indexed="81"/>
            <rFont val="돋움"/>
            <family val="3"/>
            <charset val="129"/>
          </rPr>
          <t>근로소득 세액공제
공제금액 한도 :  50만원(63만원, 66만원) 한도
산출세액                     공제금액
50만원 이하                    55%
50만원 초과                    27만5천원 + 50만원 초과금액의 30%
&lt;공제한도&gt;
ㆍ총급여액이 5천5백만원 이하 : 66만원
ㆍ총급여액이 5천5백만원 초과 7천만원 이하  
  : 66만원 - [(총급여액 - 5천5백만원)×1/2] 
    → 63만원보다 적은 경우 63만원
ㆍ총급여액이 7천만원 초과
  : 63만원 - [(총급여액 - 7천만원)×1/2]
    → 50만원보다 적은 경우 50만원</t>
        </r>
      </text>
    </comment>
    <comment ref="D103" authorId="1" shapeId="0" xr:uid="{3A892415-6DF7-432B-AA19-895B7294B595}">
      <text>
        <r>
          <rPr>
            <b/>
            <sz val="9"/>
            <color indexed="81"/>
            <rFont val="돋움"/>
            <family val="3"/>
            <charset val="129"/>
          </rPr>
          <t xml:space="preserve">(1) 공적연금법에 따른 기여금 또는 개인부담금
○ 「국민연금법」에 따라 본인이 부담하는 연금보험료(사용자부담금은 제외)
○ 「공무원연금법」 · 「군인연금법」 · 「사립학교교직원연금법」 또는 「별정우체국법」에 
     따라 근로자 본인이 부담하는 기여금 또는 부담금
근로자 본인의 국민연금보험료․공무원연금법 등(공적연금관련법)에 따라 부담한 부담금․기여금 </t>
        </r>
      </text>
    </comment>
    <comment ref="V103" authorId="1" shapeId="0" xr:uid="{CA30BBDC-56CA-4C2F-AA95-D54E868BF6C4}">
      <text>
        <r>
          <rPr>
            <b/>
            <sz val="9"/>
            <color indexed="81"/>
            <rFont val="돋움"/>
            <family val="3"/>
            <charset val="129"/>
          </rPr>
          <t>자녀</t>
        </r>
        <r>
          <rPr>
            <b/>
            <sz val="9"/>
            <color indexed="81"/>
            <rFont val="Tahoma"/>
            <family val="2"/>
          </rPr>
          <t xml:space="preserve"> </t>
        </r>
        <r>
          <rPr>
            <b/>
            <sz val="9"/>
            <color indexed="81"/>
            <rFont val="돋움"/>
            <family val="3"/>
            <charset val="129"/>
          </rPr>
          <t>세액공제</t>
        </r>
        <r>
          <rPr>
            <b/>
            <sz val="9"/>
            <color indexed="81"/>
            <rFont val="Tahoma"/>
            <family val="2"/>
          </rPr>
          <t xml:space="preserve">
1</t>
        </r>
        <r>
          <rPr>
            <b/>
            <sz val="9"/>
            <color indexed="81"/>
            <rFont val="돋움"/>
            <family val="3"/>
            <charset val="129"/>
          </rPr>
          <t>명</t>
        </r>
        <r>
          <rPr>
            <b/>
            <sz val="9"/>
            <color indexed="81"/>
            <rFont val="Tahoma"/>
            <family val="2"/>
          </rPr>
          <t xml:space="preserve"> : </t>
        </r>
        <r>
          <rPr>
            <b/>
            <sz val="9"/>
            <color indexed="81"/>
            <rFont val="돋움"/>
            <family val="3"/>
            <charset val="129"/>
          </rPr>
          <t>연</t>
        </r>
        <r>
          <rPr>
            <b/>
            <sz val="9"/>
            <color indexed="81"/>
            <rFont val="Tahoma"/>
            <family val="2"/>
          </rPr>
          <t xml:space="preserve"> 15</t>
        </r>
        <r>
          <rPr>
            <b/>
            <sz val="9"/>
            <color indexed="81"/>
            <rFont val="돋움"/>
            <family val="3"/>
            <charset val="129"/>
          </rPr>
          <t xml:space="preserve">만원
</t>
        </r>
        <r>
          <rPr>
            <b/>
            <sz val="9"/>
            <color indexed="81"/>
            <rFont val="Tahoma"/>
            <family val="2"/>
          </rPr>
          <t>2</t>
        </r>
        <r>
          <rPr>
            <b/>
            <sz val="9"/>
            <color indexed="81"/>
            <rFont val="돋움"/>
            <family val="3"/>
            <charset val="129"/>
          </rPr>
          <t>명</t>
        </r>
        <r>
          <rPr>
            <b/>
            <sz val="9"/>
            <color indexed="81"/>
            <rFont val="Tahoma"/>
            <family val="2"/>
          </rPr>
          <t xml:space="preserve"> : </t>
        </r>
        <r>
          <rPr>
            <b/>
            <sz val="9"/>
            <color indexed="81"/>
            <rFont val="돋움"/>
            <family val="3"/>
            <charset val="129"/>
          </rPr>
          <t>연</t>
        </r>
        <r>
          <rPr>
            <b/>
            <sz val="9"/>
            <color indexed="81"/>
            <rFont val="Tahoma"/>
            <family val="2"/>
          </rPr>
          <t xml:space="preserve"> 30</t>
        </r>
        <r>
          <rPr>
            <b/>
            <sz val="9"/>
            <color indexed="81"/>
            <rFont val="돋움"/>
            <family val="3"/>
            <charset val="129"/>
          </rPr>
          <t xml:space="preserve">만원
</t>
        </r>
        <r>
          <rPr>
            <b/>
            <sz val="9"/>
            <color indexed="81"/>
            <rFont val="Tahoma"/>
            <family val="2"/>
          </rPr>
          <t>3</t>
        </r>
        <r>
          <rPr>
            <b/>
            <sz val="9"/>
            <color indexed="81"/>
            <rFont val="돋움"/>
            <family val="3"/>
            <charset val="129"/>
          </rPr>
          <t>명</t>
        </r>
        <r>
          <rPr>
            <b/>
            <sz val="9"/>
            <color indexed="81"/>
            <rFont val="Tahoma"/>
            <family val="2"/>
          </rPr>
          <t xml:space="preserve"> </t>
        </r>
        <r>
          <rPr>
            <b/>
            <sz val="9"/>
            <color indexed="81"/>
            <rFont val="돋움"/>
            <family val="3"/>
            <charset val="129"/>
          </rPr>
          <t>이상</t>
        </r>
        <r>
          <rPr>
            <b/>
            <sz val="9"/>
            <color indexed="81"/>
            <rFont val="Tahoma"/>
            <family val="2"/>
          </rPr>
          <t xml:space="preserve"> : </t>
        </r>
        <r>
          <rPr>
            <b/>
            <sz val="9"/>
            <color indexed="81"/>
            <rFont val="돋움"/>
            <family val="3"/>
            <charset val="129"/>
          </rPr>
          <t>연</t>
        </r>
        <r>
          <rPr>
            <b/>
            <sz val="9"/>
            <color indexed="81"/>
            <rFont val="Tahoma"/>
            <family val="2"/>
          </rPr>
          <t xml:space="preserve"> 30</t>
        </r>
        <r>
          <rPr>
            <b/>
            <sz val="9"/>
            <color indexed="81"/>
            <rFont val="돋움"/>
            <family val="3"/>
            <charset val="129"/>
          </rPr>
          <t>만원</t>
        </r>
        <r>
          <rPr>
            <b/>
            <sz val="9"/>
            <color indexed="81"/>
            <rFont val="Tahoma"/>
            <family val="2"/>
          </rPr>
          <t xml:space="preserve"> + 2</t>
        </r>
        <r>
          <rPr>
            <b/>
            <sz val="9"/>
            <color indexed="81"/>
            <rFont val="돋움"/>
            <family val="3"/>
            <charset val="129"/>
          </rPr>
          <t>명</t>
        </r>
        <r>
          <rPr>
            <b/>
            <sz val="9"/>
            <color indexed="81"/>
            <rFont val="Tahoma"/>
            <family val="2"/>
          </rPr>
          <t xml:space="preserve"> </t>
        </r>
        <r>
          <rPr>
            <b/>
            <sz val="9"/>
            <color indexed="81"/>
            <rFont val="돋움"/>
            <family val="3"/>
            <charset val="129"/>
          </rPr>
          <t>초과</t>
        </r>
        <r>
          <rPr>
            <b/>
            <sz val="9"/>
            <color indexed="81"/>
            <rFont val="Tahoma"/>
            <family val="2"/>
          </rPr>
          <t xml:space="preserve"> 1</t>
        </r>
        <r>
          <rPr>
            <b/>
            <sz val="9"/>
            <color indexed="81"/>
            <rFont val="돋움"/>
            <family val="3"/>
            <charset val="129"/>
          </rPr>
          <t>명당</t>
        </r>
        <r>
          <rPr>
            <b/>
            <sz val="9"/>
            <color indexed="81"/>
            <rFont val="Tahoma"/>
            <family val="2"/>
          </rPr>
          <t xml:space="preserve"> 20</t>
        </r>
        <r>
          <rPr>
            <b/>
            <sz val="9"/>
            <color indexed="81"/>
            <rFont val="돋움"/>
            <family val="3"/>
            <charset val="129"/>
          </rPr>
          <t>만원</t>
        </r>
      </text>
    </comment>
    <comment ref="W103" authorId="1" shapeId="0" xr:uid="{9610B3C7-CADC-4D45-BA40-825F5C5EAF82}">
      <text>
        <r>
          <rPr>
            <b/>
            <sz val="9"/>
            <color indexed="81"/>
            <rFont val="돋움"/>
            <family val="3"/>
            <charset val="129"/>
          </rPr>
          <t xml:space="preserve">소득세법 제59조의 2 [ 자녀세액공제(2014.01.01 신설) ] [ 부칙 ] 
종합소득이 있는 거주자의 기본공제대상자에 해당하는 자녀(입양자 및 위탁아동을 포함한다)에 대해서는 다음 각 호의 구분에 따른 금액을 종합소득산출세액에서 공제한다.(2014.01.01 신설) 
1. 1명인 경우: 연 15만원(2014.01.01 신설) [ 부칙 ] 
2. 2명인 경우: 연 30만원(2014.01.01 신설) [ 부칙 ] 
3. 3명 이상인 경우: 연 30만원과 2명을 초과하는 1명당 연 30만원을 합한 금액
◦자녀세액공제로 통합(자녀, 입양자, 위탁아동)
 - 자녀 1~2명: 1명당 15만원
   (1명 : 15만원, 2명 : 30만원)
 - 자녀 2명 초과
   : 30만원 + 2명 초과 1명당 30만원
 ※ 손자ㆍ손녀는 자녀세액공제 대상 아님 
 ※ 6세 이하, 출생ㆍ입양, 다자녀추가공제 폐지 </t>
        </r>
      </text>
    </comment>
    <comment ref="Z103" authorId="2" shapeId="0" xr:uid="{B99FBA88-A2FE-4353-8533-3AFADA39741C}">
      <text>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59</t>
        </r>
        <r>
          <rPr>
            <b/>
            <sz val="9"/>
            <color indexed="81"/>
            <rFont val="돋움"/>
            <family val="3"/>
            <charset val="129"/>
          </rPr>
          <t>조의</t>
        </r>
        <r>
          <rPr>
            <b/>
            <sz val="9"/>
            <color indexed="81"/>
            <rFont val="Tahoma"/>
            <family val="2"/>
          </rPr>
          <t xml:space="preserve"> 2 [ </t>
        </r>
        <r>
          <rPr>
            <b/>
            <sz val="9"/>
            <color indexed="81"/>
            <rFont val="돋움"/>
            <family val="3"/>
            <charset val="129"/>
          </rPr>
          <t>자녀세액공제</t>
        </r>
        <r>
          <rPr>
            <b/>
            <sz val="9"/>
            <color indexed="81"/>
            <rFont val="Tahoma"/>
            <family val="2"/>
          </rPr>
          <t xml:space="preserve">(2014.01.01 </t>
        </r>
        <r>
          <rPr>
            <b/>
            <sz val="9"/>
            <color indexed="81"/>
            <rFont val="돋움"/>
            <family val="3"/>
            <charset val="129"/>
          </rPr>
          <t>신설</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종합소득이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거주자의</t>
        </r>
        <r>
          <rPr>
            <b/>
            <sz val="9"/>
            <color indexed="81"/>
            <rFont val="Tahoma"/>
            <family val="2"/>
          </rPr>
          <t xml:space="preserve"> </t>
        </r>
        <r>
          <rPr>
            <b/>
            <sz val="9"/>
            <color indexed="81"/>
            <rFont val="돋움"/>
            <family val="3"/>
            <charset val="129"/>
          </rPr>
          <t>기본공제대상자에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자녀</t>
        </r>
        <r>
          <rPr>
            <b/>
            <sz val="9"/>
            <color indexed="81"/>
            <rFont val="Tahoma"/>
            <family val="2"/>
          </rPr>
          <t>(</t>
        </r>
        <r>
          <rPr>
            <b/>
            <sz val="9"/>
            <color indexed="81"/>
            <rFont val="돋움"/>
            <family val="3"/>
            <charset val="129"/>
          </rPr>
          <t>입양자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위탁아동을</t>
        </r>
        <r>
          <rPr>
            <b/>
            <sz val="9"/>
            <color indexed="81"/>
            <rFont val="Tahoma"/>
            <family val="2"/>
          </rPr>
          <t xml:space="preserve"> </t>
        </r>
        <r>
          <rPr>
            <b/>
            <sz val="9"/>
            <color indexed="81"/>
            <rFont val="돋움"/>
            <family val="3"/>
            <charset val="129"/>
          </rPr>
          <t>포함하며</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공제대상자녀</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로서</t>
        </r>
        <r>
          <rPr>
            <b/>
            <sz val="9"/>
            <color indexed="81"/>
            <rFont val="Tahoma"/>
            <family val="2"/>
          </rPr>
          <t xml:space="preserve"> 7</t>
        </r>
        <r>
          <rPr>
            <b/>
            <sz val="9"/>
            <color indexed="81"/>
            <rFont val="돋움"/>
            <family val="3"/>
            <charset val="129"/>
          </rPr>
          <t>세</t>
        </r>
        <r>
          <rPr>
            <b/>
            <sz val="9"/>
            <color indexed="81"/>
            <rFont val="Tahoma"/>
            <family val="2"/>
          </rPr>
          <t xml:space="preserve"> </t>
        </r>
        <r>
          <rPr>
            <b/>
            <sz val="9"/>
            <color indexed="81"/>
            <rFont val="돋움"/>
            <family val="3"/>
            <charset val="129"/>
          </rPr>
          <t>이상의</t>
        </r>
        <r>
          <rPr>
            <b/>
            <sz val="9"/>
            <color indexed="81"/>
            <rFont val="Tahoma"/>
            <family val="2"/>
          </rPr>
          <t xml:space="preserve"> </t>
        </r>
        <r>
          <rPr>
            <b/>
            <sz val="9"/>
            <color indexed="81"/>
            <rFont val="돋움"/>
            <family val="3"/>
            <charset val="129"/>
          </rPr>
          <t>사람에</t>
        </r>
        <r>
          <rPr>
            <b/>
            <sz val="9"/>
            <color indexed="81"/>
            <rFont val="Tahoma"/>
            <family val="2"/>
          </rPr>
          <t xml:space="preserve"> </t>
        </r>
        <r>
          <rPr>
            <b/>
            <sz val="9"/>
            <color indexed="81"/>
            <rFont val="돋움"/>
            <family val="3"/>
            <charset val="129"/>
          </rPr>
          <t>대해서는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종합소득산출세액에서</t>
        </r>
        <r>
          <rPr>
            <b/>
            <sz val="9"/>
            <color indexed="81"/>
            <rFont val="Tahoma"/>
            <family val="2"/>
          </rPr>
          <t xml:space="preserve"> </t>
        </r>
        <r>
          <rPr>
            <b/>
            <sz val="9"/>
            <color indexed="81"/>
            <rFont val="돋움"/>
            <family val="3"/>
            <charset val="129"/>
          </rPr>
          <t>공제한다</t>
        </r>
        <r>
          <rPr>
            <b/>
            <sz val="9"/>
            <color indexed="81"/>
            <rFont val="Tahoma"/>
            <family val="2"/>
          </rPr>
          <t xml:space="preserve">.(2019.12.31 </t>
        </r>
        <r>
          <rPr>
            <b/>
            <sz val="9"/>
            <color indexed="81"/>
            <rFont val="돋움"/>
            <family val="3"/>
            <charset val="129"/>
          </rPr>
          <t>개정</t>
        </r>
        <r>
          <rPr>
            <b/>
            <sz val="9"/>
            <color indexed="81"/>
            <rFont val="Tahoma"/>
            <family val="2"/>
          </rPr>
          <t>)
1. 1</t>
        </r>
        <r>
          <rPr>
            <b/>
            <sz val="9"/>
            <color indexed="81"/>
            <rFont val="돋움"/>
            <family val="3"/>
            <charset val="129"/>
          </rPr>
          <t>명인</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연</t>
        </r>
        <r>
          <rPr>
            <b/>
            <sz val="9"/>
            <color indexed="81"/>
            <rFont val="Tahoma"/>
            <family val="2"/>
          </rPr>
          <t xml:space="preserve"> 15</t>
        </r>
        <r>
          <rPr>
            <b/>
            <sz val="9"/>
            <color indexed="81"/>
            <rFont val="돋움"/>
            <family val="3"/>
            <charset val="129"/>
          </rPr>
          <t>만원</t>
        </r>
        <r>
          <rPr>
            <b/>
            <sz val="9"/>
            <color indexed="81"/>
            <rFont val="Tahoma"/>
            <family val="2"/>
          </rPr>
          <t xml:space="preserve">(2014.01.01 </t>
        </r>
        <r>
          <rPr>
            <b/>
            <sz val="9"/>
            <color indexed="81"/>
            <rFont val="돋움"/>
            <family val="3"/>
            <charset val="129"/>
          </rPr>
          <t>신설</t>
        </r>
        <r>
          <rPr>
            <b/>
            <sz val="9"/>
            <color indexed="81"/>
            <rFont val="Tahoma"/>
            <family val="2"/>
          </rPr>
          <t>) 
2. 2</t>
        </r>
        <r>
          <rPr>
            <b/>
            <sz val="9"/>
            <color indexed="81"/>
            <rFont val="돋움"/>
            <family val="3"/>
            <charset val="129"/>
          </rPr>
          <t>명인</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연</t>
        </r>
        <r>
          <rPr>
            <b/>
            <sz val="9"/>
            <color indexed="81"/>
            <rFont val="Tahoma"/>
            <family val="2"/>
          </rPr>
          <t xml:space="preserve"> 30</t>
        </r>
        <r>
          <rPr>
            <b/>
            <sz val="9"/>
            <color indexed="81"/>
            <rFont val="돋움"/>
            <family val="3"/>
            <charset val="129"/>
          </rPr>
          <t>만원</t>
        </r>
        <r>
          <rPr>
            <b/>
            <sz val="9"/>
            <color indexed="81"/>
            <rFont val="Tahoma"/>
            <family val="2"/>
          </rPr>
          <t xml:space="preserve">(2014.01.01 </t>
        </r>
        <r>
          <rPr>
            <b/>
            <sz val="9"/>
            <color indexed="81"/>
            <rFont val="돋움"/>
            <family val="3"/>
            <charset val="129"/>
          </rPr>
          <t>신설</t>
        </r>
        <r>
          <rPr>
            <b/>
            <sz val="9"/>
            <color indexed="81"/>
            <rFont val="Tahoma"/>
            <family val="2"/>
          </rPr>
          <t>) 
3. 3</t>
        </r>
        <r>
          <rPr>
            <b/>
            <sz val="9"/>
            <color indexed="81"/>
            <rFont val="돋움"/>
            <family val="3"/>
            <charset val="129"/>
          </rPr>
          <t>명</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연</t>
        </r>
        <r>
          <rPr>
            <b/>
            <sz val="9"/>
            <color indexed="81"/>
            <rFont val="Tahoma"/>
            <family val="2"/>
          </rPr>
          <t xml:space="preserve"> 30</t>
        </r>
        <r>
          <rPr>
            <b/>
            <sz val="9"/>
            <color indexed="81"/>
            <rFont val="돋움"/>
            <family val="3"/>
            <charset val="129"/>
          </rPr>
          <t>만원과</t>
        </r>
        <r>
          <rPr>
            <b/>
            <sz val="9"/>
            <color indexed="81"/>
            <rFont val="Tahoma"/>
            <family val="2"/>
          </rPr>
          <t xml:space="preserve"> 2</t>
        </r>
        <r>
          <rPr>
            <b/>
            <sz val="9"/>
            <color indexed="81"/>
            <rFont val="돋움"/>
            <family val="3"/>
            <charset val="129"/>
          </rPr>
          <t>명을</t>
        </r>
        <r>
          <rPr>
            <b/>
            <sz val="9"/>
            <color indexed="81"/>
            <rFont val="Tahoma"/>
            <family val="2"/>
          </rPr>
          <t xml:space="preserve"> </t>
        </r>
        <r>
          <rPr>
            <b/>
            <sz val="9"/>
            <color indexed="81"/>
            <rFont val="돋움"/>
            <family val="3"/>
            <charset val="129"/>
          </rPr>
          <t>초과하는</t>
        </r>
        <r>
          <rPr>
            <b/>
            <sz val="9"/>
            <color indexed="81"/>
            <rFont val="Tahoma"/>
            <family val="2"/>
          </rPr>
          <t xml:space="preserve"> 1</t>
        </r>
        <r>
          <rPr>
            <b/>
            <sz val="9"/>
            <color indexed="81"/>
            <rFont val="돋움"/>
            <family val="3"/>
            <charset val="129"/>
          </rPr>
          <t>명당</t>
        </r>
        <r>
          <rPr>
            <b/>
            <sz val="9"/>
            <color indexed="81"/>
            <rFont val="Tahoma"/>
            <family val="2"/>
          </rPr>
          <t xml:space="preserve"> </t>
        </r>
        <r>
          <rPr>
            <b/>
            <sz val="9"/>
            <color indexed="81"/>
            <rFont val="돋움"/>
            <family val="3"/>
            <charset val="129"/>
          </rPr>
          <t>연</t>
        </r>
        <r>
          <rPr>
            <b/>
            <sz val="9"/>
            <color indexed="81"/>
            <rFont val="Tahoma"/>
            <family val="2"/>
          </rPr>
          <t xml:space="preserve"> 30</t>
        </r>
        <r>
          <rPr>
            <b/>
            <sz val="9"/>
            <color indexed="81"/>
            <rFont val="돋움"/>
            <family val="3"/>
            <charset val="129"/>
          </rPr>
          <t>만원을</t>
        </r>
        <r>
          <rPr>
            <b/>
            <sz val="9"/>
            <color indexed="81"/>
            <rFont val="Tahoma"/>
            <family val="2"/>
          </rPr>
          <t xml:space="preserve"> </t>
        </r>
        <r>
          <rPr>
            <b/>
            <sz val="9"/>
            <color indexed="81"/>
            <rFont val="돋움"/>
            <family val="3"/>
            <charset val="129"/>
          </rPr>
          <t>합한</t>
        </r>
        <r>
          <rPr>
            <b/>
            <sz val="9"/>
            <color indexed="81"/>
            <rFont val="Tahoma"/>
            <family val="2"/>
          </rPr>
          <t xml:space="preserve"> </t>
        </r>
        <r>
          <rPr>
            <b/>
            <sz val="9"/>
            <color indexed="81"/>
            <rFont val="돋움"/>
            <family val="3"/>
            <charset val="129"/>
          </rPr>
          <t>금액</t>
        </r>
        <r>
          <rPr>
            <b/>
            <sz val="9"/>
            <color indexed="81"/>
            <rFont val="Tahoma"/>
            <family val="2"/>
          </rPr>
          <t xml:space="preserve">(2015.05.13 </t>
        </r>
        <r>
          <rPr>
            <b/>
            <sz val="9"/>
            <color indexed="81"/>
            <rFont val="돋움"/>
            <family val="3"/>
            <charset val="129"/>
          </rPr>
          <t>개정</t>
        </r>
        <r>
          <rPr>
            <b/>
            <sz val="9"/>
            <color indexed="81"/>
            <rFont val="Tahoma"/>
            <family val="2"/>
          </rPr>
          <t>)</t>
        </r>
      </text>
    </comment>
    <comment ref="Z104" authorId="2" shapeId="0" xr:uid="{55331443-E9AD-4ABA-9294-01B719332785}">
      <text>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59</t>
        </r>
        <r>
          <rPr>
            <b/>
            <sz val="9"/>
            <color indexed="81"/>
            <rFont val="돋움"/>
            <family val="3"/>
            <charset val="129"/>
          </rPr>
          <t>조의</t>
        </r>
        <r>
          <rPr>
            <b/>
            <sz val="9"/>
            <color indexed="81"/>
            <rFont val="Tahoma"/>
            <family val="2"/>
          </rPr>
          <t xml:space="preserve"> 2 [ </t>
        </r>
        <r>
          <rPr>
            <b/>
            <sz val="9"/>
            <color indexed="81"/>
            <rFont val="돋움"/>
            <family val="3"/>
            <charset val="129"/>
          </rPr>
          <t>자녀세액공제</t>
        </r>
        <r>
          <rPr>
            <b/>
            <sz val="9"/>
            <color indexed="81"/>
            <rFont val="Tahoma"/>
            <family val="2"/>
          </rPr>
          <t xml:space="preserve">(2014.01.01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과세기간에</t>
        </r>
        <r>
          <rPr>
            <b/>
            <sz val="9"/>
            <color indexed="81"/>
            <rFont val="Tahoma"/>
            <family val="2"/>
          </rPr>
          <t xml:space="preserve"> </t>
        </r>
        <r>
          <rPr>
            <b/>
            <sz val="9"/>
            <color indexed="81"/>
            <rFont val="돋움"/>
            <family val="3"/>
            <charset val="129"/>
          </rPr>
          <t>출산하거나</t>
        </r>
        <r>
          <rPr>
            <b/>
            <sz val="9"/>
            <color indexed="81"/>
            <rFont val="Tahoma"/>
            <family val="2"/>
          </rPr>
          <t xml:space="preserve"> </t>
        </r>
        <r>
          <rPr>
            <b/>
            <sz val="9"/>
            <color indexed="81"/>
            <rFont val="돋움"/>
            <family val="3"/>
            <charset val="129"/>
          </rPr>
          <t>입양</t>
        </r>
        <r>
          <rPr>
            <b/>
            <sz val="9"/>
            <color indexed="81"/>
            <rFont val="Tahoma"/>
            <family val="2"/>
          </rPr>
          <t xml:space="preserve"> </t>
        </r>
        <r>
          <rPr>
            <b/>
            <sz val="9"/>
            <color indexed="81"/>
            <rFont val="돋움"/>
            <family val="3"/>
            <charset val="129"/>
          </rPr>
          <t>신고한</t>
        </r>
        <r>
          <rPr>
            <b/>
            <sz val="9"/>
            <color indexed="81"/>
            <rFont val="Tahoma"/>
            <family val="2"/>
          </rPr>
          <t xml:space="preserve"> </t>
        </r>
        <r>
          <rPr>
            <b/>
            <sz val="9"/>
            <color indexed="81"/>
            <rFont val="돋움"/>
            <family val="3"/>
            <charset val="129"/>
          </rPr>
          <t>공제대상자녀가</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종합소득산출세액에서</t>
        </r>
        <r>
          <rPr>
            <b/>
            <sz val="9"/>
            <color indexed="81"/>
            <rFont val="Tahoma"/>
            <family val="2"/>
          </rPr>
          <t xml:space="preserve"> </t>
        </r>
        <r>
          <rPr>
            <b/>
            <sz val="9"/>
            <color indexed="81"/>
            <rFont val="돋움"/>
            <family val="3"/>
            <charset val="129"/>
          </rPr>
          <t>공제한다</t>
        </r>
        <r>
          <rPr>
            <b/>
            <sz val="9"/>
            <color indexed="81"/>
            <rFont val="Tahoma"/>
            <family val="2"/>
          </rPr>
          <t xml:space="preserve">.(2016.12.20 </t>
        </r>
        <r>
          <rPr>
            <b/>
            <sz val="9"/>
            <color indexed="81"/>
            <rFont val="돋움"/>
            <family val="3"/>
            <charset val="129"/>
          </rPr>
          <t>개정</t>
        </r>
        <r>
          <rPr>
            <b/>
            <sz val="9"/>
            <color indexed="81"/>
            <rFont val="Tahoma"/>
            <family val="2"/>
          </rPr>
          <t xml:space="preserve">) 
1. </t>
        </r>
        <r>
          <rPr>
            <b/>
            <sz val="9"/>
            <color indexed="81"/>
            <rFont val="돋움"/>
            <family val="3"/>
            <charset val="129"/>
          </rPr>
          <t>출산하거나</t>
        </r>
        <r>
          <rPr>
            <b/>
            <sz val="9"/>
            <color indexed="81"/>
            <rFont val="Tahoma"/>
            <family val="2"/>
          </rPr>
          <t xml:space="preserve"> </t>
        </r>
        <r>
          <rPr>
            <b/>
            <sz val="9"/>
            <color indexed="81"/>
            <rFont val="돋움"/>
            <family val="3"/>
            <charset val="129"/>
          </rPr>
          <t>입양</t>
        </r>
        <r>
          <rPr>
            <b/>
            <sz val="9"/>
            <color indexed="81"/>
            <rFont val="Tahoma"/>
            <family val="2"/>
          </rPr>
          <t xml:space="preserve"> </t>
        </r>
        <r>
          <rPr>
            <b/>
            <sz val="9"/>
            <color indexed="81"/>
            <rFont val="돋움"/>
            <family val="3"/>
            <charset val="129"/>
          </rPr>
          <t>신고한</t>
        </r>
        <r>
          <rPr>
            <b/>
            <sz val="9"/>
            <color indexed="81"/>
            <rFont val="Tahoma"/>
            <family val="2"/>
          </rPr>
          <t xml:space="preserve"> </t>
        </r>
        <r>
          <rPr>
            <b/>
            <sz val="9"/>
            <color indexed="81"/>
            <rFont val="돋움"/>
            <family val="3"/>
            <charset val="129"/>
          </rPr>
          <t>공제대상자녀가</t>
        </r>
        <r>
          <rPr>
            <b/>
            <sz val="9"/>
            <color indexed="81"/>
            <rFont val="Tahoma"/>
            <family val="2"/>
          </rPr>
          <t xml:space="preserve"> </t>
        </r>
        <r>
          <rPr>
            <b/>
            <sz val="9"/>
            <color indexed="81"/>
            <rFont val="돋움"/>
            <family val="3"/>
            <charset val="129"/>
          </rPr>
          <t>첫째인</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연</t>
        </r>
        <r>
          <rPr>
            <b/>
            <sz val="9"/>
            <color indexed="81"/>
            <rFont val="Tahoma"/>
            <family val="2"/>
          </rPr>
          <t xml:space="preserve"> 30</t>
        </r>
        <r>
          <rPr>
            <b/>
            <sz val="9"/>
            <color indexed="81"/>
            <rFont val="돋움"/>
            <family val="3"/>
            <charset val="129"/>
          </rPr>
          <t>만원</t>
        </r>
        <r>
          <rPr>
            <b/>
            <sz val="9"/>
            <color indexed="81"/>
            <rFont val="Tahoma"/>
            <family val="2"/>
          </rPr>
          <t xml:space="preserve">(2016.12.20 </t>
        </r>
        <r>
          <rPr>
            <b/>
            <sz val="9"/>
            <color indexed="81"/>
            <rFont val="돋움"/>
            <family val="3"/>
            <charset val="129"/>
          </rPr>
          <t>신설</t>
        </r>
        <r>
          <rPr>
            <b/>
            <sz val="9"/>
            <color indexed="81"/>
            <rFont val="Tahoma"/>
            <family val="2"/>
          </rPr>
          <t xml:space="preserve">)
2. </t>
        </r>
        <r>
          <rPr>
            <b/>
            <sz val="9"/>
            <color indexed="81"/>
            <rFont val="돋움"/>
            <family val="3"/>
            <charset val="129"/>
          </rPr>
          <t>출산하거나</t>
        </r>
        <r>
          <rPr>
            <b/>
            <sz val="9"/>
            <color indexed="81"/>
            <rFont val="Tahoma"/>
            <family val="2"/>
          </rPr>
          <t xml:space="preserve"> </t>
        </r>
        <r>
          <rPr>
            <b/>
            <sz val="9"/>
            <color indexed="81"/>
            <rFont val="돋움"/>
            <family val="3"/>
            <charset val="129"/>
          </rPr>
          <t>입양</t>
        </r>
        <r>
          <rPr>
            <b/>
            <sz val="9"/>
            <color indexed="81"/>
            <rFont val="Tahoma"/>
            <family val="2"/>
          </rPr>
          <t xml:space="preserve"> </t>
        </r>
        <r>
          <rPr>
            <b/>
            <sz val="9"/>
            <color indexed="81"/>
            <rFont val="돋움"/>
            <family val="3"/>
            <charset val="129"/>
          </rPr>
          <t>신고한</t>
        </r>
        <r>
          <rPr>
            <b/>
            <sz val="9"/>
            <color indexed="81"/>
            <rFont val="Tahoma"/>
            <family val="2"/>
          </rPr>
          <t xml:space="preserve"> </t>
        </r>
        <r>
          <rPr>
            <b/>
            <sz val="9"/>
            <color indexed="81"/>
            <rFont val="돋움"/>
            <family val="3"/>
            <charset val="129"/>
          </rPr>
          <t>공제대상자녀가</t>
        </r>
        <r>
          <rPr>
            <b/>
            <sz val="9"/>
            <color indexed="81"/>
            <rFont val="Tahoma"/>
            <family val="2"/>
          </rPr>
          <t xml:space="preserve"> </t>
        </r>
        <r>
          <rPr>
            <b/>
            <sz val="9"/>
            <color indexed="81"/>
            <rFont val="돋움"/>
            <family val="3"/>
            <charset val="129"/>
          </rPr>
          <t>둘째인</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연</t>
        </r>
        <r>
          <rPr>
            <b/>
            <sz val="9"/>
            <color indexed="81"/>
            <rFont val="Tahoma"/>
            <family val="2"/>
          </rPr>
          <t xml:space="preserve"> 50</t>
        </r>
        <r>
          <rPr>
            <b/>
            <sz val="9"/>
            <color indexed="81"/>
            <rFont val="돋움"/>
            <family val="3"/>
            <charset val="129"/>
          </rPr>
          <t>만원</t>
        </r>
        <r>
          <rPr>
            <b/>
            <sz val="9"/>
            <color indexed="81"/>
            <rFont val="Tahoma"/>
            <family val="2"/>
          </rPr>
          <t xml:space="preserve">(2016.12.20 </t>
        </r>
        <r>
          <rPr>
            <b/>
            <sz val="9"/>
            <color indexed="81"/>
            <rFont val="돋움"/>
            <family val="3"/>
            <charset val="129"/>
          </rPr>
          <t>신설</t>
        </r>
        <r>
          <rPr>
            <b/>
            <sz val="9"/>
            <color indexed="81"/>
            <rFont val="Tahoma"/>
            <family val="2"/>
          </rPr>
          <t xml:space="preserve">)
3. </t>
        </r>
        <r>
          <rPr>
            <b/>
            <sz val="9"/>
            <color indexed="81"/>
            <rFont val="돋움"/>
            <family val="3"/>
            <charset val="129"/>
          </rPr>
          <t>출산하거나</t>
        </r>
        <r>
          <rPr>
            <b/>
            <sz val="9"/>
            <color indexed="81"/>
            <rFont val="Tahoma"/>
            <family val="2"/>
          </rPr>
          <t xml:space="preserve"> </t>
        </r>
        <r>
          <rPr>
            <b/>
            <sz val="9"/>
            <color indexed="81"/>
            <rFont val="돋움"/>
            <family val="3"/>
            <charset val="129"/>
          </rPr>
          <t>입양</t>
        </r>
        <r>
          <rPr>
            <b/>
            <sz val="9"/>
            <color indexed="81"/>
            <rFont val="Tahoma"/>
            <family val="2"/>
          </rPr>
          <t xml:space="preserve"> </t>
        </r>
        <r>
          <rPr>
            <b/>
            <sz val="9"/>
            <color indexed="81"/>
            <rFont val="돋움"/>
            <family val="3"/>
            <charset val="129"/>
          </rPr>
          <t>신고한</t>
        </r>
        <r>
          <rPr>
            <b/>
            <sz val="9"/>
            <color indexed="81"/>
            <rFont val="Tahoma"/>
            <family val="2"/>
          </rPr>
          <t xml:space="preserve"> </t>
        </r>
        <r>
          <rPr>
            <b/>
            <sz val="9"/>
            <color indexed="81"/>
            <rFont val="돋움"/>
            <family val="3"/>
            <charset val="129"/>
          </rPr>
          <t>공제대상자녀가</t>
        </r>
        <r>
          <rPr>
            <b/>
            <sz val="9"/>
            <color indexed="81"/>
            <rFont val="Tahoma"/>
            <family val="2"/>
          </rPr>
          <t xml:space="preserve"> </t>
        </r>
        <r>
          <rPr>
            <b/>
            <sz val="9"/>
            <color indexed="81"/>
            <rFont val="돋움"/>
            <family val="3"/>
            <charset val="129"/>
          </rPr>
          <t>셋째</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연</t>
        </r>
        <r>
          <rPr>
            <b/>
            <sz val="9"/>
            <color indexed="81"/>
            <rFont val="Tahoma"/>
            <family val="2"/>
          </rPr>
          <t xml:space="preserve"> 70</t>
        </r>
        <r>
          <rPr>
            <b/>
            <sz val="9"/>
            <color indexed="81"/>
            <rFont val="돋움"/>
            <family val="3"/>
            <charset val="129"/>
          </rPr>
          <t>만원</t>
        </r>
        <r>
          <rPr>
            <b/>
            <sz val="9"/>
            <color indexed="81"/>
            <rFont val="Tahoma"/>
            <family val="2"/>
          </rPr>
          <t xml:space="preserve">(2016.12.20 </t>
        </r>
        <r>
          <rPr>
            <b/>
            <sz val="9"/>
            <color indexed="81"/>
            <rFont val="돋움"/>
            <family val="3"/>
            <charset val="129"/>
          </rPr>
          <t>신설</t>
        </r>
        <r>
          <rPr>
            <b/>
            <sz val="9"/>
            <color indexed="81"/>
            <rFont val="Tahoma"/>
            <family val="2"/>
          </rPr>
          <t xml:space="preserve">)
</t>
        </r>
      </text>
    </comment>
    <comment ref="V105" authorId="1" shapeId="0" xr:uid="{240EDB9C-8522-4F8E-AABC-C5C6B929D877}">
      <text>
        <r>
          <rPr>
            <b/>
            <sz val="9"/>
            <color indexed="81"/>
            <rFont val="돋움"/>
            <family val="3"/>
            <charset val="129"/>
          </rPr>
          <t>※</t>
        </r>
        <r>
          <rPr>
            <b/>
            <sz val="9"/>
            <color indexed="81"/>
            <rFont val="Tahoma"/>
            <family val="2"/>
          </rPr>
          <t xml:space="preserve"> </t>
        </r>
        <r>
          <rPr>
            <b/>
            <sz val="9"/>
            <color indexed="81"/>
            <rFont val="돋움"/>
            <family val="3"/>
            <charset val="129"/>
          </rPr>
          <t xml:space="preserve">공제한도
</t>
        </r>
        <r>
          <rPr>
            <b/>
            <sz val="9"/>
            <color indexed="81"/>
            <rFont val="Tahoma"/>
            <family val="2"/>
          </rPr>
          <t>Min [(</t>
        </r>
        <r>
          <rPr>
            <b/>
            <sz val="9"/>
            <color indexed="81"/>
            <rFont val="돋움"/>
            <family val="3"/>
            <charset val="129"/>
          </rPr>
          <t>근로자퇴직급여</t>
        </r>
        <r>
          <rPr>
            <b/>
            <sz val="9"/>
            <color indexed="81"/>
            <rFont val="Tahoma"/>
            <family val="2"/>
          </rPr>
          <t xml:space="preserve"> + </t>
        </r>
        <r>
          <rPr>
            <b/>
            <sz val="9"/>
            <color indexed="81"/>
            <rFont val="돋움"/>
            <family val="3"/>
            <charset val="129"/>
          </rPr>
          <t>과학기술인공제회</t>
        </r>
        <r>
          <rPr>
            <b/>
            <sz val="9"/>
            <color indexed="81"/>
            <rFont val="Tahoma"/>
            <family val="2"/>
          </rPr>
          <t xml:space="preserve"> + </t>
        </r>
        <r>
          <rPr>
            <b/>
            <sz val="9"/>
            <color indexed="81"/>
            <rFont val="돋움"/>
            <family val="3"/>
            <charset val="129"/>
          </rPr>
          <t>연금저축</t>
        </r>
        <r>
          <rPr>
            <b/>
            <sz val="9"/>
            <color indexed="81"/>
            <rFont val="Tahoma"/>
            <family val="2"/>
          </rPr>
          <t>) , 400</t>
        </r>
        <r>
          <rPr>
            <b/>
            <sz val="9"/>
            <color indexed="81"/>
            <rFont val="돋움"/>
            <family val="3"/>
            <charset val="129"/>
          </rPr>
          <t>만원</t>
        </r>
        <r>
          <rPr>
            <b/>
            <sz val="9"/>
            <color indexed="81"/>
            <rFont val="Tahoma"/>
            <family val="2"/>
          </rPr>
          <t xml:space="preserve">]
</t>
        </r>
        <r>
          <rPr>
            <b/>
            <sz val="9"/>
            <color indexed="81"/>
            <rFont val="돋움"/>
            <family val="3"/>
            <charset val="129"/>
          </rPr>
          <t>세액공제액</t>
        </r>
        <r>
          <rPr>
            <b/>
            <sz val="9"/>
            <color indexed="81"/>
            <rFont val="Tahoma"/>
            <family val="2"/>
          </rPr>
          <t xml:space="preserve"> = </t>
        </r>
        <r>
          <rPr>
            <b/>
            <sz val="9"/>
            <color indexed="81"/>
            <rFont val="돋움"/>
            <family val="3"/>
            <charset val="129"/>
          </rPr>
          <t>공제대상액</t>
        </r>
        <r>
          <rPr>
            <b/>
            <sz val="9"/>
            <color indexed="81"/>
            <rFont val="Tahoma"/>
            <family val="2"/>
          </rPr>
          <t xml:space="preserve"> x 12%
  - 12% </t>
        </r>
        <r>
          <rPr>
            <b/>
            <sz val="9"/>
            <color indexed="81"/>
            <rFont val="돋움"/>
            <family val="3"/>
            <charset val="129"/>
          </rPr>
          <t>적용대상</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연금계좌</t>
        </r>
        <r>
          <rPr>
            <b/>
            <sz val="9"/>
            <color indexed="81"/>
            <rFont val="Tahoma"/>
            <family val="2"/>
          </rPr>
          <t xml:space="preserve">, </t>
        </r>
        <r>
          <rPr>
            <b/>
            <sz val="9"/>
            <color indexed="81"/>
            <rFont val="돋움"/>
            <family val="3"/>
            <charset val="129"/>
          </rPr>
          <t>보장성보험료
◦</t>
        </r>
        <r>
          <rPr>
            <b/>
            <sz val="9"/>
            <color indexed="81"/>
            <rFont val="Tahoma"/>
            <family val="2"/>
          </rPr>
          <t xml:space="preserve"> </t>
        </r>
        <r>
          <rPr>
            <b/>
            <sz val="9"/>
            <color indexed="81"/>
            <rFont val="돋움"/>
            <family val="3"/>
            <charset val="129"/>
          </rPr>
          <t>연금계좌</t>
        </r>
        <r>
          <rPr>
            <b/>
            <sz val="9"/>
            <color indexed="81"/>
            <rFont val="Tahoma"/>
            <family val="2"/>
          </rPr>
          <t xml:space="preserve"> </t>
        </r>
        <r>
          <rPr>
            <b/>
            <sz val="9"/>
            <color indexed="81"/>
            <rFont val="돋움"/>
            <family val="3"/>
            <charset val="129"/>
          </rPr>
          <t>납입금</t>
        </r>
        <r>
          <rPr>
            <b/>
            <sz val="9"/>
            <color indexed="81"/>
            <rFont val="Tahoma"/>
            <family val="2"/>
          </rPr>
          <t xml:space="preserve"> </t>
        </r>
        <r>
          <rPr>
            <b/>
            <sz val="9"/>
            <color indexed="81"/>
            <rFont val="돋움"/>
            <family val="3"/>
            <charset val="129"/>
          </rPr>
          <t>납입시기</t>
        </r>
        <r>
          <rPr>
            <b/>
            <sz val="9"/>
            <color indexed="81"/>
            <rFont val="Tahoma"/>
            <family val="2"/>
          </rPr>
          <t xml:space="preserve"> </t>
        </r>
        <r>
          <rPr>
            <b/>
            <sz val="9"/>
            <color indexed="81"/>
            <rFont val="돋움"/>
            <family val="3"/>
            <charset val="129"/>
          </rPr>
          <t xml:space="preserve">전환
</t>
        </r>
        <r>
          <rPr>
            <b/>
            <sz val="9"/>
            <color indexed="81"/>
            <rFont val="Tahoma"/>
            <family val="2"/>
          </rPr>
          <t xml:space="preserve"> - </t>
        </r>
        <r>
          <rPr>
            <b/>
            <sz val="9"/>
            <color indexed="81"/>
            <rFont val="돋움"/>
            <family val="3"/>
            <charset val="129"/>
          </rPr>
          <t>연금계좌</t>
        </r>
        <r>
          <rPr>
            <b/>
            <sz val="9"/>
            <color indexed="81"/>
            <rFont val="Tahoma"/>
            <family val="2"/>
          </rPr>
          <t xml:space="preserve"> </t>
        </r>
        <r>
          <rPr>
            <b/>
            <sz val="9"/>
            <color indexed="81"/>
            <rFont val="돋움"/>
            <family val="3"/>
            <charset val="129"/>
          </rPr>
          <t>세액공제의</t>
        </r>
        <r>
          <rPr>
            <b/>
            <sz val="9"/>
            <color indexed="81"/>
            <rFont val="Tahoma"/>
            <family val="2"/>
          </rPr>
          <t xml:space="preserve"> </t>
        </r>
        <r>
          <rPr>
            <b/>
            <sz val="9"/>
            <color indexed="81"/>
            <rFont val="돋움"/>
            <family val="3"/>
            <charset val="129"/>
          </rPr>
          <t>한도를</t>
        </r>
        <r>
          <rPr>
            <b/>
            <sz val="9"/>
            <color indexed="81"/>
            <rFont val="Tahoma"/>
            <family val="2"/>
          </rPr>
          <t xml:space="preserve"> </t>
        </r>
        <r>
          <rPr>
            <b/>
            <sz val="9"/>
            <color indexed="81"/>
            <rFont val="돋움"/>
            <family val="3"/>
            <charset val="129"/>
          </rPr>
          <t>넘는</t>
        </r>
        <r>
          <rPr>
            <b/>
            <sz val="9"/>
            <color indexed="81"/>
            <rFont val="Tahoma"/>
            <family val="2"/>
          </rPr>
          <t xml:space="preserve"> </t>
        </r>
        <r>
          <rPr>
            <b/>
            <sz val="9"/>
            <color indexed="81"/>
            <rFont val="돋움"/>
            <family val="3"/>
            <charset val="129"/>
          </rPr>
          <t>초과납입금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이전에</t>
        </r>
        <r>
          <rPr>
            <b/>
            <sz val="9"/>
            <color indexed="81"/>
            <rFont val="Tahoma"/>
            <family val="2"/>
          </rPr>
          <t xml:space="preserve"> </t>
        </r>
        <r>
          <rPr>
            <b/>
            <sz val="9"/>
            <color indexed="81"/>
            <rFont val="돋움"/>
            <family val="3"/>
            <charset val="129"/>
          </rPr>
          <t>세액공제를</t>
        </r>
        <r>
          <rPr>
            <b/>
            <sz val="9"/>
            <color indexed="81"/>
            <rFont val="Tahoma"/>
            <family val="2"/>
          </rPr>
          <t xml:space="preserve"> </t>
        </r>
        <r>
          <rPr>
            <b/>
            <sz val="9"/>
            <color indexed="81"/>
            <rFont val="돋움"/>
            <family val="3"/>
            <charset val="129"/>
          </rPr>
          <t>받지</t>
        </r>
        <r>
          <rPr>
            <b/>
            <sz val="9"/>
            <color indexed="81"/>
            <rFont val="Tahoma"/>
            <family val="2"/>
          </rPr>
          <t xml:space="preserve"> </t>
        </r>
        <r>
          <rPr>
            <b/>
            <sz val="9"/>
            <color indexed="81"/>
            <rFont val="돋움"/>
            <family val="3"/>
            <charset val="129"/>
          </rPr>
          <t>못했던</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연도의</t>
        </r>
        <r>
          <rPr>
            <b/>
            <sz val="9"/>
            <color indexed="81"/>
            <rFont val="Tahoma"/>
            <family val="2"/>
          </rPr>
          <t xml:space="preserve"> </t>
        </r>
        <r>
          <rPr>
            <b/>
            <sz val="9"/>
            <color indexed="81"/>
            <rFont val="돋움"/>
            <family val="3"/>
            <charset val="129"/>
          </rPr>
          <t>납입금으로</t>
        </r>
        <r>
          <rPr>
            <b/>
            <sz val="9"/>
            <color indexed="81"/>
            <rFont val="Tahoma"/>
            <family val="2"/>
          </rPr>
          <t xml:space="preserve"> </t>
        </r>
        <r>
          <rPr>
            <b/>
            <sz val="9"/>
            <color indexed="81"/>
            <rFont val="돋움"/>
            <family val="3"/>
            <charset val="129"/>
          </rPr>
          <t>전환하여</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가능
◦</t>
        </r>
        <r>
          <rPr>
            <b/>
            <sz val="9"/>
            <color indexed="81"/>
            <rFont val="Tahoma"/>
            <family val="2"/>
          </rPr>
          <t xml:space="preserve"> </t>
        </r>
        <r>
          <rPr>
            <b/>
            <sz val="9"/>
            <color indexed="81"/>
            <rFont val="돋움"/>
            <family val="3"/>
            <charset val="129"/>
          </rPr>
          <t>연금수령</t>
        </r>
        <r>
          <rPr>
            <b/>
            <sz val="9"/>
            <color indexed="81"/>
            <rFont val="Tahoma"/>
            <family val="2"/>
          </rPr>
          <t xml:space="preserve"> </t>
        </r>
        <r>
          <rPr>
            <b/>
            <sz val="9"/>
            <color indexed="81"/>
            <rFont val="돋움"/>
            <family val="3"/>
            <charset val="129"/>
          </rPr>
          <t>개시신청</t>
        </r>
        <r>
          <rPr>
            <b/>
            <sz val="9"/>
            <color indexed="81"/>
            <rFont val="Tahoma"/>
            <family val="2"/>
          </rPr>
          <t xml:space="preserve"> </t>
        </r>
        <r>
          <rPr>
            <b/>
            <sz val="9"/>
            <color indexed="81"/>
            <rFont val="돋움"/>
            <family val="3"/>
            <charset val="129"/>
          </rPr>
          <t>후</t>
        </r>
        <r>
          <rPr>
            <b/>
            <sz val="9"/>
            <color indexed="81"/>
            <rFont val="Tahoma"/>
            <family val="2"/>
          </rPr>
          <t xml:space="preserve"> </t>
        </r>
        <r>
          <rPr>
            <b/>
            <sz val="9"/>
            <color indexed="81"/>
            <rFont val="돋움"/>
            <family val="3"/>
            <charset val="129"/>
          </rPr>
          <t xml:space="preserve">연금수령
</t>
        </r>
        <r>
          <rPr>
            <b/>
            <sz val="9"/>
            <color indexed="81"/>
            <rFont val="Tahoma"/>
            <family val="2"/>
          </rPr>
          <t xml:space="preserve"> - </t>
        </r>
        <r>
          <rPr>
            <b/>
            <sz val="9"/>
            <color indexed="81"/>
            <rFont val="돋움"/>
            <family val="3"/>
            <charset val="129"/>
          </rPr>
          <t>연금수령을</t>
        </r>
        <r>
          <rPr>
            <b/>
            <sz val="9"/>
            <color indexed="81"/>
            <rFont val="Tahoma"/>
            <family val="2"/>
          </rPr>
          <t xml:space="preserve"> </t>
        </r>
        <r>
          <rPr>
            <b/>
            <sz val="9"/>
            <color indexed="81"/>
            <rFont val="돋움"/>
            <family val="3"/>
            <charset val="129"/>
          </rPr>
          <t>시작한</t>
        </r>
        <r>
          <rPr>
            <b/>
            <sz val="9"/>
            <color indexed="81"/>
            <rFont val="Tahoma"/>
            <family val="2"/>
          </rPr>
          <t xml:space="preserve"> </t>
        </r>
        <r>
          <rPr>
            <b/>
            <sz val="9"/>
            <color indexed="81"/>
            <rFont val="돋움"/>
            <family val="3"/>
            <charset val="129"/>
          </rPr>
          <t>해에는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해에</t>
        </r>
        <r>
          <rPr>
            <b/>
            <sz val="9"/>
            <color indexed="81"/>
            <rFont val="Tahoma"/>
            <family val="2"/>
          </rPr>
          <t xml:space="preserve"> </t>
        </r>
        <r>
          <rPr>
            <b/>
            <sz val="9"/>
            <color indexed="81"/>
            <rFont val="돋움"/>
            <family val="3"/>
            <charset val="129"/>
          </rPr>
          <t>연금계좌에</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금액에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가능</t>
        </r>
        <r>
          <rPr>
            <b/>
            <sz val="9"/>
            <color indexed="81"/>
            <rFont val="Tahoma"/>
            <family val="2"/>
          </rPr>
          <t>(</t>
        </r>
        <r>
          <rPr>
            <b/>
            <sz val="9"/>
            <color indexed="81"/>
            <rFont val="돋움"/>
            <family val="3"/>
            <charset val="129"/>
          </rPr>
          <t>연금수령액을</t>
        </r>
        <r>
          <rPr>
            <b/>
            <sz val="9"/>
            <color indexed="81"/>
            <rFont val="Tahoma"/>
            <family val="2"/>
          </rPr>
          <t xml:space="preserve"> </t>
        </r>
        <r>
          <rPr>
            <b/>
            <sz val="9"/>
            <color indexed="81"/>
            <rFont val="돋움"/>
            <family val="3"/>
            <charset val="129"/>
          </rPr>
          <t>차감하지</t>
        </r>
        <r>
          <rPr>
            <b/>
            <sz val="9"/>
            <color indexed="81"/>
            <rFont val="Tahoma"/>
            <family val="2"/>
          </rPr>
          <t xml:space="preserve"> </t>
        </r>
        <r>
          <rPr>
            <b/>
            <sz val="9"/>
            <color indexed="81"/>
            <rFont val="돋움"/>
            <family val="3"/>
            <charset val="129"/>
          </rPr>
          <t>않고</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연금계좌
공제금액</t>
        </r>
        <r>
          <rPr>
            <b/>
            <sz val="9"/>
            <color indexed="81"/>
            <rFont val="Tahoma"/>
            <family val="2"/>
          </rPr>
          <t xml:space="preserve"> </t>
        </r>
        <r>
          <rPr>
            <b/>
            <sz val="9"/>
            <color indexed="81"/>
            <rFont val="돋움"/>
            <family val="3"/>
            <charset val="129"/>
          </rPr>
          <t>한도</t>
        </r>
        <r>
          <rPr>
            <b/>
            <sz val="9"/>
            <color indexed="81"/>
            <rFont val="Tahoma"/>
            <family val="2"/>
          </rPr>
          <t xml:space="preserve"> : </t>
        </r>
        <r>
          <rPr>
            <b/>
            <sz val="9"/>
            <color indexed="81"/>
            <rFont val="돋움"/>
            <family val="3"/>
            <charset val="129"/>
          </rPr>
          <t>연금계좌</t>
        </r>
        <r>
          <rPr>
            <b/>
            <sz val="9"/>
            <color indexed="81"/>
            <rFont val="Tahoma"/>
            <family val="2"/>
          </rPr>
          <t xml:space="preserve"> </t>
        </r>
        <r>
          <rPr>
            <b/>
            <sz val="9"/>
            <color indexed="81"/>
            <rFont val="돋움"/>
            <family val="3"/>
            <charset val="129"/>
          </rPr>
          <t>납입액</t>
        </r>
        <r>
          <rPr>
            <b/>
            <sz val="9"/>
            <color indexed="81"/>
            <rFont val="Tahoma"/>
            <family val="2"/>
          </rPr>
          <t xml:space="preserve"> (</t>
        </r>
        <r>
          <rPr>
            <b/>
            <sz val="9"/>
            <color indexed="81"/>
            <rFont val="돋움"/>
            <family val="3"/>
            <charset val="129"/>
          </rPr>
          <t>연</t>
        </r>
        <r>
          <rPr>
            <b/>
            <sz val="9"/>
            <color indexed="81"/>
            <rFont val="Tahoma"/>
            <family val="2"/>
          </rPr>
          <t xml:space="preserve"> 400</t>
        </r>
        <r>
          <rPr>
            <b/>
            <sz val="9"/>
            <color indexed="81"/>
            <rFont val="돋움"/>
            <family val="3"/>
            <charset val="129"/>
          </rPr>
          <t>만원</t>
        </r>
        <r>
          <rPr>
            <b/>
            <sz val="9"/>
            <color indexed="81"/>
            <rFont val="Tahoma"/>
            <family val="2"/>
          </rPr>
          <t xml:space="preserve"> </t>
        </r>
        <r>
          <rPr>
            <b/>
            <sz val="9"/>
            <color indexed="81"/>
            <rFont val="돋움"/>
            <family val="3"/>
            <charset val="129"/>
          </rPr>
          <t>한도</t>
        </r>
        <r>
          <rPr>
            <b/>
            <sz val="9"/>
            <color indexed="81"/>
            <rFont val="Tahoma"/>
            <family val="2"/>
          </rPr>
          <t xml:space="preserve">) × 12%
</t>
        </r>
        <r>
          <rPr>
            <b/>
            <sz val="9"/>
            <color indexed="81"/>
            <rFont val="돋움"/>
            <family val="3"/>
            <charset val="129"/>
          </rPr>
          <t>과학기술인공제</t>
        </r>
        <r>
          <rPr>
            <b/>
            <sz val="9"/>
            <color indexed="81"/>
            <rFont val="Tahoma"/>
            <family val="2"/>
          </rPr>
          <t xml:space="preserve"> : </t>
        </r>
        <r>
          <rPr>
            <b/>
            <sz val="9"/>
            <color indexed="81"/>
            <rFont val="돋움"/>
            <family val="3"/>
            <charset val="129"/>
          </rPr>
          <t>과학기술인공제회법에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퇴직연금</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납입액
퇴직연금</t>
        </r>
        <r>
          <rPr>
            <b/>
            <sz val="9"/>
            <color indexed="81"/>
            <rFont val="Tahoma"/>
            <family val="2"/>
          </rPr>
          <t xml:space="preserve"> : </t>
        </r>
        <r>
          <rPr>
            <b/>
            <sz val="9"/>
            <color indexed="81"/>
            <rFont val="돋움"/>
            <family val="3"/>
            <charset val="129"/>
          </rPr>
          <t>근로자퇴직급여보장법에</t>
        </r>
        <r>
          <rPr>
            <b/>
            <sz val="9"/>
            <color indexed="81"/>
            <rFont val="Tahoma"/>
            <family val="2"/>
          </rPr>
          <t xml:space="preserve"> </t>
        </r>
        <r>
          <rPr>
            <b/>
            <sz val="9"/>
            <color indexed="81"/>
            <rFont val="돋움"/>
            <family val="3"/>
            <charset val="129"/>
          </rPr>
          <t>따른</t>
        </r>
        <r>
          <rPr>
            <b/>
            <sz val="9"/>
            <color indexed="81"/>
            <rFont val="Tahoma"/>
            <family val="2"/>
          </rPr>
          <t xml:space="preserve"> DC</t>
        </r>
        <r>
          <rPr>
            <b/>
            <sz val="9"/>
            <color indexed="81"/>
            <rFont val="돋움"/>
            <family val="3"/>
            <charset val="129"/>
          </rPr>
          <t>형</t>
        </r>
        <r>
          <rPr>
            <b/>
            <sz val="9"/>
            <color indexed="81"/>
            <rFont val="Tahoma"/>
            <family val="2"/>
          </rPr>
          <t xml:space="preserve"> </t>
        </r>
        <r>
          <rPr>
            <b/>
            <sz val="9"/>
            <color indexed="81"/>
            <rFont val="돋움"/>
            <family val="3"/>
            <charset val="129"/>
          </rPr>
          <t>퇴직연금ㆍ개인형퇴직연금</t>
        </r>
        <r>
          <rPr>
            <b/>
            <sz val="9"/>
            <color indexed="81"/>
            <rFont val="Tahoma"/>
            <family val="2"/>
          </rPr>
          <t xml:space="preserve">(IRP) </t>
        </r>
        <r>
          <rPr>
            <b/>
            <sz val="9"/>
            <color indexed="81"/>
            <rFont val="돋움"/>
            <family val="3"/>
            <charset val="129"/>
          </rPr>
          <t>근로자</t>
        </r>
        <r>
          <rPr>
            <b/>
            <sz val="9"/>
            <color indexed="81"/>
            <rFont val="Tahoma"/>
            <family val="2"/>
          </rPr>
          <t xml:space="preserve"> </t>
        </r>
        <r>
          <rPr>
            <b/>
            <sz val="9"/>
            <color indexed="81"/>
            <rFont val="돋움"/>
            <family val="3"/>
            <charset val="129"/>
          </rPr>
          <t>납입액
연금저축</t>
        </r>
        <r>
          <rPr>
            <b/>
            <sz val="9"/>
            <color indexed="81"/>
            <rFont val="Tahoma"/>
            <family val="2"/>
          </rPr>
          <t xml:space="preserve"> : </t>
        </r>
        <r>
          <rPr>
            <b/>
            <sz val="9"/>
            <color indexed="81"/>
            <rFont val="돋움"/>
            <family val="3"/>
            <charset val="129"/>
          </rPr>
          <t>연금저축계좌</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납입액
소득세법</t>
        </r>
        <r>
          <rPr>
            <b/>
            <sz val="9"/>
            <color indexed="81"/>
            <rFont val="Tahoma"/>
            <family val="2"/>
          </rPr>
          <t xml:space="preserve"> </t>
        </r>
        <r>
          <rPr>
            <b/>
            <sz val="9"/>
            <color indexed="81"/>
            <rFont val="돋움"/>
            <family val="3"/>
            <charset val="129"/>
          </rPr>
          <t>제</t>
        </r>
        <r>
          <rPr>
            <b/>
            <sz val="9"/>
            <color indexed="81"/>
            <rFont val="Tahoma"/>
            <family val="2"/>
          </rPr>
          <t>59</t>
        </r>
        <r>
          <rPr>
            <b/>
            <sz val="9"/>
            <color indexed="81"/>
            <rFont val="돋움"/>
            <family val="3"/>
            <charset val="129"/>
          </rPr>
          <t>조의</t>
        </r>
        <r>
          <rPr>
            <b/>
            <sz val="9"/>
            <color indexed="81"/>
            <rFont val="Tahoma"/>
            <family val="2"/>
          </rPr>
          <t xml:space="preserve"> 3 [ </t>
        </r>
        <r>
          <rPr>
            <b/>
            <sz val="9"/>
            <color indexed="81"/>
            <rFont val="돋움"/>
            <family val="3"/>
            <charset val="129"/>
          </rPr>
          <t>연금계좌세액공제</t>
        </r>
        <r>
          <rPr>
            <b/>
            <sz val="9"/>
            <color indexed="81"/>
            <rFont val="Tahoma"/>
            <family val="2"/>
          </rPr>
          <t xml:space="preserve">(2014.01.01 </t>
        </r>
        <r>
          <rPr>
            <b/>
            <sz val="9"/>
            <color indexed="81"/>
            <rFont val="돋움"/>
            <family val="3"/>
            <charset val="129"/>
          </rPr>
          <t>신설</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종합소득이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거주자가</t>
        </r>
        <r>
          <rPr>
            <b/>
            <sz val="9"/>
            <color indexed="81"/>
            <rFont val="Tahoma"/>
            <family val="2"/>
          </rPr>
          <t xml:space="preserve"> </t>
        </r>
        <r>
          <rPr>
            <b/>
            <sz val="9"/>
            <color indexed="81"/>
            <rFont val="돋움"/>
            <family val="3"/>
            <charset val="129"/>
          </rPr>
          <t>연금계좌에</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연금계좌</t>
        </r>
        <r>
          <rPr>
            <b/>
            <sz val="9"/>
            <color indexed="81"/>
            <rFont val="Tahoma"/>
            <family val="2"/>
          </rPr>
          <t xml:space="preserve"> </t>
        </r>
        <r>
          <rPr>
            <b/>
            <sz val="9"/>
            <color indexed="81"/>
            <rFont val="돋움"/>
            <family val="3"/>
            <charset val="129"/>
          </rPr>
          <t>납입액</t>
        </r>
        <r>
          <rPr>
            <b/>
            <sz val="9"/>
            <color indexed="81"/>
            <rFont val="Tahoma"/>
            <family val="2"/>
          </rPr>
          <t xml:space="preserve">" </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의</t>
        </r>
        <r>
          <rPr>
            <b/>
            <sz val="9"/>
            <color indexed="81"/>
            <rFont val="Tahoma"/>
            <family val="2"/>
          </rPr>
          <t xml:space="preserve"> 100</t>
        </r>
        <r>
          <rPr>
            <b/>
            <sz val="9"/>
            <color indexed="81"/>
            <rFont val="돋움"/>
            <family val="3"/>
            <charset val="129"/>
          </rPr>
          <t>분의</t>
        </r>
        <r>
          <rPr>
            <b/>
            <sz val="9"/>
            <color indexed="81"/>
            <rFont val="Tahoma"/>
            <family val="2"/>
          </rPr>
          <t xml:space="preserve"> 12[</t>
        </r>
        <r>
          <rPr>
            <b/>
            <sz val="9"/>
            <color indexed="81"/>
            <rFont val="돋움"/>
            <family val="3"/>
            <charset val="129"/>
          </rPr>
          <t>해당</t>
        </r>
        <r>
          <rPr>
            <b/>
            <sz val="9"/>
            <color indexed="81"/>
            <rFont val="Tahoma"/>
            <family val="2"/>
          </rPr>
          <t xml:space="preserve"> </t>
        </r>
        <r>
          <rPr>
            <b/>
            <sz val="9"/>
            <color indexed="81"/>
            <rFont val="돋움"/>
            <family val="3"/>
            <charset val="129"/>
          </rPr>
          <t>과세기간의</t>
        </r>
        <r>
          <rPr>
            <b/>
            <sz val="9"/>
            <color indexed="81"/>
            <rFont val="Tahoma"/>
            <family val="2"/>
          </rPr>
          <t xml:space="preserve"> </t>
        </r>
        <r>
          <rPr>
            <b/>
            <sz val="9"/>
            <color indexed="81"/>
            <rFont val="돋움"/>
            <family val="3"/>
            <charset val="129"/>
          </rPr>
          <t>종합소득과세표준을</t>
        </r>
        <r>
          <rPr>
            <b/>
            <sz val="9"/>
            <color indexed="81"/>
            <rFont val="Tahoma"/>
            <family val="2"/>
          </rPr>
          <t xml:space="preserve"> </t>
        </r>
        <r>
          <rPr>
            <b/>
            <sz val="9"/>
            <color indexed="81"/>
            <rFont val="돋움"/>
            <family val="3"/>
            <charset val="129"/>
          </rPr>
          <t>계산할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합산하는</t>
        </r>
        <r>
          <rPr>
            <b/>
            <sz val="9"/>
            <color indexed="81"/>
            <rFont val="Tahoma"/>
            <family val="2"/>
          </rPr>
          <t xml:space="preserve"> </t>
        </r>
        <r>
          <rPr>
            <b/>
            <sz val="9"/>
            <color indexed="81"/>
            <rFont val="돋움"/>
            <family val="3"/>
            <charset val="129"/>
          </rPr>
          <t>종합소득금액이</t>
        </r>
        <r>
          <rPr>
            <b/>
            <sz val="9"/>
            <color indexed="81"/>
            <rFont val="Tahoma"/>
            <family val="2"/>
          </rPr>
          <t xml:space="preserve"> 4</t>
        </r>
        <r>
          <rPr>
            <b/>
            <sz val="9"/>
            <color indexed="81"/>
            <rFont val="돋움"/>
            <family val="3"/>
            <charset val="129"/>
          </rPr>
          <t>천만원</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근로소득만</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총급여액</t>
        </r>
        <r>
          <rPr>
            <b/>
            <sz val="9"/>
            <color indexed="81"/>
            <rFont val="Tahoma"/>
            <family val="2"/>
          </rPr>
          <t xml:space="preserve"> 5</t>
        </r>
        <r>
          <rPr>
            <b/>
            <sz val="9"/>
            <color indexed="81"/>
            <rFont val="돋움"/>
            <family val="3"/>
            <charset val="129"/>
          </rPr>
          <t>천</t>
        </r>
        <r>
          <rPr>
            <b/>
            <sz val="9"/>
            <color indexed="81"/>
            <rFont val="Tahoma"/>
            <family val="2"/>
          </rPr>
          <t xml:space="preserve"> 500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거주자에</t>
        </r>
        <r>
          <rPr>
            <b/>
            <sz val="9"/>
            <color indexed="81"/>
            <rFont val="Tahoma"/>
            <family val="2"/>
          </rPr>
          <t xml:space="preserve"> </t>
        </r>
        <r>
          <rPr>
            <b/>
            <sz val="9"/>
            <color indexed="81"/>
            <rFont val="돋움"/>
            <family val="3"/>
            <charset val="129"/>
          </rPr>
          <t>대해서는</t>
        </r>
        <r>
          <rPr>
            <b/>
            <sz val="9"/>
            <color indexed="81"/>
            <rFont val="Tahoma"/>
            <family val="2"/>
          </rPr>
          <t xml:space="preserve"> 100</t>
        </r>
        <r>
          <rPr>
            <b/>
            <sz val="9"/>
            <color indexed="81"/>
            <rFont val="돋움"/>
            <family val="3"/>
            <charset val="129"/>
          </rPr>
          <t>분의</t>
        </r>
        <r>
          <rPr>
            <b/>
            <sz val="9"/>
            <color indexed="81"/>
            <rFont val="Tahoma"/>
            <family val="2"/>
          </rPr>
          <t xml:space="preserve"> 15]</t>
        </r>
        <r>
          <rPr>
            <b/>
            <sz val="9"/>
            <color indexed="81"/>
            <rFont val="돋움"/>
            <family val="3"/>
            <charset val="129"/>
          </rPr>
          <t>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과세기간의</t>
        </r>
        <r>
          <rPr>
            <b/>
            <sz val="9"/>
            <color indexed="81"/>
            <rFont val="Tahoma"/>
            <family val="2"/>
          </rPr>
          <t xml:space="preserve"> </t>
        </r>
        <r>
          <rPr>
            <b/>
            <sz val="9"/>
            <color indexed="81"/>
            <rFont val="돋움"/>
            <family val="3"/>
            <charset val="129"/>
          </rPr>
          <t>종합소득산출세액에서</t>
        </r>
        <r>
          <rPr>
            <b/>
            <sz val="9"/>
            <color indexed="81"/>
            <rFont val="Tahoma"/>
            <family val="2"/>
          </rPr>
          <t xml:space="preserve"> </t>
        </r>
        <r>
          <rPr>
            <b/>
            <sz val="9"/>
            <color indexed="81"/>
            <rFont val="돋움"/>
            <family val="3"/>
            <charset val="129"/>
          </rPr>
          <t>공제한다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연금계좌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연금저축계좌에</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금액이</t>
        </r>
        <r>
          <rPr>
            <b/>
            <sz val="9"/>
            <color indexed="81"/>
            <rFont val="Tahoma"/>
            <family val="2"/>
          </rPr>
          <t xml:space="preserve"> </t>
        </r>
        <r>
          <rPr>
            <b/>
            <sz val="9"/>
            <color indexed="81"/>
            <rFont val="돋움"/>
            <family val="3"/>
            <charset val="129"/>
          </rPr>
          <t>연</t>
        </r>
        <r>
          <rPr>
            <b/>
            <sz val="9"/>
            <color indexed="81"/>
            <rFont val="Tahoma"/>
            <family val="2"/>
          </rPr>
          <t xml:space="preserve"> 400</t>
        </r>
        <r>
          <rPr>
            <b/>
            <sz val="9"/>
            <color indexed="81"/>
            <rFont val="돋움"/>
            <family val="3"/>
            <charset val="129"/>
          </rPr>
          <t>만원을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하고</t>
        </r>
        <r>
          <rPr>
            <b/>
            <sz val="9"/>
            <color indexed="81"/>
            <rFont val="Tahoma"/>
            <family val="2"/>
          </rPr>
          <t xml:space="preserve">, </t>
        </r>
        <r>
          <rPr>
            <b/>
            <sz val="9"/>
            <color indexed="81"/>
            <rFont val="돋움"/>
            <family val="3"/>
            <charset val="129"/>
          </rPr>
          <t>연금저축계좌에</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400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금액과</t>
        </r>
        <r>
          <rPr>
            <b/>
            <sz val="9"/>
            <color indexed="81"/>
            <rFont val="Tahoma"/>
            <family val="2"/>
          </rPr>
          <t xml:space="preserve"> </t>
        </r>
        <r>
          <rPr>
            <b/>
            <sz val="9"/>
            <color indexed="81"/>
            <rFont val="돋움"/>
            <family val="3"/>
            <charset val="129"/>
          </rPr>
          <t>퇴직연금계좌에</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합한</t>
        </r>
        <r>
          <rPr>
            <b/>
            <sz val="9"/>
            <color indexed="81"/>
            <rFont val="Tahoma"/>
            <family val="2"/>
          </rPr>
          <t xml:space="preserve"> </t>
        </r>
        <r>
          <rPr>
            <b/>
            <sz val="9"/>
            <color indexed="81"/>
            <rFont val="돋움"/>
            <family val="3"/>
            <charset val="129"/>
          </rPr>
          <t>금액이</t>
        </r>
        <r>
          <rPr>
            <b/>
            <sz val="9"/>
            <color indexed="81"/>
            <rFont val="Tahoma"/>
            <family val="2"/>
          </rPr>
          <t xml:space="preserve"> </t>
        </r>
        <r>
          <rPr>
            <b/>
            <sz val="9"/>
            <color indexed="81"/>
            <rFont val="돋움"/>
            <family val="3"/>
            <charset val="129"/>
          </rPr>
          <t>연</t>
        </r>
        <r>
          <rPr>
            <b/>
            <sz val="9"/>
            <color indexed="81"/>
            <rFont val="Tahoma"/>
            <family val="2"/>
          </rPr>
          <t xml:space="preserve"> 700</t>
        </r>
        <r>
          <rPr>
            <b/>
            <sz val="9"/>
            <color indexed="81"/>
            <rFont val="돋움"/>
            <family val="3"/>
            <charset val="129"/>
          </rPr>
          <t>만원을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하되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과세기간에</t>
        </r>
        <r>
          <rPr>
            <b/>
            <sz val="9"/>
            <color indexed="81"/>
            <rFont val="Tahoma"/>
            <family val="2"/>
          </rPr>
          <t xml:space="preserve"> </t>
        </r>
        <r>
          <rPr>
            <b/>
            <sz val="9"/>
            <color indexed="81"/>
            <rFont val="돋움"/>
            <family val="3"/>
            <charset val="129"/>
          </rPr>
          <t>종합소득과세표준을</t>
        </r>
        <r>
          <rPr>
            <b/>
            <sz val="9"/>
            <color indexed="81"/>
            <rFont val="Tahoma"/>
            <family val="2"/>
          </rPr>
          <t xml:space="preserve"> </t>
        </r>
        <r>
          <rPr>
            <b/>
            <sz val="9"/>
            <color indexed="81"/>
            <rFont val="돋움"/>
            <family val="3"/>
            <charset val="129"/>
          </rPr>
          <t>계산할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합산하는</t>
        </r>
        <r>
          <rPr>
            <b/>
            <sz val="9"/>
            <color indexed="81"/>
            <rFont val="Tahoma"/>
            <family val="2"/>
          </rPr>
          <t xml:space="preserve"> </t>
        </r>
        <r>
          <rPr>
            <b/>
            <sz val="9"/>
            <color indexed="81"/>
            <rFont val="돋움"/>
            <family val="3"/>
            <charset val="129"/>
          </rPr>
          <t>종합소득금액이</t>
        </r>
        <r>
          <rPr>
            <b/>
            <sz val="9"/>
            <color indexed="81"/>
            <rFont val="Tahoma"/>
            <family val="2"/>
          </rPr>
          <t xml:space="preserve"> 1</t>
        </r>
        <r>
          <rPr>
            <b/>
            <sz val="9"/>
            <color indexed="81"/>
            <rFont val="돋움"/>
            <family val="3"/>
            <charset val="129"/>
          </rPr>
          <t>억원</t>
        </r>
        <r>
          <rPr>
            <b/>
            <sz val="9"/>
            <color indexed="81"/>
            <rFont val="Tahoma"/>
            <family val="2"/>
          </rPr>
          <t xml:space="preserve"> </t>
        </r>
        <r>
          <rPr>
            <b/>
            <sz val="9"/>
            <color indexed="81"/>
            <rFont val="돋움"/>
            <family val="3"/>
            <charset val="129"/>
          </rPr>
          <t>초과</t>
        </r>
        <r>
          <rPr>
            <b/>
            <sz val="9"/>
            <color indexed="81"/>
            <rFont val="Tahoma"/>
            <family val="2"/>
          </rPr>
          <t>(</t>
        </r>
        <r>
          <rPr>
            <b/>
            <sz val="9"/>
            <color indexed="81"/>
            <rFont val="돋움"/>
            <family val="3"/>
            <charset val="129"/>
          </rPr>
          <t>근로소득만</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총급여액</t>
        </r>
        <r>
          <rPr>
            <b/>
            <sz val="9"/>
            <color indexed="81"/>
            <rFont val="Tahoma"/>
            <family val="2"/>
          </rPr>
          <t xml:space="preserve"> 1</t>
        </r>
        <r>
          <rPr>
            <b/>
            <sz val="9"/>
            <color indexed="81"/>
            <rFont val="돋움"/>
            <family val="3"/>
            <charset val="129"/>
          </rPr>
          <t>억</t>
        </r>
        <r>
          <rPr>
            <b/>
            <sz val="9"/>
            <color indexed="81"/>
            <rFont val="Tahoma"/>
            <family val="2"/>
          </rPr>
          <t>2</t>
        </r>
        <r>
          <rPr>
            <b/>
            <sz val="9"/>
            <color indexed="81"/>
            <rFont val="돋움"/>
            <family val="3"/>
            <charset val="129"/>
          </rPr>
          <t>천만원</t>
        </r>
        <r>
          <rPr>
            <b/>
            <sz val="9"/>
            <color indexed="81"/>
            <rFont val="Tahoma"/>
            <family val="2"/>
          </rPr>
          <t xml:space="preserve"> </t>
        </r>
        <r>
          <rPr>
            <b/>
            <sz val="9"/>
            <color indexed="81"/>
            <rFont val="돋움"/>
            <family val="3"/>
            <charset val="129"/>
          </rPr>
          <t>초과</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거주자에</t>
        </r>
        <r>
          <rPr>
            <b/>
            <sz val="9"/>
            <color indexed="81"/>
            <rFont val="Tahoma"/>
            <family val="2"/>
          </rPr>
          <t xml:space="preserve"> </t>
        </r>
        <r>
          <rPr>
            <b/>
            <sz val="9"/>
            <color indexed="81"/>
            <rFont val="돋움"/>
            <family val="3"/>
            <charset val="129"/>
          </rPr>
          <t>대해서는</t>
        </r>
        <r>
          <rPr>
            <b/>
            <sz val="9"/>
            <color indexed="81"/>
            <rFont val="Tahoma"/>
            <family val="2"/>
          </rPr>
          <t xml:space="preserve"> </t>
        </r>
        <r>
          <rPr>
            <b/>
            <sz val="9"/>
            <color indexed="81"/>
            <rFont val="돋움"/>
            <family val="3"/>
            <charset val="129"/>
          </rPr>
          <t>연금계좌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연금저축계좌에</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금액이</t>
        </r>
        <r>
          <rPr>
            <b/>
            <sz val="9"/>
            <color indexed="81"/>
            <rFont val="Tahoma"/>
            <family val="2"/>
          </rPr>
          <t xml:space="preserve"> </t>
        </r>
        <r>
          <rPr>
            <b/>
            <sz val="9"/>
            <color indexed="81"/>
            <rFont val="돋움"/>
            <family val="3"/>
            <charset val="129"/>
          </rPr>
          <t>연</t>
        </r>
        <r>
          <rPr>
            <b/>
            <sz val="9"/>
            <color indexed="81"/>
            <rFont val="Tahoma"/>
            <family val="2"/>
          </rPr>
          <t xml:space="preserve"> 300</t>
        </r>
        <r>
          <rPr>
            <b/>
            <sz val="9"/>
            <color indexed="81"/>
            <rFont val="돋움"/>
            <family val="3"/>
            <charset val="129"/>
          </rPr>
          <t>만원을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하고</t>
        </r>
        <r>
          <rPr>
            <b/>
            <sz val="9"/>
            <color indexed="81"/>
            <rFont val="Tahoma"/>
            <family val="2"/>
          </rPr>
          <t xml:space="preserve">, </t>
        </r>
        <r>
          <rPr>
            <b/>
            <sz val="9"/>
            <color indexed="81"/>
            <rFont val="돋움"/>
            <family val="3"/>
            <charset val="129"/>
          </rPr>
          <t>연금저축계좌에</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300</t>
        </r>
        <r>
          <rPr>
            <b/>
            <sz val="9"/>
            <color indexed="81"/>
            <rFont val="돋움"/>
            <family val="3"/>
            <charset val="129"/>
          </rPr>
          <t>만원</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금액과</t>
        </r>
        <r>
          <rPr>
            <b/>
            <sz val="9"/>
            <color indexed="81"/>
            <rFont val="Tahoma"/>
            <family val="2"/>
          </rPr>
          <t xml:space="preserve"> </t>
        </r>
        <r>
          <rPr>
            <b/>
            <sz val="9"/>
            <color indexed="81"/>
            <rFont val="돋움"/>
            <family val="3"/>
            <charset val="129"/>
          </rPr>
          <t>퇴직연금계좌에</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합한</t>
        </r>
        <r>
          <rPr>
            <b/>
            <sz val="9"/>
            <color indexed="81"/>
            <rFont val="Tahoma"/>
            <family val="2"/>
          </rPr>
          <t xml:space="preserve"> </t>
        </r>
        <r>
          <rPr>
            <b/>
            <sz val="9"/>
            <color indexed="81"/>
            <rFont val="돋움"/>
            <family val="3"/>
            <charset val="129"/>
          </rPr>
          <t>금액이</t>
        </r>
        <r>
          <rPr>
            <b/>
            <sz val="9"/>
            <color indexed="81"/>
            <rFont val="Tahoma"/>
            <family val="2"/>
          </rPr>
          <t xml:space="preserve"> </t>
        </r>
        <r>
          <rPr>
            <b/>
            <sz val="9"/>
            <color indexed="81"/>
            <rFont val="돋움"/>
            <family val="3"/>
            <charset val="129"/>
          </rPr>
          <t>연</t>
        </r>
        <r>
          <rPr>
            <b/>
            <sz val="9"/>
            <color indexed="81"/>
            <rFont val="Tahoma"/>
            <family val="2"/>
          </rPr>
          <t xml:space="preserve"> 700</t>
        </r>
        <r>
          <rPr>
            <b/>
            <sz val="9"/>
            <color indexed="81"/>
            <rFont val="돋움"/>
            <family val="3"/>
            <charset val="129"/>
          </rPr>
          <t>만원을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.(2016.12.20 </t>
        </r>
        <r>
          <rPr>
            <b/>
            <sz val="9"/>
            <color indexed="81"/>
            <rFont val="돋움"/>
            <family val="3"/>
            <charset val="129"/>
          </rPr>
          <t>단서개정</t>
        </r>
        <r>
          <rPr>
            <b/>
            <sz val="9"/>
            <color indexed="81"/>
            <rFont val="Tahoma"/>
            <family val="2"/>
          </rPr>
          <t xml:space="preserve">) 
1. </t>
        </r>
        <r>
          <rPr>
            <b/>
            <sz val="9"/>
            <color indexed="81"/>
            <rFont val="돋움"/>
            <family val="3"/>
            <charset val="129"/>
          </rPr>
          <t>제</t>
        </r>
        <r>
          <rPr>
            <b/>
            <sz val="9"/>
            <color indexed="81"/>
            <rFont val="Tahoma"/>
            <family val="2"/>
          </rPr>
          <t>146</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소득세가</t>
        </r>
        <r>
          <rPr>
            <b/>
            <sz val="9"/>
            <color indexed="81"/>
            <rFont val="Tahoma"/>
            <family val="2"/>
          </rPr>
          <t xml:space="preserve"> </t>
        </r>
        <r>
          <rPr>
            <b/>
            <sz val="9"/>
            <color indexed="81"/>
            <rFont val="돋움"/>
            <family val="3"/>
            <charset val="129"/>
          </rPr>
          <t>원천징수되지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퇴직소득</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과세가</t>
        </r>
        <r>
          <rPr>
            <b/>
            <sz val="9"/>
            <color indexed="81"/>
            <rFont val="Tahoma"/>
            <family val="2"/>
          </rPr>
          <t xml:space="preserve"> </t>
        </r>
        <r>
          <rPr>
            <b/>
            <sz val="9"/>
            <color indexed="81"/>
            <rFont val="돋움"/>
            <family val="3"/>
            <charset val="129"/>
          </rPr>
          <t>이연된</t>
        </r>
        <r>
          <rPr>
            <b/>
            <sz val="9"/>
            <color indexed="81"/>
            <rFont val="Tahoma"/>
            <family val="2"/>
          </rPr>
          <t xml:space="preserve"> </t>
        </r>
        <r>
          <rPr>
            <b/>
            <sz val="9"/>
            <color indexed="81"/>
            <rFont val="돋움"/>
            <family val="3"/>
            <charset val="129"/>
          </rPr>
          <t>소득</t>
        </r>
        <r>
          <rPr>
            <b/>
            <sz val="9"/>
            <color indexed="81"/>
            <rFont val="Tahoma"/>
            <family val="2"/>
          </rPr>
          <t xml:space="preserve">(2014.01.01 </t>
        </r>
        <r>
          <rPr>
            <b/>
            <sz val="9"/>
            <color indexed="81"/>
            <rFont val="돋움"/>
            <family val="3"/>
            <charset val="129"/>
          </rPr>
          <t>신설</t>
        </r>
        <r>
          <rPr>
            <b/>
            <sz val="9"/>
            <color indexed="81"/>
            <rFont val="Tahoma"/>
            <family val="2"/>
          </rPr>
          <t xml:space="preserve">) 
2. </t>
        </r>
        <r>
          <rPr>
            <b/>
            <sz val="9"/>
            <color indexed="81"/>
            <rFont val="돋움"/>
            <family val="3"/>
            <charset val="129"/>
          </rPr>
          <t>연금계좌에서</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연금계좌로</t>
        </r>
        <r>
          <rPr>
            <b/>
            <sz val="9"/>
            <color indexed="81"/>
            <rFont val="Tahoma"/>
            <family val="2"/>
          </rPr>
          <t xml:space="preserve"> </t>
        </r>
        <r>
          <rPr>
            <b/>
            <sz val="9"/>
            <color indexed="81"/>
            <rFont val="돋움"/>
            <family val="3"/>
            <charset val="129"/>
          </rPr>
          <t>계약을</t>
        </r>
        <r>
          <rPr>
            <b/>
            <sz val="9"/>
            <color indexed="81"/>
            <rFont val="Tahoma"/>
            <family val="2"/>
          </rPr>
          <t xml:space="preserve"> </t>
        </r>
        <r>
          <rPr>
            <b/>
            <sz val="9"/>
            <color indexed="81"/>
            <rFont val="돋움"/>
            <family val="3"/>
            <charset val="129"/>
          </rPr>
          <t>이전함으로써</t>
        </r>
        <r>
          <rPr>
            <b/>
            <sz val="9"/>
            <color indexed="81"/>
            <rFont val="Tahoma"/>
            <family val="2"/>
          </rPr>
          <t xml:space="preserve"> </t>
        </r>
        <r>
          <rPr>
            <b/>
            <sz val="9"/>
            <color indexed="81"/>
            <rFont val="돋움"/>
            <family val="3"/>
            <charset val="129"/>
          </rPr>
          <t>납입되는</t>
        </r>
        <r>
          <rPr>
            <b/>
            <sz val="9"/>
            <color indexed="81"/>
            <rFont val="Tahoma"/>
            <family val="2"/>
          </rPr>
          <t xml:space="preserve"> </t>
        </r>
        <r>
          <rPr>
            <b/>
            <sz val="9"/>
            <color indexed="81"/>
            <rFont val="돋움"/>
            <family val="3"/>
            <charset val="129"/>
          </rPr>
          <t>금액</t>
        </r>
        <r>
          <rPr>
            <b/>
            <sz val="9"/>
            <color indexed="81"/>
            <rFont val="Tahoma"/>
            <family val="2"/>
          </rPr>
          <t xml:space="preserve">(2014.01.01 </t>
        </r>
        <r>
          <rPr>
            <b/>
            <sz val="9"/>
            <color indexed="81"/>
            <rFont val="돋움"/>
            <family val="3"/>
            <charset val="129"/>
          </rPr>
          <t>신설</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연금계좌세액공제</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 xml:space="preserve">.(2014.01.01 </t>
        </r>
        <r>
          <rPr>
            <b/>
            <sz val="9"/>
            <color indexed="81"/>
            <rFont val="돋움"/>
            <family val="3"/>
            <charset val="129"/>
          </rPr>
          <t>신설</t>
        </r>
        <r>
          <rPr>
            <b/>
            <sz val="9"/>
            <color indexed="81"/>
            <rFont val="Tahoma"/>
            <family val="2"/>
          </rPr>
          <t xml:space="preserve">) 
</t>
        </r>
        <r>
          <rPr>
            <b/>
            <sz val="9"/>
            <color indexed="81"/>
            <rFont val="돋움"/>
            <family val="3"/>
            <charset val="129"/>
          </rPr>
          <t>③</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제</t>
        </r>
        <r>
          <rPr>
            <b/>
            <sz val="9"/>
            <color indexed="81"/>
            <rFont val="Tahoma"/>
            <family val="2"/>
          </rPr>
          <t>91</t>
        </r>
        <r>
          <rPr>
            <b/>
            <sz val="9"/>
            <color indexed="81"/>
            <rFont val="돋움"/>
            <family val="3"/>
            <charset val="129"/>
          </rPr>
          <t>조의</t>
        </r>
        <r>
          <rPr>
            <b/>
            <sz val="9"/>
            <color indexed="81"/>
            <rFont val="Tahoma"/>
            <family val="2"/>
          </rPr>
          <t>18</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개인종합자산관리계좌의</t>
        </r>
        <r>
          <rPr>
            <b/>
            <sz val="9"/>
            <color indexed="81"/>
            <rFont val="Tahoma"/>
            <family val="2"/>
          </rPr>
          <t xml:space="preserve"> </t>
        </r>
        <r>
          <rPr>
            <b/>
            <sz val="9"/>
            <color indexed="81"/>
            <rFont val="돋움"/>
            <family val="3"/>
            <charset val="129"/>
          </rPr>
          <t>계약기간이</t>
        </r>
        <r>
          <rPr>
            <b/>
            <sz val="9"/>
            <color indexed="81"/>
            <rFont val="Tahoma"/>
            <family val="2"/>
          </rPr>
          <t xml:space="preserve"> </t>
        </r>
        <r>
          <rPr>
            <b/>
            <sz val="9"/>
            <color indexed="81"/>
            <rFont val="돋움"/>
            <family val="3"/>
            <charset val="129"/>
          </rPr>
          <t>만료되고</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계좌</t>
        </r>
        <r>
          <rPr>
            <b/>
            <sz val="9"/>
            <color indexed="81"/>
            <rFont val="Tahoma"/>
            <family val="2"/>
          </rPr>
          <t xml:space="preserve"> </t>
        </r>
        <r>
          <rPr>
            <b/>
            <sz val="9"/>
            <color indexed="81"/>
            <rFont val="돋움"/>
            <family val="3"/>
            <charset val="129"/>
          </rPr>
          <t>잔액의</t>
        </r>
        <r>
          <rPr>
            <b/>
            <sz val="9"/>
            <color indexed="81"/>
            <rFont val="Tahoma"/>
            <family val="2"/>
          </rPr>
          <t xml:space="preserve"> </t>
        </r>
        <r>
          <rPr>
            <b/>
            <sz val="9"/>
            <color indexed="81"/>
            <rFont val="돋움"/>
            <family val="3"/>
            <charset val="129"/>
          </rPr>
          <t>전부</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일부를</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방법으로</t>
        </r>
        <r>
          <rPr>
            <b/>
            <sz val="9"/>
            <color indexed="81"/>
            <rFont val="Tahoma"/>
            <family val="2"/>
          </rPr>
          <t xml:space="preserve"> </t>
        </r>
        <r>
          <rPr>
            <b/>
            <sz val="9"/>
            <color indexed="81"/>
            <rFont val="돋움"/>
            <family val="3"/>
            <charset val="129"/>
          </rPr>
          <t>연금계좌로</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전환금액</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과세기간의</t>
        </r>
        <r>
          <rPr>
            <b/>
            <sz val="9"/>
            <color indexed="81"/>
            <rFont val="Tahoma"/>
            <family val="2"/>
          </rPr>
          <t xml:space="preserve"> </t>
        </r>
        <r>
          <rPr>
            <b/>
            <sz val="9"/>
            <color indexed="81"/>
            <rFont val="돋움"/>
            <family val="3"/>
            <charset val="129"/>
          </rPr>
          <t>연금계좌</t>
        </r>
        <r>
          <rPr>
            <b/>
            <sz val="9"/>
            <color indexed="81"/>
            <rFont val="Tahoma"/>
            <family val="2"/>
          </rPr>
          <t xml:space="preserve"> </t>
        </r>
        <r>
          <rPr>
            <b/>
            <sz val="9"/>
            <color indexed="81"/>
            <rFont val="돋움"/>
            <family val="3"/>
            <charset val="129"/>
          </rPr>
          <t>납입액에</t>
        </r>
        <r>
          <rPr>
            <b/>
            <sz val="9"/>
            <color indexed="81"/>
            <rFont val="Tahoma"/>
            <family val="2"/>
          </rPr>
          <t xml:space="preserve"> </t>
        </r>
        <r>
          <rPr>
            <b/>
            <sz val="9"/>
            <color indexed="81"/>
            <rFont val="돋움"/>
            <family val="3"/>
            <charset val="129"/>
          </rPr>
          <t>포함한다</t>
        </r>
        <r>
          <rPr>
            <b/>
            <sz val="9"/>
            <color indexed="81"/>
            <rFont val="Tahoma"/>
            <family val="2"/>
          </rPr>
          <t xml:space="preserve">.(2019.12.31 </t>
        </r>
        <r>
          <rPr>
            <b/>
            <sz val="9"/>
            <color indexed="81"/>
            <rFont val="돋움"/>
            <family val="3"/>
            <charset val="129"/>
          </rPr>
          <t>신설</t>
        </r>
        <r>
          <rPr>
            <b/>
            <sz val="9"/>
            <color indexed="81"/>
            <rFont val="Tahoma"/>
            <family val="2"/>
          </rPr>
          <t xml:space="preserve">) 
</t>
        </r>
        <r>
          <rPr>
            <b/>
            <sz val="9"/>
            <color indexed="81"/>
            <rFont val="돋움"/>
            <family val="3"/>
            <charset val="129"/>
          </rPr>
          <t>④</t>
        </r>
        <r>
          <rPr>
            <b/>
            <sz val="9"/>
            <color indexed="81"/>
            <rFont val="Tahoma"/>
            <family val="2"/>
          </rPr>
          <t xml:space="preserve"> </t>
        </r>
        <r>
          <rPr>
            <b/>
            <sz val="9"/>
            <color indexed="81"/>
            <rFont val="돋움"/>
            <family val="3"/>
            <charset val="129"/>
          </rPr>
          <t>전환금액이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단서에도</t>
        </r>
        <r>
          <rPr>
            <b/>
            <sz val="9"/>
            <color indexed="81"/>
            <rFont val="Tahoma"/>
            <family val="2"/>
          </rPr>
          <t xml:space="preserve"> </t>
        </r>
        <r>
          <rPr>
            <b/>
            <sz val="9"/>
            <color indexed="81"/>
            <rFont val="돋움"/>
            <family val="3"/>
            <charset val="129"/>
          </rPr>
          <t>불구하고</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항을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전환금액의</t>
        </r>
        <r>
          <rPr>
            <b/>
            <sz val="9"/>
            <color indexed="81"/>
            <rFont val="Tahoma"/>
            <family val="2"/>
          </rPr>
          <t xml:space="preserve"> 100</t>
        </r>
        <r>
          <rPr>
            <b/>
            <sz val="9"/>
            <color indexed="81"/>
            <rFont val="돋움"/>
            <family val="3"/>
            <charset val="129"/>
          </rPr>
          <t>분의</t>
        </r>
        <r>
          <rPr>
            <b/>
            <sz val="9"/>
            <color indexed="81"/>
            <rFont val="Tahoma"/>
            <family val="2"/>
          </rPr>
          <t xml:space="preserve"> 10 </t>
        </r>
        <r>
          <rPr>
            <b/>
            <sz val="9"/>
            <color indexed="81"/>
            <rFont val="돋움"/>
            <family val="3"/>
            <charset val="129"/>
          </rPr>
          <t>또는</t>
        </r>
        <r>
          <rPr>
            <b/>
            <sz val="9"/>
            <color indexed="81"/>
            <rFont val="Tahoma"/>
            <family val="2"/>
          </rPr>
          <t xml:space="preserve"> 300</t>
        </r>
        <r>
          <rPr>
            <b/>
            <sz val="9"/>
            <color indexed="81"/>
            <rFont val="돋움"/>
            <family val="3"/>
            <charset val="129"/>
          </rPr>
          <t>만원</t>
        </r>
        <r>
          <rPr>
            <b/>
            <sz val="9"/>
            <color indexed="81"/>
            <rFont val="Tahoma"/>
            <family val="2"/>
          </rPr>
          <t>(</t>
        </r>
        <r>
          <rPr>
            <b/>
            <sz val="9"/>
            <color indexed="81"/>
            <rFont val="돋움"/>
            <family val="3"/>
            <charset val="129"/>
          </rPr>
          <t>직전</t>
        </r>
        <r>
          <rPr>
            <b/>
            <sz val="9"/>
            <color indexed="81"/>
            <rFont val="Tahoma"/>
            <family val="2"/>
          </rPr>
          <t xml:space="preserve"> </t>
        </r>
        <r>
          <rPr>
            <b/>
            <sz val="9"/>
            <color indexed="81"/>
            <rFont val="돋움"/>
            <family val="3"/>
            <charset val="129"/>
          </rPr>
          <t>과세기간과</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과세기간에</t>
        </r>
        <r>
          <rPr>
            <b/>
            <sz val="9"/>
            <color indexed="81"/>
            <rFont val="Tahoma"/>
            <family val="2"/>
          </rPr>
          <t xml:space="preserve"> </t>
        </r>
        <r>
          <rPr>
            <b/>
            <sz val="9"/>
            <color indexed="81"/>
            <rFont val="돋움"/>
            <family val="3"/>
            <charset val="129"/>
          </rPr>
          <t>걸쳐</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경우에는</t>
        </r>
        <r>
          <rPr>
            <b/>
            <sz val="9"/>
            <color indexed="81"/>
            <rFont val="Tahoma"/>
            <family val="2"/>
          </rPr>
          <t xml:space="preserve"> 300</t>
        </r>
        <r>
          <rPr>
            <b/>
            <sz val="9"/>
            <color indexed="81"/>
            <rFont val="돋움"/>
            <family val="3"/>
            <charset val="129"/>
          </rPr>
          <t>만원에서</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과세기간에</t>
        </r>
        <r>
          <rPr>
            <b/>
            <sz val="9"/>
            <color indexed="81"/>
            <rFont val="Tahoma"/>
            <family val="2"/>
          </rPr>
          <t xml:space="preserve"> </t>
        </r>
        <r>
          <rPr>
            <b/>
            <sz val="9"/>
            <color indexed="81"/>
            <rFont val="돋움"/>
            <family val="3"/>
            <charset val="129"/>
          </rPr>
          <t>적용된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차감한</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적은</t>
        </r>
        <r>
          <rPr>
            <b/>
            <sz val="9"/>
            <color indexed="81"/>
            <rFont val="Tahoma"/>
            <family val="2"/>
          </rPr>
          <t xml:space="preserve"> </t>
        </r>
        <r>
          <rPr>
            <b/>
            <sz val="9"/>
            <color indexed="81"/>
            <rFont val="돋움"/>
            <family val="3"/>
            <charset val="129"/>
          </rPr>
          <t>금액과</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연금계좌에</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금액으로</t>
        </r>
        <r>
          <rPr>
            <b/>
            <sz val="9"/>
            <color indexed="81"/>
            <rFont val="Tahoma"/>
            <family val="2"/>
          </rPr>
          <t xml:space="preserve"> </t>
        </r>
        <r>
          <rPr>
            <b/>
            <sz val="9"/>
            <color indexed="81"/>
            <rFont val="돋움"/>
            <family val="3"/>
            <charset val="129"/>
          </rPr>
          <t>하는</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합한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.(2019.12.31 </t>
        </r>
        <r>
          <rPr>
            <b/>
            <sz val="9"/>
            <color indexed="81"/>
            <rFont val="돋움"/>
            <family val="3"/>
            <charset val="129"/>
          </rPr>
          <t>신설</t>
        </r>
        <r>
          <rPr>
            <b/>
            <sz val="9"/>
            <color indexed="81"/>
            <rFont val="Tahoma"/>
            <family val="2"/>
          </rPr>
          <t xml:space="preserve">)
</t>
        </r>
        <r>
          <rPr>
            <b/>
            <sz val="9"/>
            <color indexed="81"/>
            <rFont val="돋움"/>
            <family val="3"/>
            <charset val="129"/>
          </rPr>
          <t>⑤</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항까지의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연금계좌세액공제의</t>
        </r>
        <r>
          <rPr>
            <b/>
            <sz val="9"/>
            <color indexed="81"/>
            <rFont val="Tahoma"/>
            <family val="2"/>
          </rPr>
          <t xml:space="preserve"> </t>
        </r>
        <r>
          <rPr>
            <b/>
            <sz val="9"/>
            <color indexed="81"/>
            <rFont val="돋움"/>
            <family val="3"/>
            <charset val="129"/>
          </rPr>
          <t>계산방법</t>
        </r>
        <r>
          <rPr>
            <b/>
            <sz val="9"/>
            <color indexed="81"/>
            <rFont val="Tahoma"/>
            <family val="2"/>
          </rPr>
          <t xml:space="preserve">, </t>
        </r>
        <r>
          <rPr>
            <b/>
            <sz val="9"/>
            <color indexed="81"/>
            <rFont val="돋움"/>
            <family val="3"/>
            <charset val="129"/>
          </rPr>
          <t>신청</t>
        </r>
        <r>
          <rPr>
            <b/>
            <sz val="9"/>
            <color indexed="81"/>
            <rFont val="Tahoma"/>
            <family val="2"/>
          </rPr>
          <t xml:space="preserve"> </t>
        </r>
        <r>
          <rPr>
            <b/>
            <sz val="9"/>
            <color indexed="81"/>
            <rFont val="돋움"/>
            <family val="3"/>
            <charset val="129"/>
          </rPr>
          <t>절차</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관하여</t>
        </r>
        <r>
          <rPr>
            <b/>
            <sz val="9"/>
            <color indexed="81"/>
            <rFont val="Tahoma"/>
            <family val="2"/>
          </rPr>
          <t xml:space="preserve"> </t>
        </r>
        <r>
          <rPr>
            <b/>
            <sz val="9"/>
            <color indexed="81"/>
            <rFont val="돋움"/>
            <family val="3"/>
            <charset val="129"/>
          </rPr>
          <t>필요한</t>
        </r>
        <r>
          <rPr>
            <b/>
            <sz val="9"/>
            <color indexed="81"/>
            <rFont val="Tahoma"/>
            <family val="2"/>
          </rPr>
          <t xml:space="preserve"> </t>
        </r>
        <r>
          <rPr>
            <b/>
            <sz val="9"/>
            <color indexed="81"/>
            <rFont val="돋움"/>
            <family val="3"/>
            <charset val="129"/>
          </rPr>
          <t>사항은</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정한다</t>
        </r>
        <r>
          <rPr>
            <b/>
            <sz val="9"/>
            <color indexed="81"/>
            <rFont val="Tahoma"/>
            <family val="2"/>
          </rPr>
          <t xml:space="preserve">.(2019.12.31 </t>
        </r>
        <r>
          <rPr>
            <b/>
            <sz val="9"/>
            <color indexed="81"/>
            <rFont val="돋움"/>
            <family val="3"/>
            <charset val="129"/>
          </rPr>
          <t>개정</t>
        </r>
        <r>
          <rPr>
            <b/>
            <sz val="9"/>
            <color indexed="81"/>
            <rFont val="Tahoma"/>
            <family val="2"/>
          </rPr>
          <t xml:space="preserve">) 
</t>
        </r>
      </text>
    </comment>
    <comment ref="X107" authorId="1" shapeId="0" xr:uid="{04843BF3-1954-46B2-8C96-73A3BD4B73B1}">
      <text>
        <r>
          <rPr>
            <b/>
            <sz val="9"/>
            <color indexed="81"/>
            <rFont val="돋움"/>
            <family val="3"/>
            <charset val="129"/>
          </rPr>
          <t>퇴직연금계좌에서</t>
        </r>
        <r>
          <rPr>
            <b/>
            <sz val="9"/>
            <color indexed="81"/>
            <rFont val="Tahoma"/>
            <family val="2"/>
          </rPr>
          <t xml:space="preserve"> </t>
        </r>
        <r>
          <rPr>
            <b/>
            <sz val="9"/>
            <color indexed="81"/>
            <rFont val="돋움"/>
            <family val="3"/>
            <charset val="129"/>
          </rPr>
          <t>퇴직연금구분란은</t>
        </r>
        <r>
          <rPr>
            <b/>
            <sz val="9"/>
            <color indexed="81"/>
            <rFont val="Tahoma"/>
            <family val="2"/>
          </rPr>
          <t xml:space="preserve"> </t>
        </r>
        <r>
          <rPr>
            <b/>
            <sz val="9"/>
            <color indexed="81"/>
            <rFont val="돋움"/>
            <family val="3"/>
            <charset val="129"/>
          </rPr>
          <t>퇴직연금</t>
        </r>
        <r>
          <rPr>
            <b/>
            <sz val="9"/>
            <color indexed="81"/>
            <rFont val="Tahoma"/>
            <family val="2"/>
          </rPr>
          <t>(DC,IRP)</t>
        </r>
        <r>
          <rPr>
            <b/>
            <sz val="9"/>
            <color indexed="81"/>
            <rFont val="돋움"/>
            <family val="3"/>
            <charset val="129"/>
          </rPr>
          <t>ㆍ과학기술인공제회로</t>
        </r>
        <r>
          <rPr>
            <b/>
            <sz val="9"/>
            <color indexed="81"/>
            <rFont val="Tahoma"/>
            <family val="2"/>
          </rPr>
          <t xml:space="preserve"> </t>
        </r>
        <r>
          <rPr>
            <b/>
            <sz val="9"/>
            <color indexed="81"/>
            <rFont val="돋움"/>
            <family val="3"/>
            <charset val="129"/>
          </rPr>
          <t>구분하여</t>
        </r>
        <r>
          <rPr>
            <b/>
            <sz val="9"/>
            <color indexed="81"/>
            <rFont val="Tahoma"/>
            <family val="2"/>
          </rPr>
          <t xml:space="preserve"> </t>
        </r>
        <r>
          <rPr>
            <b/>
            <sz val="9"/>
            <color indexed="81"/>
            <rFont val="돋움"/>
            <family val="3"/>
            <charset val="129"/>
          </rPr>
          <t>적습니다</t>
        </r>
        <r>
          <rPr>
            <b/>
            <sz val="9"/>
            <color indexed="81"/>
            <rFont val="Tahoma"/>
            <family val="2"/>
          </rPr>
          <t xml:space="preserve">.
</t>
        </r>
        <r>
          <rPr>
            <b/>
            <sz val="9"/>
            <color indexed="81"/>
            <rFont val="돋움"/>
            <family val="3"/>
            <charset val="129"/>
          </rPr>
          <t>퇴직연금계좌</t>
        </r>
        <r>
          <rPr>
            <b/>
            <sz val="9"/>
            <color indexed="81"/>
            <rFont val="Tahoma"/>
            <family val="2"/>
          </rPr>
          <t xml:space="preserve"> : </t>
        </r>
        <r>
          <rPr>
            <b/>
            <sz val="9"/>
            <color indexed="81"/>
            <rFont val="돋움"/>
            <family val="3"/>
            <charset val="129"/>
          </rPr>
          <t>「근로자퇴직급여</t>
        </r>
        <r>
          <rPr>
            <b/>
            <sz val="9"/>
            <color indexed="81"/>
            <rFont val="Tahoma"/>
            <family val="2"/>
          </rPr>
          <t xml:space="preserve"> </t>
        </r>
        <r>
          <rPr>
            <b/>
            <sz val="9"/>
            <color indexed="81"/>
            <rFont val="돋움"/>
            <family val="3"/>
            <charset val="129"/>
          </rPr>
          <t>보장법」에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확정기여형퇴직연금제도</t>
        </r>
        <r>
          <rPr>
            <b/>
            <sz val="9"/>
            <color indexed="81"/>
            <rFont val="Tahoma"/>
            <family val="2"/>
          </rPr>
          <t>(DC</t>
        </r>
        <r>
          <rPr>
            <b/>
            <sz val="9"/>
            <color indexed="81"/>
            <rFont val="돋움"/>
            <family val="3"/>
            <charset val="129"/>
          </rPr>
          <t>형</t>
        </r>
        <r>
          <rPr>
            <b/>
            <sz val="9"/>
            <color indexed="81"/>
            <rFont val="Tahoma"/>
            <family val="2"/>
          </rPr>
          <t xml:space="preserve">) </t>
        </r>
        <r>
          <rPr>
            <b/>
            <sz val="9"/>
            <color indexed="81"/>
            <rFont val="돋움"/>
            <family val="3"/>
            <charset val="129"/>
          </rPr>
          <t>와</t>
        </r>
        <r>
          <rPr>
            <b/>
            <sz val="9"/>
            <color indexed="81"/>
            <rFont val="Tahoma"/>
            <family val="2"/>
          </rPr>
          <t xml:space="preserve"> </t>
        </r>
        <r>
          <rPr>
            <b/>
            <sz val="9"/>
            <color indexed="81"/>
            <rFont val="돋움"/>
            <family val="3"/>
            <charset val="129"/>
          </rPr>
          <t>개인형퇴직연금제도</t>
        </r>
        <r>
          <rPr>
            <b/>
            <sz val="9"/>
            <color indexed="81"/>
            <rFont val="Tahoma"/>
            <family val="2"/>
          </rPr>
          <t xml:space="preserve">(IRP) </t>
        </r>
        <r>
          <rPr>
            <b/>
            <sz val="9"/>
            <color indexed="81"/>
            <rFont val="돋움"/>
            <family val="3"/>
            <charset val="129"/>
          </rPr>
          <t>또는</t>
        </r>
        <r>
          <rPr>
            <b/>
            <sz val="9"/>
            <color indexed="81"/>
            <rFont val="Tahoma"/>
            <family val="2"/>
          </rPr>
          <t xml:space="preserve"> </t>
        </r>
        <r>
          <rPr>
            <b/>
            <sz val="9"/>
            <color indexed="81"/>
            <rFont val="돋움"/>
            <family val="3"/>
            <charset val="129"/>
          </rPr>
          <t>「과학기술인공제회법」에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퇴직연금을</t>
        </r>
        <r>
          <rPr>
            <b/>
            <sz val="9"/>
            <color indexed="81"/>
            <rFont val="Tahoma"/>
            <family val="2"/>
          </rPr>
          <t xml:space="preserve"> </t>
        </r>
        <r>
          <rPr>
            <b/>
            <sz val="9"/>
            <color indexed="81"/>
            <rFont val="돋움"/>
            <family val="3"/>
            <charset val="129"/>
          </rPr>
          <t>지급받기</t>
        </r>
        <r>
          <rPr>
            <b/>
            <sz val="9"/>
            <color indexed="81"/>
            <rFont val="Tahoma"/>
            <family val="2"/>
          </rPr>
          <t xml:space="preserve"> </t>
        </r>
        <r>
          <rPr>
            <b/>
            <sz val="9"/>
            <color indexed="81"/>
            <rFont val="돋움"/>
            <family val="3"/>
            <charset val="129"/>
          </rPr>
          <t>위해</t>
        </r>
        <r>
          <rPr>
            <b/>
            <sz val="9"/>
            <color indexed="81"/>
            <rFont val="Tahoma"/>
            <family val="2"/>
          </rPr>
          <t xml:space="preserve"> </t>
        </r>
        <r>
          <rPr>
            <b/>
            <sz val="9"/>
            <color indexed="81"/>
            <rFont val="돋움"/>
            <family val="3"/>
            <charset val="129"/>
          </rPr>
          <t>설정하는</t>
        </r>
        <r>
          <rPr>
            <b/>
            <sz val="9"/>
            <color indexed="81"/>
            <rFont val="Tahoma"/>
            <family val="2"/>
          </rPr>
          <t xml:space="preserve"> </t>
        </r>
        <r>
          <rPr>
            <b/>
            <sz val="9"/>
            <color indexed="81"/>
            <rFont val="돋움"/>
            <family val="3"/>
            <charset val="129"/>
          </rPr>
          <t>계좌</t>
        </r>
        <r>
          <rPr>
            <b/>
            <sz val="9"/>
            <color indexed="81"/>
            <rFont val="Tahoma"/>
            <family val="2"/>
          </rPr>
          <t>(</t>
        </r>
        <r>
          <rPr>
            <b/>
            <sz val="9"/>
            <color indexed="81"/>
            <rFont val="돋움"/>
            <family val="3"/>
            <charset val="129"/>
          </rPr>
          <t>확정기여형퇴직연금</t>
        </r>
        <r>
          <rPr>
            <b/>
            <sz val="9"/>
            <color indexed="81"/>
            <rFont val="Tahoma"/>
            <family val="2"/>
          </rPr>
          <t xml:space="preserve"> </t>
        </r>
        <r>
          <rPr>
            <b/>
            <sz val="9"/>
            <color indexed="81"/>
            <rFont val="돋움"/>
            <family val="3"/>
            <charset val="129"/>
          </rPr>
          <t>사용자부담금은</t>
        </r>
        <r>
          <rPr>
            <b/>
            <sz val="9"/>
            <color indexed="81"/>
            <rFont val="Tahoma"/>
            <family val="2"/>
          </rPr>
          <t xml:space="preserve"> </t>
        </r>
        <r>
          <rPr>
            <b/>
            <sz val="9"/>
            <color indexed="81"/>
            <rFont val="돋움"/>
            <family val="3"/>
            <charset val="129"/>
          </rPr>
          <t>제외</t>
        </r>
        <r>
          <rPr>
            <b/>
            <sz val="9"/>
            <color indexed="81"/>
            <rFont val="Tahoma"/>
            <family val="2"/>
          </rPr>
          <t>)</t>
        </r>
      </text>
    </comment>
    <comment ref="X109" authorId="1" shapeId="0" xr:uid="{AA8E1941-F16A-4BCC-8C9A-5A80A16A749F}">
      <text>
        <r>
          <rPr>
            <b/>
            <sz val="9"/>
            <color indexed="81"/>
            <rFont val="돋움"/>
            <family val="3"/>
            <charset val="129"/>
          </rPr>
          <t>○</t>
        </r>
        <r>
          <rPr>
            <b/>
            <sz val="9"/>
            <color indexed="81"/>
            <rFont val="Tahoma"/>
            <family val="2"/>
          </rPr>
          <t xml:space="preserve"> </t>
        </r>
        <r>
          <rPr>
            <b/>
            <sz val="9"/>
            <color indexed="81"/>
            <rFont val="돋움"/>
            <family val="3"/>
            <charset val="129"/>
          </rPr>
          <t>연금저축계좌</t>
        </r>
        <r>
          <rPr>
            <b/>
            <sz val="9"/>
            <color indexed="81"/>
            <rFont val="Tahoma"/>
            <family val="2"/>
          </rPr>
          <t xml:space="preserve"> : </t>
        </r>
        <r>
          <rPr>
            <b/>
            <sz val="9"/>
            <color indexed="81"/>
            <rFont val="돋움"/>
            <family val="3"/>
            <charset val="129"/>
          </rPr>
          <t>금융회사</t>
        </r>
        <r>
          <rPr>
            <b/>
            <sz val="9"/>
            <color indexed="81"/>
            <rFont val="Tahoma"/>
            <family val="2"/>
          </rPr>
          <t xml:space="preserve"> </t>
        </r>
        <r>
          <rPr>
            <b/>
            <sz val="9"/>
            <color indexed="81"/>
            <rFont val="돋움"/>
            <family val="3"/>
            <charset val="129"/>
          </rPr>
          <t>등과</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계약에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연금저축</t>
        </r>
        <r>
          <rPr>
            <b/>
            <sz val="9"/>
            <color indexed="81"/>
            <rFont val="Tahoma"/>
            <family val="2"/>
          </rPr>
          <t>"</t>
        </r>
        <r>
          <rPr>
            <b/>
            <sz val="9"/>
            <color indexed="81"/>
            <rFont val="돋움"/>
            <family val="3"/>
            <charset val="129"/>
          </rPr>
          <t>이라는</t>
        </r>
        <r>
          <rPr>
            <b/>
            <sz val="9"/>
            <color indexed="81"/>
            <rFont val="Tahoma"/>
            <family val="2"/>
          </rPr>
          <t xml:space="preserve"> </t>
        </r>
        <r>
          <rPr>
            <b/>
            <sz val="9"/>
            <color indexed="81"/>
            <rFont val="돋움"/>
            <family val="3"/>
            <charset val="129"/>
          </rPr>
          <t>명칭으로</t>
        </r>
        <r>
          <rPr>
            <b/>
            <sz val="9"/>
            <color indexed="81"/>
            <rFont val="Tahoma"/>
            <family val="2"/>
          </rPr>
          <t xml:space="preserve"> </t>
        </r>
        <r>
          <rPr>
            <b/>
            <sz val="9"/>
            <color indexed="81"/>
            <rFont val="돋움"/>
            <family val="3"/>
            <charset val="129"/>
          </rPr>
          <t>설정하는</t>
        </r>
        <r>
          <rPr>
            <b/>
            <sz val="9"/>
            <color indexed="81"/>
            <rFont val="Tahoma"/>
            <family val="2"/>
          </rPr>
          <t xml:space="preserve"> </t>
        </r>
        <r>
          <rPr>
            <b/>
            <sz val="9"/>
            <color indexed="81"/>
            <rFont val="돋움"/>
            <family val="3"/>
            <charset val="129"/>
          </rPr>
          <t>계좌</t>
        </r>
        <r>
          <rPr>
            <b/>
            <sz val="9"/>
            <color indexed="81"/>
            <rFont val="Tahoma"/>
            <family val="2"/>
          </rPr>
          <t xml:space="preserve"> (2013.1.1. </t>
        </r>
        <r>
          <rPr>
            <b/>
            <sz val="9"/>
            <color indexed="81"/>
            <rFont val="돋움"/>
            <family val="3"/>
            <charset val="129"/>
          </rPr>
          <t>전에</t>
        </r>
        <r>
          <rPr>
            <b/>
            <sz val="9"/>
            <color indexed="81"/>
            <rFont val="Tahoma"/>
            <family val="2"/>
          </rPr>
          <t xml:space="preserve"> </t>
        </r>
        <r>
          <rPr>
            <b/>
            <sz val="9"/>
            <color indexed="81"/>
            <rFont val="돋움"/>
            <family val="3"/>
            <charset val="129"/>
          </rPr>
          <t>가입한</t>
        </r>
        <r>
          <rPr>
            <b/>
            <sz val="9"/>
            <color indexed="81"/>
            <rFont val="Tahoma"/>
            <family val="2"/>
          </rPr>
          <t xml:space="preserve"> </t>
        </r>
        <r>
          <rPr>
            <b/>
            <sz val="9"/>
            <color indexed="81"/>
            <rFont val="돋움"/>
            <family val="3"/>
            <charset val="129"/>
          </rPr>
          <t>연금저축</t>
        </r>
        <r>
          <rPr>
            <b/>
            <sz val="9"/>
            <color indexed="81"/>
            <rFont val="Tahoma"/>
            <family val="2"/>
          </rPr>
          <t xml:space="preserve"> </t>
        </r>
        <r>
          <rPr>
            <b/>
            <sz val="9"/>
            <color indexed="81"/>
            <rFont val="돋움"/>
            <family val="3"/>
            <charset val="129"/>
          </rPr>
          <t>포함</t>
        </r>
        <r>
          <rPr>
            <b/>
            <sz val="9"/>
            <color indexed="81"/>
            <rFont val="Tahoma"/>
            <family val="2"/>
          </rPr>
          <t>)</t>
        </r>
        <r>
          <rPr>
            <b/>
            <sz val="9"/>
            <color indexed="81"/>
            <rFont val="돋움"/>
            <family val="3"/>
            <charset val="129"/>
          </rPr>
          <t xml:space="preserve">
소득세법</t>
        </r>
        <r>
          <rPr>
            <b/>
            <sz val="9"/>
            <color indexed="81"/>
            <rFont val="Tahoma"/>
            <family val="2"/>
          </rPr>
          <t xml:space="preserve"> </t>
        </r>
        <r>
          <rPr>
            <b/>
            <sz val="9"/>
            <color indexed="81"/>
            <rFont val="돋움"/>
            <family val="3"/>
            <charset val="129"/>
          </rPr>
          <t>제</t>
        </r>
        <r>
          <rPr>
            <b/>
            <sz val="9"/>
            <color indexed="81"/>
            <rFont val="Tahoma"/>
            <family val="2"/>
          </rPr>
          <t>51</t>
        </r>
        <r>
          <rPr>
            <b/>
            <sz val="9"/>
            <color indexed="81"/>
            <rFont val="돋움"/>
            <family val="3"/>
            <charset val="129"/>
          </rPr>
          <t>조의</t>
        </r>
        <r>
          <rPr>
            <b/>
            <sz val="9"/>
            <color indexed="81"/>
            <rFont val="Tahoma"/>
            <family val="2"/>
          </rPr>
          <t xml:space="preserve">3 </t>
        </r>
        <r>
          <rPr>
            <b/>
            <sz val="9"/>
            <color indexed="81"/>
            <rFont val="돋움"/>
            <family val="3"/>
            <charset val="129"/>
          </rPr>
          <t>【연금보험료공제】</t>
        </r>
        <r>
          <rPr>
            <b/>
            <sz val="9"/>
            <color indexed="81"/>
            <rFont val="Tahoma"/>
            <family val="2"/>
          </rPr>
          <t xml:space="preserve"> </t>
        </r>
        <r>
          <rPr>
            <b/>
            <sz val="9"/>
            <color indexed="81"/>
            <rFont val="돋움"/>
            <family val="3"/>
            <charset val="129"/>
          </rPr>
          <t xml:space="preserve">
①</t>
        </r>
        <r>
          <rPr>
            <b/>
            <sz val="9"/>
            <color indexed="81"/>
            <rFont val="Tahoma"/>
            <family val="2"/>
          </rPr>
          <t xml:space="preserve"> </t>
        </r>
        <r>
          <rPr>
            <b/>
            <sz val="9"/>
            <color indexed="81"/>
            <rFont val="돋움"/>
            <family val="3"/>
            <charset val="129"/>
          </rPr>
          <t>종합소득이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거주자가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연금보험료</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과세기간의</t>
        </r>
        <r>
          <rPr>
            <b/>
            <sz val="9"/>
            <color indexed="81"/>
            <rFont val="Tahoma"/>
            <family val="2"/>
          </rPr>
          <t xml:space="preserve"> </t>
        </r>
        <r>
          <rPr>
            <b/>
            <sz val="9"/>
            <color indexed="81"/>
            <rFont val="돋움"/>
            <family val="3"/>
            <charset val="129"/>
          </rPr>
          <t>종합소득금액에서</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과세기간에</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연금보험료를</t>
        </r>
        <r>
          <rPr>
            <b/>
            <sz val="9"/>
            <color indexed="81"/>
            <rFont val="Tahoma"/>
            <family val="2"/>
          </rPr>
          <t xml:space="preserve"> </t>
        </r>
        <r>
          <rPr>
            <b/>
            <sz val="9"/>
            <color indexed="81"/>
            <rFont val="돋움"/>
            <family val="3"/>
            <charset val="129"/>
          </rPr>
          <t>공제한다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연금보험료의</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납입금의</t>
        </r>
        <r>
          <rPr>
            <b/>
            <sz val="9"/>
            <color indexed="81"/>
            <rFont val="Tahoma"/>
            <family val="2"/>
          </rPr>
          <t xml:space="preserve"> </t>
        </r>
        <r>
          <rPr>
            <b/>
            <sz val="9"/>
            <color indexed="81"/>
            <rFont val="돋움"/>
            <family val="3"/>
            <charset val="129"/>
          </rPr>
          <t>합계액이</t>
        </r>
        <r>
          <rPr>
            <b/>
            <sz val="9"/>
            <color indexed="81"/>
            <rFont val="Tahoma"/>
            <family val="2"/>
          </rPr>
          <t xml:space="preserve"> </t>
        </r>
        <r>
          <rPr>
            <b/>
            <sz val="9"/>
            <color indexed="81"/>
            <rFont val="돋움"/>
            <family val="3"/>
            <charset val="129"/>
          </rPr>
          <t>연</t>
        </r>
        <r>
          <rPr>
            <b/>
            <sz val="9"/>
            <color indexed="81"/>
            <rFont val="Tahoma"/>
            <family val="2"/>
          </rPr>
          <t xml:space="preserve"> 400</t>
        </r>
        <r>
          <rPr>
            <b/>
            <sz val="9"/>
            <color indexed="81"/>
            <rFont val="돋움"/>
            <family val="3"/>
            <charset val="129"/>
          </rPr>
          <t>만원을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&lt;</t>
        </r>
        <r>
          <rPr>
            <b/>
            <sz val="9"/>
            <color indexed="81"/>
            <rFont val="돋움"/>
            <family val="3"/>
            <charset val="129"/>
          </rPr>
          <t>개정</t>
        </r>
        <r>
          <rPr>
            <b/>
            <sz val="9"/>
            <color indexed="81"/>
            <rFont val="Tahoma"/>
            <family val="2"/>
          </rPr>
          <t xml:space="preserve"> 2013.1.1&gt;
1. </t>
        </r>
        <r>
          <rPr>
            <b/>
            <sz val="9"/>
            <color indexed="81"/>
            <rFont val="돋움"/>
            <family val="3"/>
            <charset val="129"/>
          </rPr>
          <t>공적연금</t>
        </r>
        <r>
          <rPr>
            <b/>
            <sz val="9"/>
            <color indexed="81"/>
            <rFont val="Tahoma"/>
            <family val="2"/>
          </rPr>
          <t xml:space="preserve"> </t>
        </r>
        <r>
          <rPr>
            <b/>
            <sz val="9"/>
            <color indexed="81"/>
            <rFont val="돋움"/>
            <family val="3"/>
            <charset val="129"/>
          </rPr>
          <t>관련법에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기여금</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 xml:space="preserve">개인부담금
</t>
        </r>
        <r>
          <rPr>
            <b/>
            <sz val="9"/>
            <color indexed="81"/>
            <rFont val="Tahoma"/>
            <family val="2"/>
          </rPr>
          <t xml:space="preserve">2. </t>
        </r>
        <r>
          <rPr>
            <b/>
            <sz val="9"/>
            <color indexed="81"/>
            <rFont val="돋움"/>
            <family val="3"/>
            <charset val="129"/>
          </rPr>
          <t>거주자가</t>
        </r>
        <r>
          <rPr>
            <b/>
            <sz val="9"/>
            <color indexed="81"/>
            <rFont val="Tahoma"/>
            <family val="2"/>
          </rPr>
          <t xml:space="preserve"> </t>
        </r>
        <r>
          <rPr>
            <b/>
            <sz val="9"/>
            <color indexed="81"/>
            <rFont val="돋움"/>
            <family val="3"/>
            <charset val="129"/>
          </rPr>
          <t>연금계좌에</t>
        </r>
        <r>
          <rPr>
            <b/>
            <sz val="9"/>
            <color indexed="81"/>
            <rFont val="Tahoma"/>
            <family val="2"/>
          </rPr>
          <t xml:space="preserve"> </t>
        </r>
        <r>
          <rPr>
            <b/>
            <sz val="9"/>
            <color indexed="81"/>
            <rFont val="돋움"/>
            <family val="3"/>
            <charset val="129"/>
          </rPr>
          <t>납입하는</t>
        </r>
        <r>
          <rPr>
            <b/>
            <sz val="9"/>
            <color indexed="81"/>
            <rFont val="Tahoma"/>
            <family val="2"/>
          </rPr>
          <t xml:space="preserve"> </t>
        </r>
        <r>
          <rPr>
            <b/>
            <sz val="9"/>
            <color indexed="81"/>
            <rFont val="돋움"/>
            <family val="3"/>
            <charset val="129"/>
          </rPr>
          <t>금액으로서</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금액
</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제</t>
        </r>
        <r>
          <rPr>
            <b/>
            <sz val="9"/>
            <color indexed="81"/>
            <rFont val="Tahoma"/>
            <family val="2"/>
          </rPr>
          <t>146</t>
        </r>
        <r>
          <rPr>
            <b/>
            <sz val="9"/>
            <color indexed="81"/>
            <rFont val="돋움"/>
            <family val="3"/>
            <charset val="129"/>
          </rPr>
          <t>조제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소득세가</t>
        </r>
        <r>
          <rPr>
            <b/>
            <sz val="9"/>
            <color indexed="81"/>
            <rFont val="Tahoma"/>
            <family val="2"/>
          </rPr>
          <t xml:space="preserve"> </t>
        </r>
        <r>
          <rPr>
            <b/>
            <sz val="9"/>
            <color indexed="81"/>
            <rFont val="돋움"/>
            <family val="3"/>
            <charset val="129"/>
          </rPr>
          <t>원천징수되지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퇴직소득</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과세가</t>
        </r>
        <r>
          <rPr>
            <b/>
            <sz val="9"/>
            <color indexed="81"/>
            <rFont val="Tahoma"/>
            <family val="2"/>
          </rPr>
          <t xml:space="preserve"> </t>
        </r>
        <r>
          <rPr>
            <b/>
            <sz val="9"/>
            <color indexed="81"/>
            <rFont val="돋움"/>
            <family val="3"/>
            <charset val="129"/>
          </rPr>
          <t>이연된</t>
        </r>
        <r>
          <rPr>
            <b/>
            <sz val="9"/>
            <color indexed="81"/>
            <rFont val="Tahoma"/>
            <family val="2"/>
          </rPr>
          <t xml:space="preserve"> </t>
        </r>
        <r>
          <rPr>
            <b/>
            <sz val="9"/>
            <color indexed="81"/>
            <rFont val="돋움"/>
            <family val="3"/>
            <charset val="129"/>
          </rPr>
          <t xml:space="preserve">소득
</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연금계좌에서</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연금계좌로</t>
        </r>
        <r>
          <rPr>
            <b/>
            <sz val="9"/>
            <color indexed="81"/>
            <rFont val="Tahoma"/>
            <family val="2"/>
          </rPr>
          <t xml:space="preserve"> </t>
        </r>
        <r>
          <rPr>
            <b/>
            <sz val="9"/>
            <color indexed="81"/>
            <rFont val="돋움"/>
            <family val="3"/>
            <charset val="129"/>
          </rPr>
          <t>계약을</t>
        </r>
        <r>
          <rPr>
            <b/>
            <sz val="9"/>
            <color indexed="81"/>
            <rFont val="Tahoma"/>
            <family val="2"/>
          </rPr>
          <t xml:space="preserve"> </t>
        </r>
        <r>
          <rPr>
            <b/>
            <sz val="9"/>
            <color indexed="81"/>
            <rFont val="돋움"/>
            <family val="3"/>
            <charset val="129"/>
          </rPr>
          <t>이전함으로써</t>
        </r>
        <r>
          <rPr>
            <b/>
            <sz val="9"/>
            <color indexed="81"/>
            <rFont val="Tahoma"/>
            <family val="2"/>
          </rPr>
          <t xml:space="preserve"> </t>
        </r>
        <r>
          <rPr>
            <b/>
            <sz val="9"/>
            <color indexed="81"/>
            <rFont val="돋움"/>
            <family val="3"/>
            <charset val="129"/>
          </rPr>
          <t>납입되는</t>
        </r>
        <r>
          <rPr>
            <b/>
            <sz val="9"/>
            <color indexed="81"/>
            <rFont val="Tahoma"/>
            <family val="2"/>
          </rPr>
          <t xml:space="preserve"> </t>
        </r>
        <r>
          <rPr>
            <b/>
            <sz val="9"/>
            <color indexed="81"/>
            <rFont val="돋움"/>
            <family val="3"/>
            <charset val="129"/>
          </rPr>
          <t xml:space="preserve">금액
</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연금보험료공제</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③</t>
        </r>
        <r>
          <rPr>
            <b/>
            <sz val="9"/>
            <color indexed="81"/>
            <rFont val="Tahoma"/>
            <family val="2"/>
          </rPr>
          <t xml:space="preserve"> </t>
        </r>
        <r>
          <rPr>
            <b/>
            <sz val="9"/>
            <color indexed="81"/>
            <rFont val="돋움"/>
            <family val="3"/>
            <charset val="129"/>
          </rPr>
          <t>연금보험료공제의</t>
        </r>
        <r>
          <rPr>
            <b/>
            <sz val="9"/>
            <color indexed="81"/>
            <rFont val="Tahoma"/>
            <family val="2"/>
          </rPr>
          <t xml:space="preserve"> </t>
        </r>
        <r>
          <rPr>
            <b/>
            <sz val="9"/>
            <color indexed="81"/>
            <rFont val="돋움"/>
            <family val="3"/>
            <charset val="129"/>
          </rPr>
          <t>합계액이</t>
        </r>
        <r>
          <rPr>
            <b/>
            <sz val="9"/>
            <color indexed="81"/>
            <rFont val="Tahoma"/>
            <family val="2"/>
          </rPr>
          <t xml:space="preserve"> </t>
        </r>
        <r>
          <rPr>
            <b/>
            <sz val="9"/>
            <color indexed="81"/>
            <rFont val="돋움"/>
            <family val="3"/>
            <charset val="129"/>
          </rPr>
          <t>종합소득금액을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공제액은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t>
        </r>
      </text>
    </comment>
    <comment ref="C111" authorId="1" shapeId="0" xr:uid="{E1AF4704-FC16-4089-8EF2-716660743C48}">
      <text>
        <r>
          <rPr>
            <b/>
            <sz val="9"/>
            <color indexed="81"/>
            <rFont val="돋움"/>
            <family val="3"/>
            <charset val="129"/>
          </rPr>
          <t>67. 표준세액공제 (공제한도 연12만원) 금액이 0보다 크면 공제액에 0을 강제 입력
소득세법 제52조 [ 특별소득공제(2014.01.01 제목개정) ]
① 근로소득이 있는 거주자(일용근로자는 제외한다. 이하 이 조에서 같다)가 해당 과세기간에 「국민건강보험법」, 「고용보험법」 또는 「노인장기요양보험법」에 따라 근로자가 부담하는 보험료를 지급한 경우 그 금액을 해당 과세기간의 근로소득금액에서 공제한다.(2014.01.01 개정)
1. 삭제(2014.01.01)
2. 삭제(2014.01.01)
② 삭제(2014.01.01)
③ 삭제(2014.01.01)
④ 과세기간 종료일 현재 주택을 소유하지 아니한 대통령령으로 정하는 세대(이하 제5항에서 "세대"라 한다)의 세대주(세대주가 이 항, 제5항 및 「조세특례제한법」 제87조 제2항에 따른 공제를 받지 아니하는 경우에는 세대의 구성원을 말한다)로서 근로소득이 있는 거주자가 대통령령으로 정하는 일정 규모 이하의 주택(주거에 사용하는 오피스텔과 주택 및 오피스텔에 딸린 토지를 포함하며, 그 딸린 토지가 건물이 정착된 면적에 지역별로 대통령령으로 정하는 배율을 곱하여 산정한 면적을 초과하는 경우 해당 주택 및 오피스텔은 제외한다)을 임차하기 위하여 대통령령으로 정하는 주택임차자금 차입금의 원리금 상환액을 지급하는 경우에는 그 금액의 100분의 40에 해당하는 금액을 해당 과세기간의 근로소득금액에서 공제한다. 다만, 그 공제하는 금액과 「조세특례제한법」 제87조 제2항에 따른 금액의 합계액이 연 300만원을 초과하는 경우 그 초과하는 금액(이하 이 항에서 "한도초과금액"이라 한다)은 없는 것으로 한다.(2014.12.23 개정) 
1. 삭제(2014.12.23)
2. 삭제(2014.12.23)
⑤ 근로소득이 있는 거주자로서 주택을 소유하지 아니하거나 1주택을 보유한 세대의 세대주(세대주가 이 항, 제4항 및 「조세특례제한법」 제87조 제2항에 따른 공제를 받지 아니하는 경우에는 세대의 구성원 중 근로소득이 있는 자를 말한다)가 취득 당시 제99조 제1항에 따른 주택의 기준시가가 5억원 이하인 주택을 취득하기 위하여 그 주택에 저당권을 설정하고 금융회사등 또는 「주택도시기금법」에 따른 주택도시기금으로부터 차입한 대통령령으로 정하는 장기주택저당차입금(주택을 취득함으로써 승계받은 장기주택저당차입금을 포함하며, 이하 이 항 및 제6항에서 "장기주택저당차입금"이라 한다)의 이자를 지급하였을 때에는 해당 과세기간에 지급한 이자 상환액을 다음 각 호의 기준에 따라 그 과세기간의 근로소득금액에서 공제한다. 다만, 그 공제하는 금액과 제4항 및 「조세특례제한법」 제87조 제2항에 따른 주택청약종합저축 등에 대한 소득공제 금액의 합계액이 연 500만원(차입금의 상환기간이 15년 이상인 장기주택저당차입금에 대하여 적용하며, 이하 이 항 및 제6항에서 "공제한도"라 한다)을 초과하는 경우 그 초과하는 금액은 없는 것으로 한다.(2018.12.31 개정) 
1. 세대주 여부의 판정은 과세기간 종료일 현재의 상황에 따른다.(2009.12.31 개정)
2. 세대 구성원이 보유한 주택을 포함하여 과세기간 종료일 현재 2주택 이상을 보유한 경우에는 적용하지 아니한다.(2014.01.01 개정) 
3. 세대주에 대해서는 실제 거주 여부와 관계없이 적용하고, 세대주가 아닌 거주자에 대해서는 실제 거주하는 경우만 적용한다.(2009.12.31 개정)
4. 무주택자인 세대주가 「주택법」에 따른 사업계획의 승인을 받아 건설되는 주택(「주택법」에 따른 주택조합 및 「도시 및 주거환경정비법」에 따른 정비사업조합의 조합원이 취득하는 주택 또는 그 조합을 통하여 취득하는 주택을 포함한다. 이하 이 호에서 같다)을 취득할 수 있는 권리(이하 이 호에서 “주택분양권”이라 한다)로서 대통령령으로 정하는 가격이 4억원 이하인 권리를 취득하고 그 주택을 취득하기 위하여 그 주택의 완공 시 장기주택저당차입금으로 전환할 것을 조건으로 금융회사 등 또는 「주택도시기금법」에 따른 주택도시기금으로부터 차입(그 주택의 완공 전에 해당 차입금의 차입조건을 그 주택 완공 시 장기주택저당차입금으로 전환할 것을 조건으로 변경하는 경우를 포함한다)한 경우에는 그 차입일(차입조건을 새로 변경한 경우에는 그 변경일을 말한다)부터 그 주택의 소유권보존등기일까지 그 차입금을 장기주택저당차입금으로 본다. 다만, 거주자가 주택분양권을 둘 이상 보유하게 된 경우에는 그 보유기간이 속하는 과세기간에는 적용하지 아니한다.(2015.01.06 개정)
5. 주택에 대한 「부동산 가격공시에 관한 법률」에 따른 개별주택가격 및 공동주택가격이 공시되기 전에 차입한 경우에는 차입일 이후 같은 법에 따라 최초로 공시된 가격을 해당 주택의 기준시가로 본다.(2016.01.19 개정)
⑥ 제5항 단서에도 불구하고 장기주택저당차입금이 다음 각 호의 어느 하나에 해당하는 경우에는 연 500만원 대신 그 해당 각 호의 금액을 공제한도로 하여 제5항 본문을 적용한다.(2014.12.23 신설)
1. 차입금의 상환기간이 15년 이상인 장기주택저당차입금의 이자를 대통령령으로 정하는 고정금리 방식(이하 이 항에서 "고정금리"라 한다)으로 지급하고, 그 차입금을 대통령령으로 정하는 비거치식 분할상환 방식(이하 이 항에서 "비거치식 분할상환"이라 한다)으로 상환하는 경우: 1천800만원(2014.12.23 신설)
2. 차입금의 상환기간이 15년 이상인 장기주택저당차입금의 이자를 고정금리로 지급하거나 그 차입금을 비거치식 분할상환으로 상환하는 경우: 1천500만원(2014.12.23 신설)
3. 차입금의 상환기간이 10년 이상인 장기주택저당차입금의 이자를 고정금리로 지급하거나 그 차입금을 비거치식 분할상환으로 상환하는 경우: 300만원(2014.12.23 신설)
⑦ 삭제(2014.01.01)
⑧ 제1항ㆍ제4항 및 제5항에 따른 공제는 해당 거주자가 대통령령으로 정하는 바에 따라 신청한 경우에 적용하며, 공제액이 그 거주자의 해당 과세기간의 합산과세되는 종합소득금액을 초과하는 경우 그 초과하는 금액은 없는 것으로 한다.(2014.01.01 개정)
1. 삭제(2014.01.01)
2. 삭제(2014.01.01)
⑨ 삭제(2014.01.01)
⑩ 제1항ㆍ제4항ㆍ제5항 및 제8항에 따른 공제를 "특별소득공제"라 한다.(2014.01.01 개정)
⑪ 특별소득공제에 관하여 그 밖에 필요한 사항은 대통령령으로 정한다.(2014.01.01 개정)</t>
        </r>
      </text>
    </comment>
    <comment ref="G111" authorId="1" shapeId="0" xr:uid="{7211D5CD-C37B-48BF-A8DA-14F480CE23CD}">
      <text>
        <r>
          <rPr>
            <b/>
            <sz val="9"/>
            <color indexed="81"/>
            <rFont val="돋움"/>
            <family val="3"/>
            <charset val="129"/>
          </rPr>
          <t>근로자</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명의의</t>
        </r>
        <r>
          <rPr>
            <b/>
            <sz val="9"/>
            <color indexed="81"/>
            <rFont val="Tahoma"/>
            <family val="2"/>
          </rPr>
          <t xml:space="preserve"> </t>
        </r>
        <r>
          <rPr>
            <b/>
            <sz val="9"/>
            <color indexed="81"/>
            <rFont val="돋움"/>
            <family val="3"/>
            <charset val="129"/>
          </rPr>
          <t>건강보험료ㆍ장기요양보험료</t>
        </r>
        <r>
          <rPr>
            <b/>
            <sz val="9"/>
            <color indexed="81"/>
            <rFont val="Tahoma"/>
            <family val="2"/>
          </rPr>
          <t>(</t>
        </r>
        <r>
          <rPr>
            <b/>
            <sz val="9"/>
            <color indexed="81"/>
            <rFont val="돋움"/>
            <family val="3"/>
            <charset val="129"/>
          </rPr>
          <t>본인부담분</t>
        </r>
        <r>
          <rPr>
            <b/>
            <sz val="9"/>
            <color indexed="81"/>
            <rFont val="Tahoma"/>
            <family val="2"/>
          </rPr>
          <t>)</t>
        </r>
      </text>
    </comment>
    <comment ref="V111" authorId="2" shapeId="0" xr:uid="{5C3C399B-6DB0-4F07-B2FF-967236FFE154}">
      <text>
        <r>
          <rPr>
            <sz val="9"/>
            <color indexed="81"/>
            <rFont val="돋움"/>
            <family val="3"/>
            <charset val="129"/>
          </rPr>
          <t>소득세법</t>
        </r>
        <r>
          <rPr>
            <sz val="9"/>
            <color indexed="81"/>
            <rFont val="Tahoma"/>
            <family val="2"/>
          </rPr>
          <t xml:space="preserve"> </t>
        </r>
        <r>
          <rPr>
            <sz val="9"/>
            <color indexed="81"/>
            <rFont val="돋움"/>
            <family val="3"/>
            <charset val="129"/>
          </rPr>
          <t>제</t>
        </r>
        <r>
          <rPr>
            <sz val="9"/>
            <color indexed="81"/>
            <rFont val="Tahoma"/>
            <family val="2"/>
          </rPr>
          <t>59</t>
        </r>
        <r>
          <rPr>
            <sz val="9"/>
            <color indexed="81"/>
            <rFont val="돋움"/>
            <family val="3"/>
            <charset val="129"/>
          </rPr>
          <t>조의</t>
        </r>
        <r>
          <rPr>
            <sz val="9"/>
            <color indexed="81"/>
            <rFont val="Tahoma"/>
            <family val="2"/>
          </rPr>
          <t xml:space="preserve"> 4 [ </t>
        </r>
        <r>
          <rPr>
            <sz val="9"/>
            <color indexed="81"/>
            <rFont val="돋움"/>
            <family val="3"/>
            <charset val="129"/>
          </rPr>
          <t>특별세액공제</t>
        </r>
        <r>
          <rPr>
            <sz val="9"/>
            <color indexed="81"/>
            <rFont val="Tahoma"/>
            <family val="2"/>
          </rPr>
          <t xml:space="preserve">(2014.01.01 </t>
        </r>
        <r>
          <rPr>
            <sz val="9"/>
            <color indexed="81"/>
            <rFont val="돋움"/>
            <family val="3"/>
            <charset val="129"/>
          </rPr>
          <t>신설</t>
        </r>
        <r>
          <rPr>
            <sz val="9"/>
            <color indexed="81"/>
            <rFont val="Tahoma"/>
            <family val="2"/>
          </rPr>
          <t xml:space="preserve">) ]
</t>
        </r>
        <r>
          <rPr>
            <sz val="9"/>
            <color indexed="81"/>
            <rFont val="돋움"/>
            <family val="3"/>
            <charset val="129"/>
          </rPr>
          <t>①</t>
        </r>
        <r>
          <rPr>
            <sz val="9"/>
            <color indexed="81"/>
            <rFont val="Tahoma"/>
            <family val="2"/>
          </rPr>
          <t xml:space="preserve"> </t>
        </r>
        <r>
          <rPr>
            <sz val="9"/>
            <color indexed="81"/>
            <rFont val="돋움"/>
            <family val="3"/>
            <charset val="129"/>
          </rPr>
          <t>근로소득이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거주자</t>
        </r>
        <r>
          <rPr>
            <sz val="9"/>
            <color indexed="81"/>
            <rFont val="Tahoma"/>
            <family val="2"/>
          </rPr>
          <t>(</t>
        </r>
        <r>
          <rPr>
            <sz val="9"/>
            <color indexed="81"/>
            <rFont val="돋움"/>
            <family val="3"/>
            <charset val="129"/>
          </rPr>
          <t>일용근로자는</t>
        </r>
        <r>
          <rPr>
            <sz val="9"/>
            <color indexed="81"/>
            <rFont val="Tahoma"/>
            <family val="2"/>
          </rPr>
          <t xml:space="preserve"> </t>
        </r>
        <r>
          <rPr>
            <sz val="9"/>
            <color indexed="81"/>
            <rFont val="돋움"/>
            <family val="3"/>
            <charset val="129"/>
          </rPr>
          <t>제외한다</t>
        </r>
        <r>
          <rPr>
            <sz val="9"/>
            <color indexed="81"/>
            <rFont val="Tahoma"/>
            <family val="2"/>
          </rPr>
          <t xml:space="preserve">. </t>
        </r>
        <r>
          <rPr>
            <sz val="9"/>
            <color indexed="81"/>
            <rFont val="돋움"/>
            <family val="3"/>
            <charset val="129"/>
          </rPr>
          <t>이하</t>
        </r>
        <r>
          <rPr>
            <sz val="9"/>
            <color indexed="81"/>
            <rFont val="Tahoma"/>
            <family val="2"/>
          </rPr>
          <t xml:space="preserve"> </t>
        </r>
        <r>
          <rPr>
            <sz val="9"/>
            <color indexed="81"/>
            <rFont val="돋움"/>
            <family val="3"/>
            <charset val="129"/>
          </rPr>
          <t>이</t>
        </r>
        <r>
          <rPr>
            <sz val="9"/>
            <color indexed="81"/>
            <rFont val="Tahoma"/>
            <family val="2"/>
          </rPr>
          <t xml:space="preserve"> </t>
        </r>
        <r>
          <rPr>
            <sz val="9"/>
            <color indexed="81"/>
            <rFont val="돋움"/>
            <family val="3"/>
            <charset val="129"/>
          </rPr>
          <t>조에서</t>
        </r>
        <r>
          <rPr>
            <sz val="9"/>
            <color indexed="81"/>
            <rFont val="Tahoma"/>
            <family val="2"/>
          </rPr>
          <t xml:space="preserve"> </t>
        </r>
        <r>
          <rPr>
            <sz val="9"/>
            <color indexed="81"/>
            <rFont val="돋움"/>
            <family val="3"/>
            <charset val="129"/>
          </rPr>
          <t>같다</t>
        </r>
        <r>
          <rPr>
            <sz val="9"/>
            <color indexed="81"/>
            <rFont val="Tahoma"/>
            <family val="2"/>
          </rPr>
          <t>)</t>
        </r>
        <r>
          <rPr>
            <sz val="9"/>
            <color indexed="81"/>
            <rFont val="돋움"/>
            <family val="3"/>
            <charset val="129"/>
          </rPr>
          <t>가</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과세기간에</t>
        </r>
        <r>
          <rPr>
            <sz val="9"/>
            <color indexed="81"/>
            <rFont val="Tahoma"/>
            <family val="2"/>
          </rPr>
          <t xml:space="preserve"> </t>
        </r>
        <r>
          <rPr>
            <sz val="9"/>
            <color indexed="81"/>
            <rFont val="돋움"/>
            <family val="3"/>
            <charset val="129"/>
          </rPr>
          <t>만기에</t>
        </r>
        <r>
          <rPr>
            <sz val="9"/>
            <color indexed="81"/>
            <rFont val="Tahoma"/>
            <family val="2"/>
          </rPr>
          <t xml:space="preserve"> </t>
        </r>
        <r>
          <rPr>
            <sz val="9"/>
            <color indexed="81"/>
            <rFont val="돋움"/>
            <family val="3"/>
            <charset val="129"/>
          </rPr>
          <t>환급되는</t>
        </r>
        <r>
          <rPr>
            <sz val="9"/>
            <color indexed="81"/>
            <rFont val="Tahoma"/>
            <family val="2"/>
          </rPr>
          <t xml:space="preserve"> </t>
        </r>
        <r>
          <rPr>
            <sz val="9"/>
            <color indexed="81"/>
            <rFont val="돋움"/>
            <family val="3"/>
            <charset val="129"/>
          </rPr>
          <t>금액이</t>
        </r>
        <r>
          <rPr>
            <sz val="9"/>
            <color indexed="81"/>
            <rFont val="Tahoma"/>
            <family val="2"/>
          </rPr>
          <t xml:space="preserve"> </t>
        </r>
        <r>
          <rPr>
            <sz val="9"/>
            <color indexed="81"/>
            <rFont val="돋움"/>
            <family val="3"/>
            <charset val="129"/>
          </rPr>
          <t>납입보험료를</t>
        </r>
        <r>
          <rPr>
            <sz val="9"/>
            <color indexed="81"/>
            <rFont val="Tahoma"/>
            <family val="2"/>
          </rPr>
          <t xml:space="preserve"> </t>
        </r>
        <r>
          <rPr>
            <sz val="9"/>
            <color indexed="81"/>
            <rFont val="돋움"/>
            <family val="3"/>
            <charset val="129"/>
          </rPr>
          <t>초과하지</t>
        </r>
        <r>
          <rPr>
            <sz val="9"/>
            <color indexed="81"/>
            <rFont val="Tahoma"/>
            <family val="2"/>
          </rPr>
          <t xml:space="preserve"> </t>
        </r>
        <r>
          <rPr>
            <sz val="9"/>
            <color indexed="81"/>
            <rFont val="돋움"/>
            <family val="3"/>
            <charset val="129"/>
          </rPr>
          <t>아니하는</t>
        </r>
        <r>
          <rPr>
            <sz val="9"/>
            <color indexed="81"/>
            <rFont val="Tahoma"/>
            <family val="2"/>
          </rPr>
          <t xml:space="preserve"> </t>
        </r>
        <r>
          <rPr>
            <sz val="9"/>
            <color indexed="81"/>
            <rFont val="돋움"/>
            <family val="3"/>
            <charset val="129"/>
          </rPr>
          <t>보험의</t>
        </r>
        <r>
          <rPr>
            <sz val="9"/>
            <color indexed="81"/>
            <rFont val="Tahoma"/>
            <family val="2"/>
          </rPr>
          <t xml:space="preserve"> </t>
        </r>
        <r>
          <rPr>
            <sz val="9"/>
            <color indexed="81"/>
            <rFont val="돋움"/>
            <family val="3"/>
            <charset val="129"/>
          </rPr>
          <t>보험계약에</t>
        </r>
        <r>
          <rPr>
            <sz val="9"/>
            <color indexed="81"/>
            <rFont val="Tahoma"/>
            <family val="2"/>
          </rPr>
          <t xml:space="preserve"> </t>
        </r>
        <r>
          <rPr>
            <sz val="9"/>
            <color indexed="81"/>
            <rFont val="돋움"/>
            <family val="3"/>
            <charset val="129"/>
          </rPr>
          <t>따라</t>
        </r>
        <r>
          <rPr>
            <sz val="9"/>
            <color indexed="81"/>
            <rFont val="Tahoma"/>
            <family val="2"/>
          </rPr>
          <t xml:space="preserve"> </t>
        </r>
        <r>
          <rPr>
            <sz val="9"/>
            <color indexed="81"/>
            <rFont val="돋움"/>
            <family val="3"/>
            <charset val="129"/>
          </rPr>
          <t>지급하는</t>
        </r>
        <r>
          <rPr>
            <sz val="9"/>
            <color indexed="81"/>
            <rFont val="Tahoma"/>
            <family val="2"/>
          </rPr>
          <t xml:space="preserve"> </t>
        </r>
        <r>
          <rPr>
            <sz val="9"/>
            <color indexed="81"/>
            <rFont val="돋움"/>
            <family val="3"/>
            <charset val="129"/>
          </rPr>
          <t>다음</t>
        </r>
        <r>
          <rPr>
            <sz val="9"/>
            <color indexed="81"/>
            <rFont val="Tahoma"/>
            <family val="2"/>
          </rPr>
          <t xml:space="preserve"> </t>
        </r>
        <r>
          <rPr>
            <sz val="9"/>
            <color indexed="81"/>
            <rFont val="돋움"/>
            <family val="3"/>
            <charset val="129"/>
          </rPr>
          <t>각</t>
        </r>
        <r>
          <rPr>
            <sz val="9"/>
            <color indexed="81"/>
            <rFont val="Tahoma"/>
            <family val="2"/>
          </rPr>
          <t xml:space="preserve"> </t>
        </r>
        <r>
          <rPr>
            <sz val="9"/>
            <color indexed="81"/>
            <rFont val="돋움"/>
            <family val="3"/>
            <charset val="129"/>
          </rPr>
          <t>호의</t>
        </r>
        <r>
          <rPr>
            <sz val="9"/>
            <color indexed="81"/>
            <rFont val="Tahoma"/>
            <family val="2"/>
          </rPr>
          <t xml:space="preserve"> </t>
        </r>
        <r>
          <rPr>
            <sz val="9"/>
            <color indexed="81"/>
            <rFont val="돋움"/>
            <family val="3"/>
            <charset val="129"/>
          </rPr>
          <t>보험료를</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그</t>
        </r>
        <r>
          <rPr>
            <sz val="9"/>
            <color indexed="81"/>
            <rFont val="Tahoma"/>
            <family val="2"/>
          </rPr>
          <t xml:space="preserve"> </t>
        </r>
        <r>
          <rPr>
            <sz val="9"/>
            <color indexed="81"/>
            <rFont val="돋움"/>
            <family val="3"/>
            <charset val="129"/>
          </rPr>
          <t>금액의</t>
        </r>
        <r>
          <rPr>
            <sz val="9"/>
            <color indexed="81"/>
            <rFont val="Tahoma"/>
            <family val="2"/>
          </rPr>
          <t xml:space="preserve"> 100</t>
        </r>
        <r>
          <rPr>
            <sz val="9"/>
            <color indexed="81"/>
            <rFont val="돋움"/>
            <family val="3"/>
            <charset val="129"/>
          </rPr>
          <t>분의</t>
        </r>
        <r>
          <rPr>
            <sz val="9"/>
            <color indexed="81"/>
            <rFont val="Tahoma"/>
            <family val="2"/>
          </rPr>
          <t xml:space="preserve"> 12(</t>
        </r>
        <r>
          <rPr>
            <sz val="9"/>
            <color indexed="81"/>
            <rFont val="돋움"/>
            <family val="3"/>
            <charset val="129"/>
          </rPr>
          <t>제</t>
        </r>
        <r>
          <rPr>
            <sz val="9"/>
            <color indexed="81"/>
            <rFont val="Tahoma"/>
            <family val="2"/>
          </rPr>
          <t>1</t>
        </r>
        <r>
          <rPr>
            <sz val="9"/>
            <color indexed="81"/>
            <rFont val="돋움"/>
            <family val="3"/>
            <charset val="129"/>
          </rPr>
          <t>호의</t>
        </r>
        <r>
          <rPr>
            <sz val="9"/>
            <color indexed="81"/>
            <rFont val="Tahoma"/>
            <family val="2"/>
          </rPr>
          <t xml:space="preserve"> </t>
        </r>
        <r>
          <rPr>
            <sz val="9"/>
            <color indexed="81"/>
            <rFont val="돋움"/>
            <family val="3"/>
            <charset val="129"/>
          </rPr>
          <t>경우에는</t>
        </r>
        <r>
          <rPr>
            <sz val="9"/>
            <color indexed="81"/>
            <rFont val="Tahoma"/>
            <family val="2"/>
          </rPr>
          <t xml:space="preserve"> 100</t>
        </r>
        <r>
          <rPr>
            <sz val="9"/>
            <color indexed="81"/>
            <rFont val="돋움"/>
            <family val="3"/>
            <charset val="129"/>
          </rPr>
          <t>분의</t>
        </r>
        <r>
          <rPr>
            <sz val="9"/>
            <color indexed="81"/>
            <rFont val="Tahoma"/>
            <family val="2"/>
          </rPr>
          <t xml:space="preserve"> 15)</t>
        </r>
        <r>
          <rPr>
            <sz val="9"/>
            <color indexed="81"/>
            <rFont val="돋움"/>
            <family val="3"/>
            <charset val="129"/>
          </rPr>
          <t>에</t>
        </r>
        <r>
          <rPr>
            <sz val="9"/>
            <color indexed="81"/>
            <rFont val="Tahoma"/>
            <family val="2"/>
          </rPr>
          <t xml:space="preserve"> </t>
        </r>
        <r>
          <rPr>
            <sz val="9"/>
            <color indexed="81"/>
            <rFont val="돋움"/>
            <family val="3"/>
            <charset val="129"/>
          </rPr>
          <t>해당하는</t>
        </r>
        <r>
          <rPr>
            <sz val="9"/>
            <color indexed="81"/>
            <rFont val="Tahoma"/>
            <family val="2"/>
          </rPr>
          <t xml:space="preserve"> </t>
        </r>
        <r>
          <rPr>
            <sz val="9"/>
            <color indexed="81"/>
            <rFont val="돋움"/>
            <family val="3"/>
            <charset val="129"/>
          </rPr>
          <t>금액을</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과세기간의</t>
        </r>
        <r>
          <rPr>
            <sz val="9"/>
            <color indexed="81"/>
            <rFont val="Tahoma"/>
            <family val="2"/>
          </rPr>
          <t xml:space="preserve"> </t>
        </r>
        <r>
          <rPr>
            <sz val="9"/>
            <color indexed="81"/>
            <rFont val="돋움"/>
            <family val="3"/>
            <charset val="129"/>
          </rPr>
          <t>종합소득산출세액에서</t>
        </r>
        <r>
          <rPr>
            <sz val="9"/>
            <color indexed="81"/>
            <rFont val="Tahoma"/>
            <family val="2"/>
          </rPr>
          <t xml:space="preserve"> </t>
        </r>
        <r>
          <rPr>
            <sz val="9"/>
            <color indexed="81"/>
            <rFont val="돋움"/>
            <family val="3"/>
            <charset val="129"/>
          </rPr>
          <t>공제한다</t>
        </r>
        <r>
          <rPr>
            <sz val="9"/>
            <color indexed="81"/>
            <rFont val="Tahoma"/>
            <family val="2"/>
          </rPr>
          <t xml:space="preserve">. </t>
        </r>
        <r>
          <rPr>
            <sz val="9"/>
            <color indexed="81"/>
            <rFont val="돋움"/>
            <family val="3"/>
            <charset val="129"/>
          </rPr>
          <t>다만</t>
        </r>
        <r>
          <rPr>
            <sz val="9"/>
            <color indexed="81"/>
            <rFont val="Tahoma"/>
            <family val="2"/>
          </rPr>
          <t xml:space="preserve">, </t>
        </r>
        <r>
          <rPr>
            <sz val="9"/>
            <color indexed="81"/>
            <rFont val="돋움"/>
            <family val="3"/>
            <charset val="129"/>
          </rPr>
          <t>다음</t>
        </r>
        <r>
          <rPr>
            <sz val="9"/>
            <color indexed="81"/>
            <rFont val="Tahoma"/>
            <family val="2"/>
          </rPr>
          <t xml:space="preserve"> </t>
        </r>
        <r>
          <rPr>
            <sz val="9"/>
            <color indexed="81"/>
            <rFont val="돋움"/>
            <family val="3"/>
            <charset val="129"/>
          </rPr>
          <t>각</t>
        </r>
        <r>
          <rPr>
            <sz val="9"/>
            <color indexed="81"/>
            <rFont val="Tahoma"/>
            <family val="2"/>
          </rPr>
          <t xml:space="preserve"> </t>
        </r>
        <r>
          <rPr>
            <sz val="9"/>
            <color indexed="81"/>
            <rFont val="돋움"/>
            <family val="3"/>
            <charset val="129"/>
          </rPr>
          <t>호의</t>
        </r>
        <r>
          <rPr>
            <sz val="9"/>
            <color indexed="81"/>
            <rFont val="Tahoma"/>
            <family val="2"/>
          </rPr>
          <t xml:space="preserve"> </t>
        </r>
        <r>
          <rPr>
            <sz val="9"/>
            <color indexed="81"/>
            <rFont val="돋움"/>
            <family val="3"/>
            <charset val="129"/>
          </rPr>
          <t>보험료별로</t>
        </r>
        <r>
          <rPr>
            <sz val="9"/>
            <color indexed="81"/>
            <rFont val="Tahoma"/>
            <family val="2"/>
          </rPr>
          <t xml:space="preserve"> </t>
        </r>
        <r>
          <rPr>
            <sz val="9"/>
            <color indexed="81"/>
            <rFont val="돋움"/>
            <family val="3"/>
            <charset val="129"/>
          </rPr>
          <t>그</t>
        </r>
        <r>
          <rPr>
            <sz val="9"/>
            <color indexed="81"/>
            <rFont val="Tahoma"/>
            <family val="2"/>
          </rPr>
          <t xml:space="preserve"> </t>
        </r>
        <r>
          <rPr>
            <sz val="9"/>
            <color indexed="81"/>
            <rFont val="돋움"/>
            <family val="3"/>
            <charset val="129"/>
          </rPr>
          <t>합계액이</t>
        </r>
        <r>
          <rPr>
            <sz val="9"/>
            <color indexed="81"/>
            <rFont val="Tahoma"/>
            <family val="2"/>
          </rPr>
          <t xml:space="preserve"> </t>
        </r>
        <r>
          <rPr>
            <sz val="9"/>
            <color indexed="81"/>
            <rFont val="돋움"/>
            <family val="3"/>
            <charset val="129"/>
          </rPr>
          <t>각각</t>
        </r>
        <r>
          <rPr>
            <sz val="9"/>
            <color indexed="81"/>
            <rFont val="Tahoma"/>
            <family val="2"/>
          </rPr>
          <t xml:space="preserve"> </t>
        </r>
        <r>
          <rPr>
            <sz val="9"/>
            <color indexed="81"/>
            <rFont val="돋움"/>
            <family val="3"/>
            <charset val="129"/>
          </rPr>
          <t>연</t>
        </r>
        <r>
          <rPr>
            <sz val="9"/>
            <color indexed="81"/>
            <rFont val="Tahoma"/>
            <family val="2"/>
          </rPr>
          <t xml:space="preserve"> 100</t>
        </r>
        <r>
          <rPr>
            <sz val="9"/>
            <color indexed="81"/>
            <rFont val="돋움"/>
            <family val="3"/>
            <charset val="129"/>
          </rPr>
          <t>만원을</t>
        </r>
        <r>
          <rPr>
            <sz val="9"/>
            <color indexed="81"/>
            <rFont val="Tahoma"/>
            <family val="2"/>
          </rPr>
          <t xml:space="preserve"> </t>
        </r>
        <r>
          <rPr>
            <sz val="9"/>
            <color indexed="81"/>
            <rFont val="돋움"/>
            <family val="3"/>
            <charset val="129"/>
          </rPr>
          <t>초과하는</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그</t>
        </r>
        <r>
          <rPr>
            <sz val="9"/>
            <color indexed="81"/>
            <rFont val="Tahoma"/>
            <family val="2"/>
          </rPr>
          <t xml:space="preserve"> </t>
        </r>
        <r>
          <rPr>
            <sz val="9"/>
            <color indexed="81"/>
            <rFont val="돋움"/>
            <family val="3"/>
            <charset val="129"/>
          </rPr>
          <t>초과하는</t>
        </r>
        <r>
          <rPr>
            <sz val="9"/>
            <color indexed="81"/>
            <rFont val="Tahoma"/>
            <family val="2"/>
          </rPr>
          <t xml:space="preserve"> </t>
        </r>
        <r>
          <rPr>
            <sz val="9"/>
            <color indexed="81"/>
            <rFont val="돋움"/>
            <family val="3"/>
            <charset val="129"/>
          </rPr>
          <t>금액은</t>
        </r>
        <r>
          <rPr>
            <sz val="9"/>
            <color indexed="81"/>
            <rFont val="Tahoma"/>
            <family val="2"/>
          </rPr>
          <t xml:space="preserve"> </t>
        </r>
        <r>
          <rPr>
            <sz val="9"/>
            <color indexed="81"/>
            <rFont val="돋움"/>
            <family val="3"/>
            <charset val="129"/>
          </rPr>
          <t>각각</t>
        </r>
        <r>
          <rPr>
            <sz val="9"/>
            <color indexed="81"/>
            <rFont val="Tahoma"/>
            <family val="2"/>
          </rPr>
          <t xml:space="preserve"> </t>
        </r>
        <r>
          <rPr>
            <sz val="9"/>
            <color indexed="81"/>
            <rFont val="돋움"/>
            <family val="3"/>
            <charset val="129"/>
          </rPr>
          <t>없는</t>
        </r>
        <r>
          <rPr>
            <sz val="9"/>
            <color indexed="81"/>
            <rFont val="Tahoma"/>
            <family val="2"/>
          </rPr>
          <t xml:space="preserve"> </t>
        </r>
        <r>
          <rPr>
            <sz val="9"/>
            <color indexed="81"/>
            <rFont val="돋움"/>
            <family val="3"/>
            <charset val="129"/>
          </rPr>
          <t>것으로</t>
        </r>
        <r>
          <rPr>
            <sz val="9"/>
            <color indexed="81"/>
            <rFont val="Tahoma"/>
            <family val="2"/>
          </rPr>
          <t xml:space="preserve"> </t>
        </r>
        <r>
          <rPr>
            <sz val="9"/>
            <color indexed="81"/>
            <rFont val="돋움"/>
            <family val="3"/>
            <charset val="129"/>
          </rPr>
          <t>한다</t>
        </r>
        <r>
          <rPr>
            <sz val="9"/>
            <color indexed="81"/>
            <rFont val="Tahoma"/>
            <family val="2"/>
          </rPr>
          <t xml:space="preserve">.(2015.05.13 </t>
        </r>
        <r>
          <rPr>
            <sz val="9"/>
            <color indexed="81"/>
            <rFont val="돋움"/>
            <family val="3"/>
            <charset val="129"/>
          </rPr>
          <t>개정</t>
        </r>
        <r>
          <rPr>
            <sz val="9"/>
            <color indexed="81"/>
            <rFont val="Tahoma"/>
            <family val="2"/>
          </rPr>
          <t xml:space="preserve">) 
1. </t>
        </r>
        <r>
          <rPr>
            <sz val="9"/>
            <color indexed="81"/>
            <rFont val="돋움"/>
            <family val="3"/>
            <charset val="129"/>
          </rPr>
          <t>기본공제대상자</t>
        </r>
        <r>
          <rPr>
            <sz val="9"/>
            <color indexed="81"/>
            <rFont val="Tahoma"/>
            <family val="2"/>
          </rPr>
          <t xml:space="preserve"> </t>
        </r>
        <r>
          <rPr>
            <sz val="9"/>
            <color indexed="81"/>
            <rFont val="돋움"/>
            <family val="3"/>
            <charset val="129"/>
          </rPr>
          <t>중</t>
        </r>
        <r>
          <rPr>
            <sz val="9"/>
            <color indexed="81"/>
            <rFont val="Tahoma"/>
            <family val="2"/>
          </rPr>
          <t xml:space="preserve"> </t>
        </r>
        <r>
          <rPr>
            <sz val="9"/>
            <color indexed="81"/>
            <rFont val="돋움"/>
            <family val="3"/>
            <charset val="129"/>
          </rPr>
          <t>장애인을</t>
        </r>
        <r>
          <rPr>
            <sz val="9"/>
            <color indexed="81"/>
            <rFont val="Tahoma"/>
            <family val="2"/>
          </rPr>
          <t xml:space="preserve"> </t>
        </r>
        <r>
          <rPr>
            <sz val="9"/>
            <color indexed="81"/>
            <rFont val="돋움"/>
            <family val="3"/>
            <charset val="129"/>
          </rPr>
          <t>피보험자</t>
        </r>
        <r>
          <rPr>
            <sz val="9"/>
            <color indexed="81"/>
            <rFont val="Tahoma"/>
            <family val="2"/>
          </rPr>
          <t xml:space="preserve"> </t>
        </r>
        <r>
          <rPr>
            <sz val="9"/>
            <color indexed="81"/>
            <rFont val="돋움"/>
            <family val="3"/>
            <charset val="129"/>
          </rPr>
          <t>또는</t>
        </r>
        <r>
          <rPr>
            <sz val="9"/>
            <color indexed="81"/>
            <rFont val="Tahoma"/>
            <family val="2"/>
          </rPr>
          <t xml:space="preserve"> </t>
        </r>
        <r>
          <rPr>
            <sz val="9"/>
            <color indexed="81"/>
            <rFont val="돋움"/>
            <family val="3"/>
            <charset val="129"/>
          </rPr>
          <t>수익자로</t>
        </r>
        <r>
          <rPr>
            <sz val="9"/>
            <color indexed="81"/>
            <rFont val="Tahoma"/>
            <family val="2"/>
          </rPr>
          <t xml:space="preserve"> </t>
        </r>
        <r>
          <rPr>
            <sz val="9"/>
            <color indexed="81"/>
            <rFont val="돋움"/>
            <family val="3"/>
            <charset val="129"/>
          </rPr>
          <t>하는</t>
        </r>
        <r>
          <rPr>
            <sz val="9"/>
            <color indexed="81"/>
            <rFont val="Tahoma"/>
            <family val="2"/>
          </rPr>
          <t xml:space="preserve"> </t>
        </r>
        <r>
          <rPr>
            <sz val="9"/>
            <color indexed="81"/>
            <rFont val="돋움"/>
            <family val="3"/>
            <charset val="129"/>
          </rPr>
          <t>장애인전용보험으로서</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장애인전용보장성보험료</t>
        </r>
        <r>
          <rPr>
            <sz val="9"/>
            <color indexed="81"/>
            <rFont val="Tahoma"/>
            <family val="2"/>
          </rPr>
          <t xml:space="preserve">(2014.01.01 </t>
        </r>
        <r>
          <rPr>
            <sz val="9"/>
            <color indexed="81"/>
            <rFont val="돋움"/>
            <family val="3"/>
            <charset val="129"/>
          </rPr>
          <t>신설</t>
        </r>
        <r>
          <rPr>
            <sz val="9"/>
            <color indexed="81"/>
            <rFont val="Tahoma"/>
            <family val="2"/>
          </rPr>
          <t xml:space="preserve">) 
2. </t>
        </r>
        <r>
          <rPr>
            <sz val="9"/>
            <color indexed="81"/>
            <rFont val="돋움"/>
            <family val="3"/>
            <charset val="129"/>
          </rPr>
          <t>기본공제대상자를</t>
        </r>
        <r>
          <rPr>
            <sz val="9"/>
            <color indexed="81"/>
            <rFont val="Tahoma"/>
            <family val="2"/>
          </rPr>
          <t xml:space="preserve"> </t>
        </r>
        <r>
          <rPr>
            <sz val="9"/>
            <color indexed="81"/>
            <rFont val="돋움"/>
            <family val="3"/>
            <charset val="129"/>
          </rPr>
          <t>피보험자로</t>
        </r>
        <r>
          <rPr>
            <sz val="9"/>
            <color indexed="81"/>
            <rFont val="Tahoma"/>
            <family val="2"/>
          </rPr>
          <t xml:space="preserve"> </t>
        </r>
        <r>
          <rPr>
            <sz val="9"/>
            <color indexed="81"/>
            <rFont val="돋움"/>
            <family val="3"/>
            <charset val="129"/>
          </rPr>
          <t>하는</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보험료</t>
        </r>
        <r>
          <rPr>
            <sz val="9"/>
            <color indexed="81"/>
            <rFont val="Tahoma"/>
            <family val="2"/>
          </rPr>
          <t>(</t>
        </r>
        <r>
          <rPr>
            <sz val="9"/>
            <color indexed="81"/>
            <rFont val="돋움"/>
            <family val="3"/>
            <charset val="129"/>
          </rPr>
          <t>제</t>
        </r>
        <r>
          <rPr>
            <sz val="9"/>
            <color indexed="81"/>
            <rFont val="Tahoma"/>
            <family val="2"/>
          </rPr>
          <t>1</t>
        </r>
        <r>
          <rPr>
            <sz val="9"/>
            <color indexed="81"/>
            <rFont val="돋움"/>
            <family val="3"/>
            <charset val="129"/>
          </rPr>
          <t>호에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장애인전용보장성보험료는</t>
        </r>
        <r>
          <rPr>
            <sz val="9"/>
            <color indexed="81"/>
            <rFont val="Tahoma"/>
            <family val="2"/>
          </rPr>
          <t xml:space="preserve"> </t>
        </r>
        <r>
          <rPr>
            <sz val="9"/>
            <color indexed="81"/>
            <rFont val="돋움"/>
            <family val="3"/>
            <charset val="129"/>
          </rPr>
          <t>제외한다</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②</t>
        </r>
        <r>
          <rPr>
            <sz val="9"/>
            <color indexed="81"/>
            <rFont val="Tahoma"/>
            <family val="2"/>
          </rPr>
          <t xml:space="preserve"> </t>
        </r>
        <r>
          <rPr>
            <sz val="9"/>
            <color indexed="81"/>
            <rFont val="돋움"/>
            <family val="3"/>
            <charset val="129"/>
          </rPr>
          <t>근로소득이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거주자가</t>
        </r>
        <r>
          <rPr>
            <sz val="9"/>
            <color indexed="81"/>
            <rFont val="Tahoma"/>
            <family val="2"/>
          </rPr>
          <t xml:space="preserve"> </t>
        </r>
        <r>
          <rPr>
            <sz val="9"/>
            <color indexed="81"/>
            <rFont val="돋움"/>
            <family val="3"/>
            <charset val="129"/>
          </rPr>
          <t>기본공제대상자</t>
        </r>
        <r>
          <rPr>
            <sz val="9"/>
            <color indexed="81"/>
            <rFont val="Tahoma"/>
            <family val="2"/>
          </rPr>
          <t>(</t>
        </r>
        <r>
          <rPr>
            <sz val="9"/>
            <color indexed="81"/>
            <rFont val="돋움"/>
            <family val="3"/>
            <charset val="129"/>
          </rPr>
          <t>나이</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소득의</t>
        </r>
        <r>
          <rPr>
            <sz val="9"/>
            <color indexed="81"/>
            <rFont val="Tahoma"/>
            <family val="2"/>
          </rPr>
          <t xml:space="preserve"> </t>
        </r>
        <r>
          <rPr>
            <sz val="9"/>
            <color indexed="81"/>
            <rFont val="돋움"/>
            <family val="3"/>
            <charset val="129"/>
          </rPr>
          <t>제한을</t>
        </r>
        <r>
          <rPr>
            <sz val="9"/>
            <color indexed="81"/>
            <rFont val="Tahoma"/>
            <family val="2"/>
          </rPr>
          <t xml:space="preserve"> </t>
        </r>
        <r>
          <rPr>
            <sz val="9"/>
            <color indexed="81"/>
            <rFont val="돋움"/>
            <family val="3"/>
            <charset val="129"/>
          </rPr>
          <t>받지</t>
        </r>
        <r>
          <rPr>
            <sz val="9"/>
            <color indexed="81"/>
            <rFont val="Tahoma"/>
            <family val="2"/>
          </rPr>
          <t xml:space="preserve"> </t>
        </r>
        <r>
          <rPr>
            <sz val="9"/>
            <color indexed="81"/>
            <rFont val="돋움"/>
            <family val="3"/>
            <charset val="129"/>
          </rPr>
          <t>아니한다</t>
        </r>
        <r>
          <rPr>
            <sz val="9"/>
            <color indexed="81"/>
            <rFont val="Tahoma"/>
            <family val="2"/>
          </rPr>
          <t>)</t>
        </r>
        <r>
          <rPr>
            <sz val="9"/>
            <color indexed="81"/>
            <rFont val="돋움"/>
            <family val="3"/>
            <charset val="129"/>
          </rPr>
          <t>를</t>
        </r>
        <r>
          <rPr>
            <sz val="9"/>
            <color indexed="81"/>
            <rFont val="Tahoma"/>
            <family val="2"/>
          </rPr>
          <t xml:space="preserve"> </t>
        </r>
        <r>
          <rPr>
            <sz val="9"/>
            <color indexed="81"/>
            <rFont val="돋움"/>
            <family val="3"/>
            <charset val="129"/>
          </rPr>
          <t>위하여</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과세기간에</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의료비를</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다음</t>
        </r>
        <r>
          <rPr>
            <sz val="9"/>
            <color indexed="81"/>
            <rFont val="Tahoma"/>
            <family val="2"/>
          </rPr>
          <t xml:space="preserve"> </t>
        </r>
        <r>
          <rPr>
            <sz val="9"/>
            <color indexed="81"/>
            <rFont val="돋움"/>
            <family val="3"/>
            <charset val="129"/>
          </rPr>
          <t>각</t>
        </r>
        <r>
          <rPr>
            <sz val="9"/>
            <color indexed="81"/>
            <rFont val="Tahoma"/>
            <family val="2"/>
          </rPr>
          <t xml:space="preserve"> </t>
        </r>
        <r>
          <rPr>
            <sz val="9"/>
            <color indexed="81"/>
            <rFont val="돋움"/>
            <family val="3"/>
            <charset val="129"/>
          </rPr>
          <t>호의</t>
        </r>
        <r>
          <rPr>
            <sz val="9"/>
            <color indexed="81"/>
            <rFont val="Tahoma"/>
            <family val="2"/>
          </rPr>
          <t xml:space="preserve"> </t>
        </r>
        <r>
          <rPr>
            <sz val="9"/>
            <color indexed="81"/>
            <rFont val="돋움"/>
            <family val="3"/>
            <charset val="129"/>
          </rPr>
          <t>금액의</t>
        </r>
        <r>
          <rPr>
            <sz val="9"/>
            <color indexed="81"/>
            <rFont val="Tahoma"/>
            <family val="2"/>
          </rPr>
          <t xml:space="preserve"> 100</t>
        </r>
        <r>
          <rPr>
            <sz val="9"/>
            <color indexed="81"/>
            <rFont val="돋움"/>
            <family val="3"/>
            <charset val="129"/>
          </rPr>
          <t>분의</t>
        </r>
        <r>
          <rPr>
            <sz val="9"/>
            <color indexed="81"/>
            <rFont val="Tahoma"/>
            <family val="2"/>
          </rPr>
          <t xml:space="preserve"> 15(</t>
        </r>
        <r>
          <rPr>
            <sz val="9"/>
            <color indexed="81"/>
            <rFont val="돋움"/>
            <family val="3"/>
            <charset val="129"/>
          </rPr>
          <t>제</t>
        </r>
        <r>
          <rPr>
            <sz val="9"/>
            <color indexed="81"/>
            <rFont val="Tahoma"/>
            <family val="2"/>
          </rPr>
          <t>3</t>
        </r>
        <r>
          <rPr>
            <sz val="9"/>
            <color indexed="81"/>
            <rFont val="돋움"/>
            <family val="3"/>
            <charset val="129"/>
          </rPr>
          <t>호의</t>
        </r>
        <r>
          <rPr>
            <sz val="9"/>
            <color indexed="81"/>
            <rFont val="Tahoma"/>
            <family val="2"/>
          </rPr>
          <t xml:space="preserve"> </t>
        </r>
        <r>
          <rPr>
            <sz val="9"/>
            <color indexed="81"/>
            <rFont val="돋움"/>
            <family val="3"/>
            <charset val="129"/>
          </rPr>
          <t>경우에는</t>
        </r>
        <r>
          <rPr>
            <sz val="9"/>
            <color indexed="81"/>
            <rFont val="Tahoma"/>
            <family val="2"/>
          </rPr>
          <t xml:space="preserve"> 100</t>
        </r>
        <r>
          <rPr>
            <sz val="9"/>
            <color indexed="81"/>
            <rFont val="돋움"/>
            <family val="3"/>
            <charset val="129"/>
          </rPr>
          <t>분의</t>
        </r>
        <r>
          <rPr>
            <sz val="9"/>
            <color indexed="81"/>
            <rFont val="Tahoma"/>
            <family val="2"/>
          </rPr>
          <t xml:space="preserve"> 20)</t>
        </r>
        <r>
          <rPr>
            <sz val="9"/>
            <color indexed="81"/>
            <rFont val="돋움"/>
            <family val="3"/>
            <charset val="129"/>
          </rPr>
          <t>에</t>
        </r>
        <r>
          <rPr>
            <sz val="9"/>
            <color indexed="81"/>
            <rFont val="Tahoma"/>
            <family val="2"/>
          </rPr>
          <t xml:space="preserve"> </t>
        </r>
        <r>
          <rPr>
            <sz val="9"/>
            <color indexed="81"/>
            <rFont val="돋움"/>
            <family val="3"/>
            <charset val="129"/>
          </rPr>
          <t>해당하는</t>
        </r>
        <r>
          <rPr>
            <sz val="9"/>
            <color indexed="81"/>
            <rFont val="Tahoma"/>
            <family val="2"/>
          </rPr>
          <t xml:space="preserve"> </t>
        </r>
        <r>
          <rPr>
            <sz val="9"/>
            <color indexed="81"/>
            <rFont val="돋움"/>
            <family val="3"/>
            <charset val="129"/>
          </rPr>
          <t>금액을</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과세기간의</t>
        </r>
        <r>
          <rPr>
            <sz val="9"/>
            <color indexed="81"/>
            <rFont val="Tahoma"/>
            <family val="2"/>
          </rPr>
          <t xml:space="preserve"> </t>
        </r>
        <r>
          <rPr>
            <sz val="9"/>
            <color indexed="81"/>
            <rFont val="돋움"/>
            <family val="3"/>
            <charset val="129"/>
          </rPr>
          <t>종합소득산출세액에서</t>
        </r>
        <r>
          <rPr>
            <sz val="9"/>
            <color indexed="81"/>
            <rFont val="Tahoma"/>
            <family val="2"/>
          </rPr>
          <t xml:space="preserve"> </t>
        </r>
        <r>
          <rPr>
            <sz val="9"/>
            <color indexed="81"/>
            <rFont val="돋움"/>
            <family val="3"/>
            <charset val="129"/>
          </rPr>
          <t>공제한다</t>
        </r>
        <r>
          <rPr>
            <sz val="9"/>
            <color indexed="81"/>
            <rFont val="Tahoma"/>
            <family val="2"/>
          </rPr>
          <t xml:space="preserve">.(2016.12.20 </t>
        </r>
        <r>
          <rPr>
            <sz val="9"/>
            <color indexed="81"/>
            <rFont val="돋움"/>
            <family val="3"/>
            <charset val="129"/>
          </rPr>
          <t>개정</t>
        </r>
        <r>
          <rPr>
            <sz val="9"/>
            <color indexed="81"/>
            <rFont val="Tahoma"/>
            <family val="2"/>
          </rPr>
          <t xml:space="preserve">)
1. </t>
        </r>
        <r>
          <rPr>
            <sz val="9"/>
            <color indexed="81"/>
            <rFont val="돋움"/>
            <family val="3"/>
            <charset val="129"/>
          </rPr>
          <t>기본공제대상자를</t>
        </r>
        <r>
          <rPr>
            <sz val="9"/>
            <color indexed="81"/>
            <rFont val="Tahoma"/>
            <family val="2"/>
          </rPr>
          <t xml:space="preserve"> </t>
        </r>
        <r>
          <rPr>
            <sz val="9"/>
            <color indexed="81"/>
            <rFont val="돋움"/>
            <family val="3"/>
            <charset val="129"/>
          </rPr>
          <t>위하여</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의료비</t>
        </r>
        <r>
          <rPr>
            <sz val="9"/>
            <color indexed="81"/>
            <rFont val="Tahoma"/>
            <family val="2"/>
          </rPr>
          <t>(</t>
        </r>
        <r>
          <rPr>
            <sz val="9"/>
            <color indexed="81"/>
            <rFont val="돋움"/>
            <family val="3"/>
            <charset val="129"/>
          </rPr>
          <t>제</t>
        </r>
        <r>
          <rPr>
            <sz val="9"/>
            <color indexed="81"/>
            <rFont val="Tahoma"/>
            <family val="2"/>
          </rPr>
          <t>2</t>
        </r>
        <r>
          <rPr>
            <sz val="9"/>
            <color indexed="81"/>
            <rFont val="돋움"/>
            <family val="3"/>
            <charset val="129"/>
          </rPr>
          <t>호</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제</t>
        </r>
        <r>
          <rPr>
            <sz val="9"/>
            <color indexed="81"/>
            <rFont val="Tahoma"/>
            <family val="2"/>
          </rPr>
          <t>3</t>
        </r>
        <r>
          <rPr>
            <sz val="9"/>
            <color indexed="81"/>
            <rFont val="돋움"/>
            <family val="3"/>
            <charset val="129"/>
          </rPr>
          <t>호의</t>
        </r>
        <r>
          <rPr>
            <sz val="9"/>
            <color indexed="81"/>
            <rFont val="Tahoma"/>
            <family val="2"/>
          </rPr>
          <t xml:space="preserve"> </t>
        </r>
        <r>
          <rPr>
            <sz val="9"/>
            <color indexed="81"/>
            <rFont val="돋움"/>
            <family val="3"/>
            <charset val="129"/>
          </rPr>
          <t>의료비는</t>
        </r>
        <r>
          <rPr>
            <sz val="9"/>
            <color indexed="81"/>
            <rFont val="Tahoma"/>
            <family val="2"/>
          </rPr>
          <t xml:space="preserve"> </t>
        </r>
        <r>
          <rPr>
            <sz val="9"/>
            <color indexed="81"/>
            <rFont val="돋움"/>
            <family val="3"/>
            <charset val="129"/>
          </rPr>
          <t>제외한다</t>
        </r>
        <r>
          <rPr>
            <sz val="9"/>
            <color indexed="81"/>
            <rFont val="Tahoma"/>
            <family val="2"/>
          </rPr>
          <t>)</t>
        </r>
        <r>
          <rPr>
            <sz val="9"/>
            <color indexed="81"/>
            <rFont val="돋움"/>
            <family val="3"/>
            <charset val="129"/>
          </rPr>
          <t>로서</t>
        </r>
        <r>
          <rPr>
            <sz val="9"/>
            <color indexed="81"/>
            <rFont val="Tahoma"/>
            <family val="2"/>
          </rPr>
          <t xml:space="preserve"> </t>
        </r>
        <r>
          <rPr>
            <sz val="9"/>
            <color indexed="81"/>
            <rFont val="돋움"/>
            <family val="3"/>
            <charset val="129"/>
          </rPr>
          <t>총급여액에</t>
        </r>
        <r>
          <rPr>
            <sz val="9"/>
            <color indexed="81"/>
            <rFont val="Tahoma"/>
            <family val="2"/>
          </rPr>
          <t xml:space="preserve"> 100</t>
        </r>
        <r>
          <rPr>
            <sz val="9"/>
            <color indexed="81"/>
            <rFont val="돋움"/>
            <family val="3"/>
            <charset val="129"/>
          </rPr>
          <t>분의</t>
        </r>
        <r>
          <rPr>
            <sz val="9"/>
            <color indexed="81"/>
            <rFont val="Tahoma"/>
            <family val="2"/>
          </rPr>
          <t xml:space="preserve"> 3</t>
        </r>
        <r>
          <rPr>
            <sz val="9"/>
            <color indexed="81"/>
            <rFont val="돋움"/>
            <family val="3"/>
            <charset val="129"/>
          </rPr>
          <t>을</t>
        </r>
        <r>
          <rPr>
            <sz val="9"/>
            <color indexed="81"/>
            <rFont val="Tahoma"/>
            <family val="2"/>
          </rPr>
          <t xml:space="preserve"> </t>
        </r>
        <r>
          <rPr>
            <sz val="9"/>
            <color indexed="81"/>
            <rFont val="돋움"/>
            <family val="3"/>
            <charset val="129"/>
          </rPr>
          <t>곱하여</t>
        </r>
        <r>
          <rPr>
            <sz val="9"/>
            <color indexed="81"/>
            <rFont val="Tahoma"/>
            <family val="2"/>
          </rPr>
          <t xml:space="preserve"> </t>
        </r>
        <r>
          <rPr>
            <sz val="9"/>
            <color indexed="81"/>
            <rFont val="돋움"/>
            <family val="3"/>
            <charset val="129"/>
          </rPr>
          <t>계산한</t>
        </r>
        <r>
          <rPr>
            <sz val="9"/>
            <color indexed="81"/>
            <rFont val="Tahoma"/>
            <family val="2"/>
          </rPr>
          <t xml:space="preserve"> </t>
        </r>
        <r>
          <rPr>
            <sz val="9"/>
            <color indexed="81"/>
            <rFont val="돋움"/>
            <family val="3"/>
            <charset val="129"/>
          </rPr>
          <t>금액을</t>
        </r>
        <r>
          <rPr>
            <sz val="9"/>
            <color indexed="81"/>
            <rFont val="Tahoma"/>
            <family val="2"/>
          </rPr>
          <t xml:space="preserve"> </t>
        </r>
        <r>
          <rPr>
            <sz val="9"/>
            <color indexed="81"/>
            <rFont val="돋움"/>
            <family val="3"/>
            <charset val="129"/>
          </rPr>
          <t>초과하는</t>
        </r>
        <r>
          <rPr>
            <sz val="9"/>
            <color indexed="81"/>
            <rFont val="Tahoma"/>
            <family val="2"/>
          </rPr>
          <t xml:space="preserve"> </t>
        </r>
        <r>
          <rPr>
            <sz val="9"/>
            <color indexed="81"/>
            <rFont val="돋움"/>
            <family val="3"/>
            <charset val="129"/>
          </rPr>
          <t>금액</t>
        </r>
        <r>
          <rPr>
            <sz val="9"/>
            <color indexed="81"/>
            <rFont val="Tahoma"/>
            <family val="2"/>
          </rPr>
          <t xml:space="preserve">. </t>
        </r>
        <r>
          <rPr>
            <sz val="9"/>
            <color indexed="81"/>
            <rFont val="돋움"/>
            <family val="3"/>
            <charset val="129"/>
          </rPr>
          <t>다만</t>
        </r>
        <r>
          <rPr>
            <sz val="9"/>
            <color indexed="81"/>
            <rFont val="Tahoma"/>
            <family val="2"/>
          </rPr>
          <t xml:space="preserve">, </t>
        </r>
        <r>
          <rPr>
            <sz val="9"/>
            <color indexed="81"/>
            <rFont val="돋움"/>
            <family val="3"/>
            <charset val="129"/>
          </rPr>
          <t>그</t>
        </r>
        <r>
          <rPr>
            <sz val="9"/>
            <color indexed="81"/>
            <rFont val="Tahoma"/>
            <family val="2"/>
          </rPr>
          <t xml:space="preserve"> </t>
        </r>
        <r>
          <rPr>
            <sz val="9"/>
            <color indexed="81"/>
            <rFont val="돋움"/>
            <family val="3"/>
            <charset val="129"/>
          </rPr>
          <t>금액이</t>
        </r>
        <r>
          <rPr>
            <sz val="9"/>
            <color indexed="81"/>
            <rFont val="Tahoma"/>
            <family val="2"/>
          </rPr>
          <t xml:space="preserve"> </t>
        </r>
        <r>
          <rPr>
            <sz val="9"/>
            <color indexed="81"/>
            <rFont val="돋움"/>
            <family val="3"/>
            <charset val="129"/>
          </rPr>
          <t>연</t>
        </r>
        <r>
          <rPr>
            <sz val="9"/>
            <color indexed="81"/>
            <rFont val="Tahoma"/>
            <family val="2"/>
          </rPr>
          <t xml:space="preserve"> 700</t>
        </r>
        <r>
          <rPr>
            <sz val="9"/>
            <color indexed="81"/>
            <rFont val="돋움"/>
            <family val="3"/>
            <charset val="129"/>
          </rPr>
          <t>만원을</t>
        </r>
        <r>
          <rPr>
            <sz val="9"/>
            <color indexed="81"/>
            <rFont val="Tahoma"/>
            <family val="2"/>
          </rPr>
          <t xml:space="preserve"> </t>
        </r>
        <r>
          <rPr>
            <sz val="9"/>
            <color indexed="81"/>
            <rFont val="돋움"/>
            <family val="3"/>
            <charset val="129"/>
          </rPr>
          <t>초과하는</t>
        </r>
        <r>
          <rPr>
            <sz val="9"/>
            <color indexed="81"/>
            <rFont val="Tahoma"/>
            <family val="2"/>
          </rPr>
          <t xml:space="preserve"> </t>
        </r>
        <r>
          <rPr>
            <sz val="9"/>
            <color indexed="81"/>
            <rFont val="돋움"/>
            <family val="3"/>
            <charset val="129"/>
          </rPr>
          <t>경우에는</t>
        </r>
        <r>
          <rPr>
            <sz val="9"/>
            <color indexed="81"/>
            <rFont val="Tahoma"/>
            <family val="2"/>
          </rPr>
          <t xml:space="preserve"> </t>
        </r>
        <r>
          <rPr>
            <sz val="9"/>
            <color indexed="81"/>
            <rFont val="돋움"/>
            <family val="3"/>
            <charset val="129"/>
          </rPr>
          <t>연</t>
        </r>
        <r>
          <rPr>
            <sz val="9"/>
            <color indexed="81"/>
            <rFont val="Tahoma"/>
            <family val="2"/>
          </rPr>
          <t xml:space="preserve"> 700</t>
        </r>
        <r>
          <rPr>
            <sz val="9"/>
            <color indexed="81"/>
            <rFont val="돋움"/>
            <family val="3"/>
            <charset val="129"/>
          </rPr>
          <t>만원으로</t>
        </r>
        <r>
          <rPr>
            <sz val="9"/>
            <color indexed="81"/>
            <rFont val="Tahoma"/>
            <family val="2"/>
          </rPr>
          <t xml:space="preserve"> </t>
        </r>
        <r>
          <rPr>
            <sz val="9"/>
            <color indexed="81"/>
            <rFont val="돋움"/>
            <family val="3"/>
            <charset val="129"/>
          </rPr>
          <t>한다</t>
        </r>
        <r>
          <rPr>
            <sz val="9"/>
            <color indexed="81"/>
            <rFont val="Tahoma"/>
            <family val="2"/>
          </rPr>
          <t xml:space="preserve">.(2016.12.20 </t>
        </r>
        <r>
          <rPr>
            <sz val="9"/>
            <color indexed="81"/>
            <rFont val="돋움"/>
            <family val="3"/>
            <charset val="129"/>
          </rPr>
          <t>개정</t>
        </r>
        <r>
          <rPr>
            <sz val="9"/>
            <color indexed="81"/>
            <rFont val="Tahoma"/>
            <family val="2"/>
          </rPr>
          <t xml:space="preserve">)
2. </t>
        </r>
        <r>
          <rPr>
            <sz val="9"/>
            <color indexed="81"/>
            <rFont val="돋움"/>
            <family val="3"/>
            <charset val="129"/>
          </rPr>
          <t>다음</t>
        </r>
        <r>
          <rPr>
            <sz val="9"/>
            <color indexed="81"/>
            <rFont val="Tahoma"/>
            <family val="2"/>
          </rPr>
          <t xml:space="preserve"> </t>
        </r>
        <r>
          <rPr>
            <sz val="9"/>
            <color indexed="81"/>
            <rFont val="돋움"/>
            <family val="3"/>
            <charset val="129"/>
          </rPr>
          <t>각</t>
        </r>
        <r>
          <rPr>
            <sz val="9"/>
            <color indexed="81"/>
            <rFont val="Tahoma"/>
            <family val="2"/>
          </rPr>
          <t xml:space="preserve"> </t>
        </r>
        <r>
          <rPr>
            <sz val="9"/>
            <color indexed="81"/>
            <rFont val="돋움"/>
            <family val="3"/>
            <charset val="129"/>
          </rPr>
          <t>목의</t>
        </r>
        <r>
          <rPr>
            <sz val="9"/>
            <color indexed="81"/>
            <rFont val="Tahoma"/>
            <family val="2"/>
          </rPr>
          <t xml:space="preserve"> </t>
        </r>
        <r>
          <rPr>
            <sz val="9"/>
            <color indexed="81"/>
            <rFont val="돋움"/>
            <family val="3"/>
            <charset val="129"/>
          </rPr>
          <t>어느</t>
        </r>
        <r>
          <rPr>
            <sz val="9"/>
            <color indexed="81"/>
            <rFont val="Tahoma"/>
            <family val="2"/>
          </rPr>
          <t xml:space="preserve"> </t>
        </r>
        <r>
          <rPr>
            <sz val="9"/>
            <color indexed="81"/>
            <rFont val="돋움"/>
            <family val="3"/>
            <charset val="129"/>
          </rPr>
          <t>하나에</t>
        </r>
        <r>
          <rPr>
            <sz val="9"/>
            <color indexed="81"/>
            <rFont val="Tahoma"/>
            <family val="2"/>
          </rPr>
          <t xml:space="preserve"> </t>
        </r>
        <r>
          <rPr>
            <sz val="9"/>
            <color indexed="81"/>
            <rFont val="돋움"/>
            <family val="3"/>
            <charset val="129"/>
          </rPr>
          <t>해당하는</t>
        </r>
        <r>
          <rPr>
            <sz val="9"/>
            <color indexed="81"/>
            <rFont val="Tahoma"/>
            <family val="2"/>
          </rPr>
          <t xml:space="preserve"> </t>
        </r>
        <r>
          <rPr>
            <sz val="9"/>
            <color indexed="81"/>
            <rFont val="돋움"/>
            <family val="3"/>
            <charset val="129"/>
          </rPr>
          <t>사람을</t>
        </r>
        <r>
          <rPr>
            <sz val="9"/>
            <color indexed="81"/>
            <rFont val="Tahoma"/>
            <family val="2"/>
          </rPr>
          <t xml:space="preserve"> </t>
        </r>
        <r>
          <rPr>
            <sz val="9"/>
            <color indexed="81"/>
            <rFont val="돋움"/>
            <family val="3"/>
            <charset val="129"/>
          </rPr>
          <t>위하여</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의료비</t>
        </r>
        <r>
          <rPr>
            <sz val="9"/>
            <color indexed="81"/>
            <rFont val="Tahoma"/>
            <family val="2"/>
          </rPr>
          <t xml:space="preserve">. </t>
        </r>
        <r>
          <rPr>
            <sz val="9"/>
            <color indexed="81"/>
            <rFont val="돋움"/>
            <family val="3"/>
            <charset val="129"/>
          </rPr>
          <t>다만</t>
        </r>
        <r>
          <rPr>
            <sz val="9"/>
            <color indexed="81"/>
            <rFont val="Tahoma"/>
            <family val="2"/>
          </rPr>
          <t xml:space="preserve">, </t>
        </r>
        <r>
          <rPr>
            <sz val="9"/>
            <color indexed="81"/>
            <rFont val="돋움"/>
            <family val="3"/>
            <charset val="129"/>
          </rPr>
          <t>제</t>
        </r>
        <r>
          <rPr>
            <sz val="9"/>
            <color indexed="81"/>
            <rFont val="Tahoma"/>
            <family val="2"/>
          </rPr>
          <t>1</t>
        </r>
        <r>
          <rPr>
            <sz val="9"/>
            <color indexed="81"/>
            <rFont val="돋움"/>
            <family val="3"/>
            <charset val="129"/>
          </rPr>
          <t>호의</t>
        </r>
        <r>
          <rPr>
            <sz val="9"/>
            <color indexed="81"/>
            <rFont val="Tahoma"/>
            <family val="2"/>
          </rPr>
          <t xml:space="preserve"> </t>
        </r>
        <r>
          <rPr>
            <sz val="9"/>
            <color indexed="81"/>
            <rFont val="돋움"/>
            <family val="3"/>
            <charset val="129"/>
          </rPr>
          <t>의료비가</t>
        </r>
        <r>
          <rPr>
            <sz val="9"/>
            <color indexed="81"/>
            <rFont val="Tahoma"/>
            <family val="2"/>
          </rPr>
          <t xml:space="preserve"> </t>
        </r>
        <r>
          <rPr>
            <sz val="9"/>
            <color indexed="81"/>
            <rFont val="돋움"/>
            <family val="3"/>
            <charset val="129"/>
          </rPr>
          <t>총급여액에</t>
        </r>
        <r>
          <rPr>
            <sz val="9"/>
            <color indexed="81"/>
            <rFont val="Tahoma"/>
            <family val="2"/>
          </rPr>
          <t xml:space="preserve"> 100</t>
        </r>
        <r>
          <rPr>
            <sz val="9"/>
            <color indexed="81"/>
            <rFont val="돋움"/>
            <family val="3"/>
            <charset val="129"/>
          </rPr>
          <t>분의</t>
        </r>
        <r>
          <rPr>
            <sz val="9"/>
            <color indexed="81"/>
            <rFont val="Tahoma"/>
            <family val="2"/>
          </rPr>
          <t xml:space="preserve"> 3</t>
        </r>
        <r>
          <rPr>
            <sz val="9"/>
            <color indexed="81"/>
            <rFont val="돋움"/>
            <family val="3"/>
            <charset val="129"/>
          </rPr>
          <t>을</t>
        </r>
        <r>
          <rPr>
            <sz val="9"/>
            <color indexed="81"/>
            <rFont val="Tahoma"/>
            <family val="2"/>
          </rPr>
          <t xml:space="preserve"> </t>
        </r>
        <r>
          <rPr>
            <sz val="9"/>
            <color indexed="81"/>
            <rFont val="돋움"/>
            <family val="3"/>
            <charset val="129"/>
          </rPr>
          <t>곱하여</t>
        </r>
        <r>
          <rPr>
            <sz val="9"/>
            <color indexed="81"/>
            <rFont val="Tahoma"/>
            <family val="2"/>
          </rPr>
          <t xml:space="preserve"> </t>
        </r>
        <r>
          <rPr>
            <sz val="9"/>
            <color indexed="81"/>
            <rFont val="돋움"/>
            <family val="3"/>
            <charset val="129"/>
          </rPr>
          <t>계산한</t>
        </r>
        <r>
          <rPr>
            <sz val="9"/>
            <color indexed="81"/>
            <rFont val="Tahoma"/>
            <family val="2"/>
          </rPr>
          <t xml:space="preserve"> </t>
        </r>
        <r>
          <rPr>
            <sz val="9"/>
            <color indexed="81"/>
            <rFont val="돋움"/>
            <family val="3"/>
            <charset val="129"/>
          </rPr>
          <t>금액에</t>
        </r>
        <r>
          <rPr>
            <sz val="9"/>
            <color indexed="81"/>
            <rFont val="Tahoma"/>
            <family val="2"/>
          </rPr>
          <t xml:space="preserve"> </t>
        </r>
        <r>
          <rPr>
            <sz val="9"/>
            <color indexed="81"/>
            <rFont val="돋움"/>
            <family val="3"/>
            <charset val="129"/>
          </rPr>
          <t>미달하는</t>
        </r>
        <r>
          <rPr>
            <sz val="9"/>
            <color indexed="81"/>
            <rFont val="Tahoma"/>
            <family val="2"/>
          </rPr>
          <t xml:space="preserve"> </t>
        </r>
        <r>
          <rPr>
            <sz val="9"/>
            <color indexed="81"/>
            <rFont val="돋움"/>
            <family val="3"/>
            <charset val="129"/>
          </rPr>
          <t>경우에는</t>
        </r>
        <r>
          <rPr>
            <sz val="9"/>
            <color indexed="81"/>
            <rFont val="Tahoma"/>
            <family val="2"/>
          </rPr>
          <t xml:space="preserve"> </t>
        </r>
        <r>
          <rPr>
            <sz val="9"/>
            <color indexed="81"/>
            <rFont val="돋움"/>
            <family val="3"/>
            <charset val="129"/>
          </rPr>
          <t>그</t>
        </r>
        <r>
          <rPr>
            <sz val="9"/>
            <color indexed="81"/>
            <rFont val="Tahoma"/>
            <family val="2"/>
          </rPr>
          <t xml:space="preserve"> </t>
        </r>
        <r>
          <rPr>
            <sz val="9"/>
            <color indexed="81"/>
            <rFont val="돋움"/>
            <family val="3"/>
            <charset val="129"/>
          </rPr>
          <t>미달하는</t>
        </r>
        <r>
          <rPr>
            <sz val="9"/>
            <color indexed="81"/>
            <rFont val="Tahoma"/>
            <family val="2"/>
          </rPr>
          <t xml:space="preserve"> </t>
        </r>
        <r>
          <rPr>
            <sz val="9"/>
            <color indexed="81"/>
            <rFont val="돋움"/>
            <family val="3"/>
            <charset val="129"/>
          </rPr>
          <t>금액을</t>
        </r>
        <r>
          <rPr>
            <sz val="9"/>
            <color indexed="81"/>
            <rFont val="Tahoma"/>
            <family val="2"/>
          </rPr>
          <t xml:space="preserve"> </t>
        </r>
        <r>
          <rPr>
            <sz val="9"/>
            <color indexed="81"/>
            <rFont val="돋움"/>
            <family val="3"/>
            <charset val="129"/>
          </rPr>
          <t>뺀다</t>
        </r>
        <r>
          <rPr>
            <sz val="9"/>
            <color indexed="81"/>
            <rFont val="Tahoma"/>
            <family val="2"/>
          </rPr>
          <t xml:space="preserve">.(2017.12.19 </t>
        </r>
        <r>
          <rPr>
            <sz val="9"/>
            <color indexed="81"/>
            <rFont val="돋움"/>
            <family val="3"/>
            <charset val="129"/>
          </rPr>
          <t>개정</t>
        </r>
        <r>
          <rPr>
            <sz val="9"/>
            <color indexed="81"/>
            <rFont val="Tahoma"/>
            <family val="2"/>
          </rPr>
          <t xml:space="preserve">) 
</t>
        </r>
        <r>
          <rPr>
            <sz val="9"/>
            <color indexed="81"/>
            <rFont val="돋움"/>
            <family val="3"/>
            <charset val="129"/>
          </rPr>
          <t>가</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거주자</t>
        </r>
        <r>
          <rPr>
            <sz val="9"/>
            <color indexed="81"/>
            <rFont val="Tahoma"/>
            <family val="2"/>
          </rPr>
          <t xml:space="preserve">(2017.12.19 </t>
        </r>
        <r>
          <rPr>
            <sz val="9"/>
            <color indexed="81"/>
            <rFont val="돋움"/>
            <family val="3"/>
            <charset val="129"/>
          </rPr>
          <t>신설</t>
        </r>
        <r>
          <rPr>
            <sz val="9"/>
            <color indexed="81"/>
            <rFont val="Tahoma"/>
            <family val="2"/>
          </rPr>
          <t xml:space="preserve">)
</t>
        </r>
        <r>
          <rPr>
            <sz val="9"/>
            <color indexed="81"/>
            <rFont val="돋움"/>
            <family val="3"/>
            <charset val="129"/>
          </rPr>
          <t>나</t>
        </r>
        <r>
          <rPr>
            <sz val="9"/>
            <color indexed="81"/>
            <rFont val="Tahoma"/>
            <family val="2"/>
          </rPr>
          <t xml:space="preserve">. </t>
        </r>
        <r>
          <rPr>
            <sz val="9"/>
            <color indexed="81"/>
            <rFont val="돋움"/>
            <family val="3"/>
            <charset val="129"/>
          </rPr>
          <t>과세기간</t>
        </r>
        <r>
          <rPr>
            <sz val="9"/>
            <color indexed="81"/>
            <rFont val="Tahoma"/>
            <family val="2"/>
          </rPr>
          <t xml:space="preserve"> </t>
        </r>
        <r>
          <rPr>
            <sz val="9"/>
            <color indexed="81"/>
            <rFont val="돋움"/>
            <family val="3"/>
            <charset val="129"/>
          </rPr>
          <t>종료일</t>
        </r>
        <r>
          <rPr>
            <sz val="9"/>
            <color indexed="81"/>
            <rFont val="Tahoma"/>
            <family val="2"/>
          </rPr>
          <t xml:space="preserve"> </t>
        </r>
        <r>
          <rPr>
            <sz val="9"/>
            <color indexed="81"/>
            <rFont val="돋움"/>
            <family val="3"/>
            <charset val="129"/>
          </rPr>
          <t>현재</t>
        </r>
        <r>
          <rPr>
            <sz val="9"/>
            <color indexed="81"/>
            <rFont val="Tahoma"/>
            <family val="2"/>
          </rPr>
          <t xml:space="preserve"> 65</t>
        </r>
        <r>
          <rPr>
            <sz val="9"/>
            <color indexed="81"/>
            <rFont val="돋움"/>
            <family val="3"/>
            <charset val="129"/>
          </rPr>
          <t>세</t>
        </r>
        <r>
          <rPr>
            <sz val="9"/>
            <color indexed="81"/>
            <rFont val="Tahoma"/>
            <family val="2"/>
          </rPr>
          <t xml:space="preserve"> </t>
        </r>
        <r>
          <rPr>
            <sz val="9"/>
            <color indexed="81"/>
            <rFont val="돋움"/>
            <family val="3"/>
            <charset val="129"/>
          </rPr>
          <t>이상인</t>
        </r>
        <r>
          <rPr>
            <sz val="9"/>
            <color indexed="81"/>
            <rFont val="Tahoma"/>
            <family val="2"/>
          </rPr>
          <t xml:space="preserve"> </t>
        </r>
        <r>
          <rPr>
            <sz val="9"/>
            <color indexed="81"/>
            <rFont val="돋움"/>
            <family val="3"/>
            <charset val="129"/>
          </rPr>
          <t>사람</t>
        </r>
        <r>
          <rPr>
            <sz val="9"/>
            <color indexed="81"/>
            <rFont val="Tahoma"/>
            <family val="2"/>
          </rPr>
          <t xml:space="preserve">(2017.12.19 </t>
        </r>
        <r>
          <rPr>
            <sz val="9"/>
            <color indexed="81"/>
            <rFont val="돋움"/>
            <family val="3"/>
            <charset val="129"/>
          </rPr>
          <t>신설</t>
        </r>
        <r>
          <rPr>
            <sz val="9"/>
            <color indexed="81"/>
            <rFont val="Tahoma"/>
            <family val="2"/>
          </rPr>
          <t xml:space="preserve">)
</t>
        </r>
        <r>
          <rPr>
            <sz val="9"/>
            <color indexed="81"/>
            <rFont val="돋움"/>
            <family val="3"/>
            <charset val="129"/>
          </rPr>
          <t>다</t>
        </r>
        <r>
          <rPr>
            <sz val="9"/>
            <color indexed="81"/>
            <rFont val="Tahoma"/>
            <family val="2"/>
          </rPr>
          <t xml:space="preserve">. </t>
        </r>
        <r>
          <rPr>
            <sz val="9"/>
            <color indexed="81"/>
            <rFont val="돋움"/>
            <family val="3"/>
            <charset val="129"/>
          </rPr>
          <t>장애인</t>
        </r>
        <r>
          <rPr>
            <sz val="9"/>
            <color indexed="81"/>
            <rFont val="Tahoma"/>
            <family val="2"/>
          </rPr>
          <t xml:space="preserve">(2017.12.19 </t>
        </r>
        <r>
          <rPr>
            <sz val="9"/>
            <color indexed="81"/>
            <rFont val="돋움"/>
            <family val="3"/>
            <charset val="129"/>
          </rPr>
          <t>신설</t>
        </r>
        <r>
          <rPr>
            <sz val="9"/>
            <color indexed="81"/>
            <rFont val="Tahoma"/>
            <family val="2"/>
          </rPr>
          <t xml:space="preserve">)
</t>
        </r>
        <r>
          <rPr>
            <sz val="9"/>
            <color indexed="81"/>
            <rFont val="돋움"/>
            <family val="3"/>
            <charset val="129"/>
          </rPr>
          <t>라</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중증질환자</t>
        </r>
        <r>
          <rPr>
            <sz val="9"/>
            <color indexed="81"/>
            <rFont val="Tahoma"/>
            <family val="2"/>
          </rPr>
          <t xml:space="preserve">, </t>
        </r>
        <r>
          <rPr>
            <sz val="9"/>
            <color indexed="81"/>
            <rFont val="돋움"/>
            <family val="3"/>
            <charset val="129"/>
          </rPr>
          <t>희귀난치성질환자</t>
        </r>
        <r>
          <rPr>
            <sz val="9"/>
            <color indexed="81"/>
            <rFont val="Tahoma"/>
            <family val="2"/>
          </rPr>
          <t xml:space="preserve"> </t>
        </r>
        <r>
          <rPr>
            <sz val="9"/>
            <color indexed="81"/>
            <rFont val="돋움"/>
            <family val="3"/>
            <charset val="129"/>
          </rPr>
          <t>또는</t>
        </r>
        <r>
          <rPr>
            <sz val="9"/>
            <color indexed="81"/>
            <rFont val="Tahoma"/>
            <family val="2"/>
          </rPr>
          <t xml:space="preserve"> </t>
        </r>
        <r>
          <rPr>
            <sz val="9"/>
            <color indexed="81"/>
            <rFont val="돋움"/>
            <family val="3"/>
            <charset val="129"/>
          </rPr>
          <t>결핵환자</t>
        </r>
        <r>
          <rPr>
            <sz val="9"/>
            <color indexed="81"/>
            <rFont val="Tahoma"/>
            <family val="2"/>
          </rPr>
          <t xml:space="preserve">(2017.12.19 </t>
        </r>
        <r>
          <rPr>
            <sz val="9"/>
            <color indexed="81"/>
            <rFont val="돋움"/>
            <family val="3"/>
            <charset val="129"/>
          </rPr>
          <t>신설</t>
        </r>
        <r>
          <rPr>
            <sz val="9"/>
            <color indexed="81"/>
            <rFont val="Tahoma"/>
            <family val="2"/>
          </rPr>
          <t xml:space="preserve">)
3.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난임시술비</t>
        </r>
        <r>
          <rPr>
            <sz val="9"/>
            <color indexed="81"/>
            <rFont val="Tahoma"/>
            <family val="2"/>
          </rPr>
          <t xml:space="preserve">. </t>
        </r>
        <r>
          <rPr>
            <sz val="9"/>
            <color indexed="81"/>
            <rFont val="돋움"/>
            <family val="3"/>
            <charset val="129"/>
          </rPr>
          <t>다만</t>
        </r>
        <r>
          <rPr>
            <sz val="9"/>
            <color indexed="81"/>
            <rFont val="Tahoma"/>
            <family val="2"/>
          </rPr>
          <t xml:space="preserve">, </t>
        </r>
        <r>
          <rPr>
            <sz val="9"/>
            <color indexed="81"/>
            <rFont val="돋움"/>
            <family val="3"/>
            <charset val="129"/>
          </rPr>
          <t>제</t>
        </r>
        <r>
          <rPr>
            <sz val="9"/>
            <color indexed="81"/>
            <rFont val="Tahoma"/>
            <family val="2"/>
          </rPr>
          <t>1</t>
        </r>
        <r>
          <rPr>
            <sz val="9"/>
            <color indexed="81"/>
            <rFont val="돋움"/>
            <family val="3"/>
            <charset val="129"/>
          </rPr>
          <t>호</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제</t>
        </r>
        <r>
          <rPr>
            <sz val="9"/>
            <color indexed="81"/>
            <rFont val="Tahoma"/>
            <family val="2"/>
          </rPr>
          <t>2</t>
        </r>
        <r>
          <rPr>
            <sz val="9"/>
            <color indexed="81"/>
            <rFont val="돋움"/>
            <family val="3"/>
            <charset val="129"/>
          </rPr>
          <t>호의</t>
        </r>
        <r>
          <rPr>
            <sz val="9"/>
            <color indexed="81"/>
            <rFont val="Tahoma"/>
            <family val="2"/>
          </rPr>
          <t xml:space="preserve"> </t>
        </r>
        <r>
          <rPr>
            <sz val="9"/>
            <color indexed="81"/>
            <rFont val="돋움"/>
            <family val="3"/>
            <charset val="129"/>
          </rPr>
          <t>의료비</t>
        </r>
        <r>
          <rPr>
            <sz val="9"/>
            <color indexed="81"/>
            <rFont val="Tahoma"/>
            <family val="2"/>
          </rPr>
          <t xml:space="preserve"> </t>
        </r>
        <r>
          <rPr>
            <sz val="9"/>
            <color indexed="81"/>
            <rFont val="돋움"/>
            <family val="3"/>
            <charset val="129"/>
          </rPr>
          <t>합계액이</t>
        </r>
        <r>
          <rPr>
            <sz val="9"/>
            <color indexed="81"/>
            <rFont val="Tahoma"/>
            <family val="2"/>
          </rPr>
          <t xml:space="preserve"> </t>
        </r>
        <r>
          <rPr>
            <sz val="9"/>
            <color indexed="81"/>
            <rFont val="돋움"/>
            <family val="3"/>
            <charset val="129"/>
          </rPr>
          <t>총급여액에</t>
        </r>
        <r>
          <rPr>
            <sz val="9"/>
            <color indexed="81"/>
            <rFont val="Tahoma"/>
            <family val="2"/>
          </rPr>
          <t xml:space="preserve"> 100</t>
        </r>
        <r>
          <rPr>
            <sz val="9"/>
            <color indexed="81"/>
            <rFont val="돋움"/>
            <family val="3"/>
            <charset val="129"/>
          </rPr>
          <t>분의</t>
        </r>
        <r>
          <rPr>
            <sz val="9"/>
            <color indexed="81"/>
            <rFont val="Tahoma"/>
            <family val="2"/>
          </rPr>
          <t xml:space="preserve"> 3</t>
        </r>
        <r>
          <rPr>
            <sz val="9"/>
            <color indexed="81"/>
            <rFont val="돋움"/>
            <family val="3"/>
            <charset val="129"/>
          </rPr>
          <t>을</t>
        </r>
        <r>
          <rPr>
            <sz val="9"/>
            <color indexed="81"/>
            <rFont val="Tahoma"/>
            <family val="2"/>
          </rPr>
          <t xml:space="preserve"> </t>
        </r>
        <r>
          <rPr>
            <sz val="9"/>
            <color indexed="81"/>
            <rFont val="돋움"/>
            <family val="3"/>
            <charset val="129"/>
          </rPr>
          <t>곱하여</t>
        </r>
        <r>
          <rPr>
            <sz val="9"/>
            <color indexed="81"/>
            <rFont val="Tahoma"/>
            <family val="2"/>
          </rPr>
          <t xml:space="preserve"> </t>
        </r>
        <r>
          <rPr>
            <sz val="9"/>
            <color indexed="81"/>
            <rFont val="돋움"/>
            <family val="3"/>
            <charset val="129"/>
          </rPr>
          <t>계산한</t>
        </r>
        <r>
          <rPr>
            <sz val="9"/>
            <color indexed="81"/>
            <rFont val="Tahoma"/>
            <family val="2"/>
          </rPr>
          <t xml:space="preserve"> </t>
        </r>
        <r>
          <rPr>
            <sz val="9"/>
            <color indexed="81"/>
            <rFont val="돋움"/>
            <family val="3"/>
            <charset val="129"/>
          </rPr>
          <t>금액에</t>
        </r>
        <r>
          <rPr>
            <sz val="9"/>
            <color indexed="81"/>
            <rFont val="Tahoma"/>
            <family val="2"/>
          </rPr>
          <t xml:space="preserve"> </t>
        </r>
        <r>
          <rPr>
            <sz val="9"/>
            <color indexed="81"/>
            <rFont val="돋움"/>
            <family val="3"/>
            <charset val="129"/>
          </rPr>
          <t>미달하는</t>
        </r>
        <r>
          <rPr>
            <sz val="9"/>
            <color indexed="81"/>
            <rFont val="Tahoma"/>
            <family val="2"/>
          </rPr>
          <t xml:space="preserve"> </t>
        </r>
        <r>
          <rPr>
            <sz val="9"/>
            <color indexed="81"/>
            <rFont val="돋움"/>
            <family val="3"/>
            <charset val="129"/>
          </rPr>
          <t>경우에는</t>
        </r>
        <r>
          <rPr>
            <sz val="9"/>
            <color indexed="81"/>
            <rFont val="Tahoma"/>
            <family val="2"/>
          </rPr>
          <t xml:space="preserve"> </t>
        </r>
        <r>
          <rPr>
            <sz val="9"/>
            <color indexed="81"/>
            <rFont val="돋움"/>
            <family val="3"/>
            <charset val="129"/>
          </rPr>
          <t>그</t>
        </r>
        <r>
          <rPr>
            <sz val="9"/>
            <color indexed="81"/>
            <rFont val="Tahoma"/>
            <family val="2"/>
          </rPr>
          <t xml:space="preserve"> </t>
        </r>
        <r>
          <rPr>
            <sz val="9"/>
            <color indexed="81"/>
            <rFont val="돋움"/>
            <family val="3"/>
            <charset val="129"/>
          </rPr>
          <t>미달하는</t>
        </r>
        <r>
          <rPr>
            <sz val="9"/>
            <color indexed="81"/>
            <rFont val="Tahoma"/>
            <family val="2"/>
          </rPr>
          <t xml:space="preserve"> </t>
        </r>
        <r>
          <rPr>
            <sz val="9"/>
            <color indexed="81"/>
            <rFont val="돋움"/>
            <family val="3"/>
            <charset val="129"/>
          </rPr>
          <t>금액을</t>
        </r>
        <r>
          <rPr>
            <sz val="9"/>
            <color indexed="81"/>
            <rFont val="Tahoma"/>
            <family val="2"/>
          </rPr>
          <t xml:space="preserve"> </t>
        </r>
        <r>
          <rPr>
            <sz val="9"/>
            <color indexed="81"/>
            <rFont val="돋움"/>
            <family val="3"/>
            <charset val="129"/>
          </rPr>
          <t>뺀다</t>
        </r>
        <r>
          <rPr>
            <sz val="9"/>
            <color indexed="81"/>
            <rFont val="Tahoma"/>
            <family val="2"/>
          </rPr>
          <t xml:space="preserve">.(2016.12.20 </t>
        </r>
        <r>
          <rPr>
            <sz val="9"/>
            <color indexed="81"/>
            <rFont val="돋움"/>
            <family val="3"/>
            <charset val="129"/>
          </rPr>
          <t>신설</t>
        </r>
        <r>
          <rPr>
            <sz val="9"/>
            <color indexed="81"/>
            <rFont val="Tahoma"/>
            <family val="2"/>
          </rPr>
          <t xml:space="preserve">)
</t>
        </r>
        <r>
          <rPr>
            <sz val="9"/>
            <color indexed="81"/>
            <rFont val="돋움"/>
            <family val="3"/>
            <charset val="129"/>
          </rPr>
          <t>③</t>
        </r>
        <r>
          <rPr>
            <sz val="9"/>
            <color indexed="81"/>
            <rFont val="Tahoma"/>
            <family val="2"/>
          </rPr>
          <t xml:space="preserve"> </t>
        </r>
        <r>
          <rPr>
            <sz val="9"/>
            <color indexed="81"/>
            <rFont val="돋움"/>
            <family val="3"/>
            <charset val="129"/>
          </rPr>
          <t>근로소득이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거주자가</t>
        </r>
        <r>
          <rPr>
            <sz val="9"/>
            <color indexed="81"/>
            <rFont val="Tahoma"/>
            <family val="2"/>
          </rPr>
          <t xml:space="preserve"> </t>
        </r>
        <r>
          <rPr>
            <sz val="9"/>
            <color indexed="81"/>
            <rFont val="돋움"/>
            <family val="3"/>
            <charset val="129"/>
          </rPr>
          <t>그</t>
        </r>
        <r>
          <rPr>
            <sz val="9"/>
            <color indexed="81"/>
            <rFont val="Tahoma"/>
            <family val="2"/>
          </rPr>
          <t xml:space="preserve"> </t>
        </r>
        <r>
          <rPr>
            <sz val="9"/>
            <color indexed="81"/>
            <rFont val="돋움"/>
            <family val="3"/>
            <charset val="129"/>
          </rPr>
          <t>거주자와</t>
        </r>
        <r>
          <rPr>
            <sz val="9"/>
            <color indexed="81"/>
            <rFont val="Tahoma"/>
            <family val="2"/>
          </rPr>
          <t xml:space="preserve"> </t>
        </r>
        <r>
          <rPr>
            <sz val="9"/>
            <color indexed="81"/>
            <rFont val="돋움"/>
            <family val="3"/>
            <charset val="129"/>
          </rPr>
          <t>기본공제대상자</t>
        </r>
        <r>
          <rPr>
            <sz val="9"/>
            <color indexed="81"/>
            <rFont val="Tahoma"/>
            <family val="2"/>
          </rPr>
          <t>(</t>
        </r>
        <r>
          <rPr>
            <sz val="9"/>
            <color indexed="81"/>
            <rFont val="돋움"/>
            <family val="3"/>
            <charset val="129"/>
          </rPr>
          <t>나이의</t>
        </r>
        <r>
          <rPr>
            <sz val="9"/>
            <color indexed="81"/>
            <rFont val="Tahoma"/>
            <family val="2"/>
          </rPr>
          <t xml:space="preserve"> </t>
        </r>
        <r>
          <rPr>
            <sz val="9"/>
            <color indexed="81"/>
            <rFont val="돋움"/>
            <family val="3"/>
            <charset val="129"/>
          </rPr>
          <t>제한을</t>
        </r>
        <r>
          <rPr>
            <sz val="9"/>
            <color indexed="81"/>
            <rFont val="Tahoma"/>
            <family val="2"/>
          </rPr>
          <t xml:space="preserve"> </t>
        </r>
        <r>
          <rPr>
            <sz val="9"/>
            <color indexed="81"/>
            <rFont val="돋움"/>
            <family val="3"/>
            <charset val="129"/>
          </rPr>
          <t>받지</t>
        </r>
        <r>
          <rPr>
            <sz val="9"/>
            <color indexed="81"/>
            <rFont val="Tahoma"/>
            <family val="2"/>
          </rPr>
          <t xml:space="preserve"> </t>
        </r>
        <r>
          <rPr>
            <sz val="9"/>
            <color indexed="81"/>
            <rFont val="돋움"/>
            <family val="3"/>
            <charset val="129"/>
          </rPr>
          <t>아니하되</t>
        </r>
        <r>
          <rPr>
            <sz val="9"/>
            <color indexed="81"/>
            <rFont val="Tahoma"/>
            <family val="2"/>
          </rPr>
          <t xml:space="preserve">, </t>
        </r>
        <r>
          <rPr>
            <sz val="9"/>
            <color indexed="81"/>
            <rFont val="돋움"/>
            <family val="3"/>
            <charset val="129"/>
          </rPr>
          <t>제</t>
        </r>
        <r>
          <rPr>
            <sz val="9"/>
            <color indexed="81"/>
            <rFont val="Tahoma"/>
            <family val="2"/>
          </rPr>
          <t>3</t>
        </r>
        <r>
          <rPr>
            <sz val="9"/>
            <color indexed="81"/>
            <rFont val="돋움"/>
            <family val="3"/>
            <charset val="129"/>
          </rPr>
          <t>호나목의</t>
        </r>
        <r>
          <rPr>
            <sz val="9"/>
            <color indexed="81"/>
            <rFont val="Tahoma"/>
            <family val="2"/>
          </rPr>
          <t xml:space="preserve"> </t>
        </r>
        <r>
          <rPr>
            <sz val="9"/>
            <color indexed="81"/>
            <rFont val="돋움"/>
            <family val="3"/>
            <charset val="129"/>
          </rPr>
          <t>기관에</t>
        </r>
        <r>
          <rPr>
            <sz val="9"/>
            <color indexed="81"/>
            <rFont val="Tahoma"/>
            <family val="2"/>
          </rPr>
          <t xml:space="preserve"> </t>
        </r>
        <r>
          <rPr>
            <sz val="9"/>
            <color indexed="81"/>
            <rFont val="돋움"/>
            <family val="3"/>
            <charset val="129"/>
          </rPr>
          <t>대해서는</t>
        </r>
        <r>
          <rPr>
            <sz val="9"/>
            <color indexed="81"/>
            <rFont val="Tahoma"/>
            <family val="2"/>
          </rPr>
          <t xml:space="preserve"> </t>
        </r>
        <r>
          <rPr>
            <sz val="9"/>
            <color indexed="81"/>
            <rFont val="돋움"/>
            <family val="3"/>
            <charset val="129"/>
          </rPr>
          <t>과세기간</t>
        </r>
        <r>
          <rPr>
            <sz val="9"/>
            <color indexed="81"/>
            <rFont val="Tahoma"/>
            <family val="2"/>
          </rPr>
          <t xml:space="preserve"> </t>
        </r>
        <r>
          <rPr>
            <sz val="9"/>
            <color indexed="81"/>
            <rFont val="돋움"/>
            <family val="3"/>
            <charset val="129"/>
          </rPr>
          <t>종료일</t>
        </r>
        <r>
          <rPr>
            <sz val="9"/>
            <color indexed="81"/>
            <rFont val="Tahoma"/>
            <family val="2"/>
          </rPr>
          <t xml:space="preserve"> </t>
        </r>
        <r>
          <rPr>
            <sz val="9"/>
            <color indexed="81"/>
            <rFont val="돋움"/>
            <family val="3"/>
            <charset val="129"/>
          </rPr>
          <t>현재</t>
        </r>
        <r>
          <rPr>
            <sz val="9"/>
            <color indexed="81"/>
            <rFont val="Tahoma"/>
            <family val="2"/>
          </rPr>
          <t xml:space="preserve"> 18</t>
        </r>
        <r>
          <rPr>
            <sz val="9"/>
            <color indexed="81"/>
            <rFont val="돋움"/>
            <family val="3"/>
            <charset val="129"/>
          </rPr>
          <t>세</t>
        </r>
        <r>
          <rPr>
            <sz val="9"/>
            <color indexed="81"/>
            <rFont val="Tahoma"/>
            <family val="2"/>
          </rPr>
          <t xml:space="preserve"> </t>
        </r>
        <r>
          <rPr>
            <sz val="9"/>
            <color indexed="81"/>
            <rFont val="돋움"/>
            <family val="3"/>
            <charset val="129"/>
          </rPr>
          <t>미만인</t>
        </r>
        <r>
          <rPr>
            <sz val="9"/>
            <color indexed="81"/>
            <rFont val="Tahoma"/>
            <family val="2"/>
          </rPr>
          <t xml:space="preserve"> </t>
        </r>
        <r>
          <rPr>
            <sz val="9"/>
            <color indexed="81"/>
            <rFont val="돋움"/>
            <family val="3"/>
            <charset val="129"/>
          </rPr>
          <t>사람만</t>
        </r>
        <r>
          <rPr>
            <sz val="9"/>
            <color indexed="81"/>
            <rFont val="Tahoma"/>
            <family val="2"/>
          </rPr>
          <t xml:space="preserve"> </t>
        </r>
        <r>
          <rPr>
            <sz val="9"/>
            <color indexed="81"/>
            <rFont val="돋움"/>
            <family val="3"/>
            <charset val="129"/>
          </rPr>
          <t>해당한다</t>
        </r>
        <r>
          <rPr>
            <sz val="9"/>
            <color indexed="81"/>
            <rFont val="Tahoma"/>
            <family val="2"/>
          </rPr>
          <t>)</t>
        </r>
        <r>
          <rPr>
            <sz val="9"/>
            <color indexed="81"/>
            <rFont val="돋움"/>
            <family val="3"/>
            <charset val="129"/>
          </rPr>
          <t>를</t>
        </r>
        <r>
          <rPr>
            <sz val="9"/>
            <color indexed="81"/>
            <rFont val="Tahoma"/>
            <family val="2"/>
          </rPr>
          <t xml:space="preserve"> </t>
        </r>
        <r>
          <rPr>
            <sz val="9"/>
            <color indexed="81"/>
            <rFont val="돋움"/>
            <family val="3"/>
            <charset val="129"/>
          </rPr>
          <t>위하여</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과세기간에</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교육비를</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다음</t>
        </r>
        <r>
          <rPr>
            <sz val="9"/>
            <color indexed="81"/>
            <rFont val="Tahoma"/>
            <family val="2"/>
          </rPr>
          <t xml:space="preserve"> </t>
        </r>
        <r>
          <rPr>
            <sz val="9"/>
            <color indexed="81"/>
            <rFont val="돋움"/>
            <family val="3"/>
            <charset val="129"/>
          </rPr>
          <t>각</t>
        </r>
        <r>
          <rPr>
            <sz val="9"/>
            <color indexed="81"/>
            <rFont val="Tahoma"/>
            <family val="2"/>
          </rPr>
          <t xml:space="preserve"> </t>
        </r>
        <r>
          <rPr>
            <sz val="9"/>
            <color indexed="81"/>
            <rFont val="돋움"/>
            <family val="3"/>
            <charset val="129"/>
          </rPr>
          <t>호의</t>
        </r>
        <r>
          <rPr>
            <sz val="9"/>
            <color indexed="81"/>
            <rFont val="Tahoma"/>
            <family val="2"/>
          </rPr>
          <t xml:space="preserve"> </t>
        </r>
        <r>
          <rPr>
            <sz val="9"/>
            <color indexed="81"/>
            <rFont val="돋움"/>
            <family val="3"/>
            <charset val="129"/>
          </rPr>
          <t>금액의</t>
        </r>
        <r>
          <rPr>
            <sz val="9"/>
            <color indexed="81"/>
            <rFont val="Tahoma"/>
            <family val="2"/>
          </rPr>
          <t xml:space="preserve"> 100</t>
        </r>
        <r>
          <rPr>
            <sz val="9"/>
            <color indexed="81"/>
            <rFont val="돋움"/>
            <family val="3"/>
            <charset val="129"/>
          </rPr>
          <t>분의</t>
        </r>
        <r>
          <rPr>
            <sz val="9"/>
            <color indexed="81"/>
            <rFont val="Tahoma"/>
            <family val="2"/>
          </rPr>
          <t xml:space="preserve"> 15</t>
        </r>
        <r>
          <rPr>
            <sz val="9"/>
            <color indexed="81"/>
            <rFont val="돋움"/>
            <family val="3"/>
            <charset val="129"/>
          </rPr>
          <t>에</t>
        </r>
        <r>
          <rPr>
            <sz val="9"/>
            <color indexed="81"/>
            <rFont val="Tahoma"/>
            <family val="2"/>
          </rPr>
          <t xml:space="preserve"> </t>
        </r>
        <r>
          <rPr>
            <sz val="9"/>
            <color indexed="81"/>
            <rFont val="돋움"/>
            <family val="3"/>
            <charset val="129"/>
          </rPr>
          <t>해당하는</t>
        </r>
        <r>
          <rPr>
            <sz val="9"/>
            <color indexed="81"/>
            <rFont val="Tahoma"/>
            <family val="2"/>
          </rPr>
          <t xml:space="preserve"> </t>
        </r>
        <r>
          <rPr>
            <sz val="9"/>
            <color indexed="81"/>
            <rFont val="돋움"/>
            <family val="3"/>
            <charset val="129"/>
          </rPr>
          <t>금액을</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과세기간의</t>
        </r>
        <r>
          <rPr>
            <sz val="9"/>
            <color indexed="81"/>
            <rFont val="Tahoma"/>
            <family val="2"/>
          </rPr>
          <t xml:space="preserve"> </t>
        </r>
        <r>
          <rPr>
            <sz val="9"/>
            <color indexed="81"/>
            <rFont val="돋움"/>
            <family val="3"/>
            <charset val="129"/>
          </rPr>
          <t>종합소득</t>
        </r>
        <r>
          <rPr>
            <sz val="9"/>
            <color indexed="81"/>
            <rFont val="Tahoma"/>
            <family val="2"/>
          </rPr>
          <t xml:space="preserve"> </t>
        </r>
        <r>
          <rPr>
            <sz val="9"/>
            <color indexed="81"/>
            <rFont val="돋움"/>
            <family val="3"/>
            <charset val="129"/>
          </rPr>
          <t>산출세액에서</t>
        </r>
        <r>
          <rPr>
            <sz val="9"/>
            <color indexed="81"/>
            <rFont val="Tahoma"/>
            <family val="2"/>
          </rPr>
          <t xml:space="preserve"> </t>
        </r>
        <r>
          <rPr>
            <sz val="9"/>
            <color indexed="81"/>
            <rFont val="돋움"/>
            <family val="3"/>
            <charset val="129"/>
          </rPr>
          <t>공제한다</t>
        </r>
        <r>
          <rPr>
            <sz val="9"/>
            <color indexed="81"/>
            <rFont val="Tahoma"/>
            <family val="2"/>
          </rPr>
          <t xml:space="preserve">. </t>
        </r>
        <r>
          <rPr>
            <sz val="9"/>
            <color indexed="81"/>
            <rFont val="돋움"/>
            <family val="3"/>
            <charset val="129"/>
          </rPr>
          <t>다만</t>
        </r>
        <r>
          <rPr>
            <sz val="9"/>
            <color indexed="81"/>
            <rFont val="Tahoma"/>
            <family val="2"/>
          </rPr>
          <t xml:space="preserve">, </t>
        </r>
        <r>
          <rPr>
            <sz val="9"/>
            <color indexed="81"/>
            <rFont val="돋움"/>
            <family val="3"/>
            <charset val="129"/>
          </rPr>
          <t>소득세</t>
        </r>
        <r>
          <rPr>
            <sz val="9"/>
            <color indexed="81"/>
            <rFont val="Tahoma"/>
            <family val="2"/>
          </rPr>
          <t xml:space="preserve"> </t>
        </r>
        <r>
          <rPr>
            <sz val="9"/>
            <color indexed="81"/>
            <rFont val="돋움"/>
            <family val="3"/>
            <charset val="129"/>
          </rPr>
          <t>또는</t>
        </r>
        <r>
          <rPr>
            <sz val="9"/>
            <color indexed="81"/>
            <rFont val="Tahoma"/>
            <family val="2"/>
          </rPr>
          <t xml:space="preserve"> </t>
        </r>
        <r>
          <rPr>
            <sz val="9"/>
            <color indexed="81"/>
            <rFont val="돋움"/>
            <family val="3"/>
            <charset val="129"/>
          </rPr>
          <t>증여세가</t>
        </r>
        <r>
          <rPr>
            <sz val="9"/>
            <color indexed="81"/>
            <rFont val="Tahoma"/>
            <family val="2"/>
          </rPr>
          <t xml:space="preserve"> </t>
        </r>
        <r>
          <rPr>
            <sz val="9"/>
            <color indexed="81"/>
            <rFont val="돋움"/>
            <family val="3"/>
            <charset val="129"/>
          </rPr>
          <t>비과세되는</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교육비는</t>
        </r>
        <r>
          <rPr>
            <sz val="9"/>
            <color indexed="81"/>
            <rFont val="Tahoma"/>
            <family val="2"/>
          </rPr>
          <t xml:space="preserve"> </t>
        </r>
        <r>
          <rPr>
            <sz val="9"/>
            <color indexed="81"/>
            <rFont val="돋움"/>
            <family val="3"/>
            <charset val="129"/>
          </rPr>
          <t>공제하지</t>
        </r>
        <r>
          <rPr>
            <sz val="9"/>
            <color indexed="81"/>
            <rFont val="Tahoma"/>
            <family val="2"/>
          </rPr>
          <t xml:space="preserve"> </t>
        </r>
        <r>
          <rPr>
            <sz val="9"/>
            <color indexed="81"/>
            <rFont val="돋움"/>
            <family val="3"/>
            <charset val="129"/>
          </rPr>
          <t>아니한다</t>
        </r>
        <r>
          <rPr>
            <sz val="9"/>
            <color indexed="81"/>
            <rFont val="Tahoma"/>
            <family val="2"/>
          </rPr>
          <t xml:space="preserve">.(2014.01.01 </t>
        </r>
        <r>
          <rPr>
            <sz val="9"/>
            <color indexed="81"/>
            <rFont val="돋움"/>
            <family val="3"/>
            <charset val="129"/>
          </rPr>
          <t>신설</t>
        </r>
        <r>
          <rPr>
            <sz val="9"/>
            <color indexed="81"/>
            <rFont val="Tahoma"/>
            <family val="2"/>
          </rPr>
          <t xml:space="preserve">) 
1. </t>
        </r>
        <r>
          <rPr>
            <sz val="9"/>
            <color indexed="81"/>
            <rFont val="돋움"/>
            <family val="3"/>
            <charset val="129"/>
          </rPr>
          <t>기본공제대상자인</t>
        </r>
        <r>
          <rPr>
            <sz val="9"/>
            <color indexed="81"/>
            <rFont val="Tahoma"/>
            <family val="2"/>
          </rPr>
          <t xml:space="preserve"> </t>
        </r>
        <r>
          <rPr>
            <sz val="9"/>
            <color indexed="81"/>
            <rFont val="돋움"/>
            <family val="3"/>
            <charset val="129"/>
          </rPr>
          <t>배우자ㆍ직계비속ㆍ형제자매ㆍ입양자</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위탁아동</t>
        </r>
        <r>
          <rPr>
            <sz val="9"/>
            <color indexed="81"/>
            <rFont val="Tahoma"/>
            <family val="2"/>
          </rPr>
          <t>(</t>
        </r>
        <r>
          <rPr>
            <sz val="9"/>
            <color indexed="81"/>
            <rFont val="돋움"/>
            <family val="3"/>
            <charset val="129"/>
          </rPr>
          <t>이하</t>
        </r>
        <r>
          <rPr>
            <sz val="9"/>
            <color indexed="81"/>
            <rFont val="Tahoma"/>
            <family val="2"/>
          </rPr>
          <t xml:space="preserve"> </t>
        </r>
        <r>
          <rPr>
            <sz val="9"/>
            <color indexed="81"/>
            <rFont val="돋움"/>
            <family val="3"/>
            <charset val="129"/>
          </rPr>
          <t>이</t>
        </r>
        <r>
          <rPr>
            <sz val="9"/>
            <color indexed="81"/>
            <rFont val="Tahoma"/>
            <family val="2"/>
          </rPr>
          <t xml:space="preserve"> </t>
        </r>
        <r>
          <rPr>
            <sz val="9"/>
            <color indexed="81"/>
            <rFont val="돋움"/>
            <family val="3"/>
            <charset val="129"/>
          </rPr>
          <t>호에서</t>
        </r>
        <r>
          <rPr>
            <sz val="9"/>
            <color indexed="81"/>
            <rFont val="Tahoma"/>
            <family val="2"/>
          </rPr>
          <t xml:space="preserve"> "</t>
        </r>
        <r>
          <rPr>
            <sz val="9"/>
            <color indexed="81"/>
            <rFont val="돋움"/>
            <family val="3"/>
            <charset val="129"/>
          </rPr>
          <t>직계비속등</t>
        </r>
        <r>
          <rPr>
            <sz val="9"/>
            <color indexed="81"/>
            <rFont val="Tahoma"/>
            <family val="2"/>
          </rPr>
          <t>"</t>
        </r>
        <r>
          <rPr>
            <sz val="9"/>
            <color indexed="81"/>
            <rFont val="돋움"/>
            <family val="3"/>
            <charset val="129"/>
          </rPr>
          <t>이라</t>
        </r>
        <r>
          <rPr>
            <sz val="9"/>
            <color indexed="81"/>
            <rFont val="Tahoma"/>
            <family val="2"/>
          </rPr>
          <t xml:space="preserve"> </t>
        </r>
        <r>
          <rPr>
            <sz val="9"/>
            <color indexed="81"/>
            <rFont val="돋움"/>
            <family val="3"/>
            <charset val="129"/>
          </rPr>
          <t>한다</t>
        </r>
        <r>
          <rPr>
            <sz val="9"/>
            <color indexed="81"/>
            <rFont val="Tahoma"/>
            <family val="2"/>
          </rPr>
          <t>)</t>
        </r>
        <r>
          <rPr>
            <sz val="9"/>
            <color indexed="81"/>
            <rFont val="돋움"/>
            <family val="3"/>
            <charset val="129"/>
          </rPr>
          <t>을</t>
        </r>
        <r>
          <rPr>
            <sz val="9"/>
            <color indexed="81"/>
            <rFont val="Tahoma"/>
            <family val="2"/>
          </rPr>
          <t xml:space="preserve"> </t>
        </r>
        <r>
          <rPr>
            <sz val="9"/>
            <color indexed="81"/>
            <rFont val="돋움"/>
            <family val="3"/>
            <charset val="129"/>
          </rPr>
          <t>위하여</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다음</t>
        </r>
        <r>
          <rPr>
            <sz val="9"/>
            <color indexed="81"/>
            <rFont val="Tahoma"/>
            <family val="2"/>
          </rPr>
          <t xml:space="preserve"> </t>
        </r>
        <r>
          <rPr>
            <sz val="9"/>
            <color indexed="81"/>
            <rFont val="돋움"/>
            <family val="3"/>
            <charset val="129"/>
          </rPr>
          <t>각</t>
        </r>
        <r>
          <rPr>
            <sz val="9"/>
            <color indexed="81"/>
            <rFont val="Tahoma"/>
            <family val="2"/>
          </rPr>
          <t xml:space="preserve"> </t>
        </r>
        <r>
          <rPr>
            <sz val="9"/>
            <color indexed="81"/>
            <rFont val="돋움"/>
            <family val="3"/>
            <charset val="129"/>
          </rPr>
          <t>목의</t>
        </r>
        <r>
          <rPr>
            <sz val="9"/>
            <color indexed="81"/>
            <rFont val="Tahoma"/>
            <family val="2"/>
          </rPr>
          <t xml:space="preserve"> </t>
        </r>
        <r>
          <rPr>
            <sz val="9"/>
            <color indexed="81"/>
            <rFont val="돋움"/>
            <family val="3"/>
            <charset val="129"/>
          </rPr>
          <t>교육비를</t>
        </r>
        <r>
          <rPr>
            <sz val="9"/>
            <color indexed="81"/>
            <rFont val="Tahoma"/>
            <family val="2"/>
          </rPr>
          <t xml:space="preserve"> </t>
        </r>
        <r>
          <rPr>
            <sz val="9"/>
            <color indexed="81"/>
            <rFont val="돋움"/>
            <family val="3"/>
            <charset val="129"/>
          </rPr>
          <t>합산한</t>
        </r>
        <r>
          <rPr>
            <sz val="9"/>
            <color indexed="81"/>
            <rFont val="Tahoma"/>
            <family val="2"/>
          </rPr>
          <t xml:space="preserve"> </t>
        </r>
        <r>
          <rPr>
            <sz val="9"/>
            <color indexed="81"/>
            <rFont val="돋움"/>
            <family val="3"/>
            <charset val="129"/>
          </rPr>
          <t>금액</t>
        </r>
        <r>
          <rPr>
            <sz val="9"/>
            <color indexed="81"/>
            <rFont val="Tahoma"/>
            <family val="2"/>
          </rPr>
          <t xml:space="preserve">. </t>
        </r>
        <r>
          <rPr>
            <sz val="9"/>
            <color indexed="81"/>
            <rFont val="돋움"/>
            <family val="3"/>
            <charset val="129"/>
          </rPr>
          <t>다만</t>
        </r>
        <r>
          <rPr>
            <sz val="9"/>
            <color indexed="81"/>
            <rFont val="Tahoma"/>
            <family val="2"/>
          </rPr>
          <t xml:space="preserve">, </t>
        </r>
        <r>
          <rPr>
            <sz val="9"/>
            <color indexed="81"/>
            <rFont val="돋움"/>
            <family val="3"/>
            <charset val="129"/>
          </rPr>
          <t>대학원에</t>
        </r>
        <r>
          <rPr>
            <sz val="9"/>
            <color indexed="81"/>
            <rFont val="Tahoma"/>
            <family val="2"/>
          </rPr>
          <t xml:space="preserve"> </t>
        </r>
        <r>
          <rPr>
            <sz val="9"/>
            <color indexed="81"/>
            <rFont val="돋움"/>
            <family val="3"/>
            <charset val="129"/>
          </rPr>
          <t>지급하거나</t>
        </r>
        <r>
          <rPr>
            <sz val="9"/>
            <color indexed="81"/>
            <rFont val="Tahoma"/>
            <family val="2"/>
          </rPr>
          <t xml:space="preserve"> </t>
        </r>
        <r>
          <rPr>
            <sz val="9"/>
            <color indexed="81"/>
            <rFont val="돋움"/>
            <family val="3"/>
            <charset val="129"/>
          </rPr>
          <t>직계비속등이</t>
        </r>
        <r>
          <rPr>
            <sz val="9"/>
            <color indexed="81"/>
            <rFont val="Tahoma"/>
            <family val="2"/>
          </rPr>
          <t xml:space="preserve"> </t>
        </r>
        <r>
          <rPr>
            <sz val="9"/>
            <color indexed="81"/>
            <rFont val="돋움"/>
            <family val="3"/>
            <charset val="129"/>
          </rPr>
          <t>제</t>
        </r>
        <r>
          <rPr>
            <sz val="9"/>
            <color indexed="81"/>
            <rFont val="Tahoma"/>
            <family val="2"/>
          </rPr>
          <t>2</t>
        </r>
        <r>
          <rPr>
            <sz val="9"/>
            <color indexed="81"/>
            <rFont val="돋움"/>
            <family val="3"/>
            <charset val="129"/>
          </rPr>
          <t>호</t>
        </r>
        <r>
          <rPr>
            <sz val="9"/>
            <color indexed="81"/>
            <rFont val="Tahoma"/>
            <family val="2"/>
          </rPr>
          <t xml:space="preserve"> </t>
        </r>
        <r>
          <rPr>
            <sz val="9"/>
            <color indexed="81"/>
            <rFont val="돋움"/>
            <family val="3"/>
            <charset val="129"/>
          </rPr>
          <t>라목에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학자금</t>
        </r>
        <r>
          <rPr>
            <sz val="9"/>
            <color indexed="81"/>
            <rFont val="Tahoma"/>
            <family val="2"/>
          </rPr>
          <t xml:space="preserve"> </t>
        </r>
        <r>
          <rPr>
            <sz val="9"/>
            <color indexed="81"/>
            <rFont val="돋움"/>
            <family val="3"/>
            <charset val="129"/>
          </rPr>
          <t>대출을</t>
        </r>
        <r>
          <rPr>
            <sz val="9"/>
            <color indexed="81"/>
            <rFont val="Tahoma"/>
            <family val="2"/>
          </rPr>
          <t xml:space="preserve"> </t>
        </r>
        <r>
          <rPr>
            <sz val="9"/>
            <color indexed="81"/>
            <rFont val="돋움"/>
            <family val="3"/>
            <charset val="129"/>
          </rPr>
          <t>받아</t>
        </r>
        <r>
          <rPr>
            <sz val="9"/>
            <color indexed="81"/>
            <rFont val="Tahoma"/>
            <family val="2"/>
          </rPr>
          <t xml:space="preserve"> </t>
        </r>
        <r>
          <rPr>
            <sz val="9"/>
            <color indexed="81"/>
            <rFont val="돋움"/>
            <family val="3"/>
            <charset val="129"/>
          </rPr>
          <t>지급하는</t>
        </r>
        <r>
          <rPr>
            <sz val="9"/>
            <color indexed="81"/>
            <rFont val="Tahoma"/>
            <family val="2"/>
          </rPr>
          <t xml:space="preserve"> </t>
        </r>
        <r>
          <rPr>
            <sz val="9"/>
            <color indexed="81"/>
            <rFont val="돋움"/>
            <family val="3"/>
            <charset val="129"/>
          </rPr>
          <t>교육비는</t>
        </r>
        <r>
          <rPr>
            <sz val="9"/>
            <color indexed="81"/>
            <rFont val="Tahoma"/>
            <family val="2"/>
          </rPr>
          <t xml:space="preserve"> </t>
        </r>
        <r>
          <rPr>
            <sz val="9"/>
            <color indexed="81"/>
            <rFont val="돋움"/>
            <family val="3"/>
            <charset val="129"/>
          </rPr>
          <t>제외하며</t>
        </r>
        <r>
          <rPr>
            <sz val="9"/>
            <color indexed="81"/>
            <rFont val="Tahoma"/>
            <family val="2"/>
          </rPr>
          <t xml:space="preserve">, </t>
        </r>
        <r>
          <rPr>
            <sz val="9"/>
            <color indexed="81"/>
            <rFont val="돋움"/>
            <family val="3"/>
            <charset val="129"/>
          </rPr>
          <t>대학생인</t>
        </r>
        <r>
          <rPr>
            <sz val="9"/>
            <color indexed="81"/>
            <rFont val="Tahoma"/>
            <family val="2"/>
          </rPr>
          <t xml:space="preserve"> </t>
        </r>
        <r>
          <rPr>
            <sz val="9"/>
            <color indexed="81"/>
            <rFont val="돋움"/>
            <family val="3"/>
            <charset val="129"/>
          </rPr>
          <t>경우에는</t>
        </r>
        <r>
          <rPr>
            <sz val="9"/>
            <color indexed="81"/>
            <rFont val="Tahoma"/>
            <family val="2"/>
          </rPr>
          <t xml:space="preserve"> 1</t>
        </r>
        <r>
          <rPr>
            <sz val="9"/>
            <color indexed="81"/>
            <rFont val="돋움"/>
            <family val="3"/>
            <charset val="129"/>
          </rPr>
          <t>명당</t>
        </r>
        <r>
          <rPr>
            <sz val="9"/>
            <color indexed="81"/>
            <rFont val="Tahoma"/>
            <family val="2"/>
          </rPr>
          <t xml:space="preserve"> </t>
        </r>
        <r>
          <rPr>
            <sz val="9"/>
            <color indexed="81"/>
            <rFont val="돋움"/>
            <family val="3"/>
            <charset val="129"/>
          </rPr>
          <t>연</t>
        </r>
        <r>
          <rPr>
            <sz val="9"/>
            <color indexed="81"/>
            <rFont val="Tahoma"/>
            <family val="2"/>
          </rPr>
          <t xml:space="preserve"> 900</t>
        </r>
        <r>
          <rPr>
            <sz val="9"/>
            <color indexed="81"/>
            <rFont val="돋움"/>
            <family val="3"/>
            <charset val="129"/>
          </rPr>
          <t>만원</t>
        </r>
        <r>
          <rPr>
            <sz val="9"/>
            <color indexed="81"/>
            <rFont val="Tahoma"/>
            <family val="2"/>
          </rPr>
          <t xml:space="preserve">, </t>
        </r>
        <r>
          <rPr>
            <sz val="9"/>
            <color indexed="81"/>
            <rFont val="돋움"/>
            <family val="3"/>
            <charset val="129"/>
          </rPr>
          <t>초등학교</t>
        </r>
        <r>
          <rPr>
            <sz val="9"/>
            <color indexed="81"/>
            <rFont val="Tahoma"/>
            <family val="2"/>
          </rPr>
          <t xml:space="preserve"> </t>
        </r>
        <r>
          <rPr>
            <sz val="9"/>
            <color indexed="81"/>
            <rFont val="돋움"/>
            <family val="3"/>
            <charset val="129"/>
          </rPr>
          <t>취학</t>
        </r>
        <r>
          <rPr>
            <sz val="9"/>
            <color indexed="81"/>
            <rFont val="Tahoma"/>
            <family val="2"/>
          </rPr>
          <t xml:space="preserve"> </t>
        </r>
        <r>
          <rPr>
            <sz val="9"/>
            <color indexed="81"/>
            <rFont val="돋움"/>
            <family val="3"/>
            <charset val="129"/>
          </rPr>
          <t>전</t>
        </r>
        <r>
          <rPr>
            <sz val="9"/>
            <color indexed="81"/>
            <rFont val="Tahoma"/>
            <family val="2"/>
          </rPr>
          <t xml:space="preserve"> </t>
        </r>
        <r>
          <rPr>
            <sz val="9"/>
            <color indexed="81"/>
            <rFont val="돋움"/>
            <family val="3"/>
            <charset val="129"/>
          </rPr>
          <t>아동과</t>
        </r>
        <r>
          <rPr>
            <sz val="9"/>
            <color indexed="81"/>
            <rFont val="Tahoma"/>
            <family val="2"/>
          </rPr>
          <t xml:space="preserve"> </t>
        </r>
        <r>
          <rPr>
            <sz val="9"/>
            <color indexed="81"/>
            <rFont val="돋움"/>
            <family val="3"/>
            <charset val="129"/>
          </rPr>
          <t>초ㆍ중ㆍ고등학생인</t>
        </r>
        <r>
          <rPr>
            <sz val="9"/>
            <color indexed="81"/>
            <rFont val="Tahoma"/>
            <family val="2"/>
          </rPr>
          <t xml:space="preserve"> </t>
        </r>
        <r>
          <rPr>
            <sz val="9"/>
            <color indexed="81"/>
            <rFont val="돋움"/>
            <family val="3"/>
            <charset val="129"/>
          </rPr>
          <t>경우에는</t>
        </r>
        <r>
          <rPr>
            <sz val="9"/>
            <color indexed="81"/>
            <rFont val="Tahoma"/>
            <family val="2"/>
          </rPr>
          <t xml:space="preserve"> 1</t>
        </r>
        <r>
          <rPr>
            <sz val="9"/>
            <color indexed="81"/>
            <rFont val="돋움"/>
            <family val="3"/>
            <charset val="129"/>
          </rPr>
          <t>명당</t>
        </r>
        <r>
          <rPr>
            <sz val="9"/>
            <color indexed="81"/>
            <rFont val="Tahoma"/>
            <family val="2"/>
          </rPr>
          <t xml:space="preserve"> </t>
        </r>
        <r>
          <rPr>
            <sz val="9"/>
            <color indexed="81"/>
            <rFont val="돋움"/>
            <family val="3"/>
            <charset val="129"/>
          </rPr>
          <t>연</t>
        </r>
        <r>
          <rPr>
            <sz val="9"/>
            <color indexed="81"/>
            <rFont val="Tahoma"/>
            <family val="2"/>
          </rPr>
          <t xml:space="preserve"> 300</t>
        </r>
        <r>
          <rPr>
            <sz val="9"/>
            <color indexed="81"/>
            <rFont val="돋움"/>
            <family val="3"/>
            <charset val="129"/>
          </rPr>
          <t>만원을</t>
        </r>
        <r>
          <rPr>
            <sz val="9"/>
            <color indexed="81"/>
            <rFont val="Tahoma"/>
            <family val="2"/>
          </rPr>
          <t xml:space="preserve"> </t>
        </r>
        <r>
          <rPr>
            <sz val="9"/>
            <color indexed="81"/>
            <rFont val="돋움"/>
            <family val="3"/>
            <charset val="129"/>
          </rPr>
          <t>한도로</t>
        </r>
        <r>
          <rPr>
            <sz val="9"/>
            <color indexed="81"/>
            <rFont val="Tahoma"/>
            <family val="2"/>
          </rPr>
          <t xml:space="preserve"> </t>
        </r>
        <r>
          <rPr>
            <sz val="9"/>
            <color indexed="81"/>
            <rFont val="돋움"/>
            <family val="3"/>
            <charset val="129"/>
          </rPr>
          <t>한다</t>
        </r>
        <r>
          <rPr>
            <sz val="9"/>
            <color indexed="81"/>
            <rFont val="Tahoma"/>
            <family val="2"/>
          </rPr>
          <t xml:space="preserve">.(2016.12.20 </t>
        </r>
        <r>
          <rPr>
            <sz val="9"/>
            <color indexed="81"/>
            <rFont val="돋움"/>
            <family val="3"/>
            <charset val="129"/>
          </rPr>
          <t>개정</t>
        </r>
        <r>
          <rPr>
            <sz val="9"/>
            <color indexed="81"/>
            <rFont val="Tahoma"/>
            <family val="2"/>
          </rPr>
          <t xml:space="preserve">) 
</t>
        </r>
        <r>
          <rPr>
            <sz val="9"/>
            <color indexed="81"/>
            <rFont val="돋움"/>
            <family val="3"/>
            <charset val="129"/>
          </rPr>
          <t>가</t>
        </r>
        <r>
          <rPr>
            <sz val="9"/>
            <color indexed="81"/>
            <rFont val="Tahoma"/>
            <family val="2"/>
          </rPr>
          <t xml:space="preserve">. </t>
        </r>
        <r>
          <rPr>
            <sz val="9"/>
            <color indexed="81"/>
            <rFont val="돋움"/>
            <family val="3"/>
            <charset val="129"/>
          </rPr>
          <t>「유아교육법」</t>
        </r>
        <r>
          <rPr>
            <sz val="9"/>
            <color indexed="81"/>
            <rFont val="Tahoma"/>
            <family val="2"/>
          </rPr>
          <t xml:space="preserve">, </t>
        </r>
        <r>
          <rPr>
            <sz val="9"/>
            <color indexed="81"/>
            <rFont val="돋움"/>
            <family val="3"/>
            <charset val="129"/>
          </rPr>
          <t>「초ㆍ중등교육법」</t>
        </r>
        <r>
          <rPr>
            <sz val="9"/>
            <color indexed="81"/>
            <rFont val="Tahoma"/>
            <family val="2"/>
          </rPr>
          <t xml:space="preserve">, </t>
        </r>
        <r>
          <rPr>
            <sz val="9"/>
            <color indexed="81"/>
            <rFont val="돋움"/>
            <family val="3"/>
            <charset val="129"/>
          </rPr>
          <t>「고등교육법」</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특별법에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학교에</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교육비</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나</t>
        </r>
        <r>
          <rPr>
            <sz val="9"/>
            <color indexed="81"/>
            <rFont val="Tahoma"/>
            <family val="2"/>
          </rPr>
          <t xml:space="preserve">. </t>
        </r>
        <r>
          <rPr>
            <sz val="9"/>
            <color indexed="81"/>
            <rFont val="돋움"/>
            <family val="3"/>
            <charset val="129"/>
          </rPr>
          <t>다음의</t>
        </r>
        <r>
          <rPr>
            <sz val="9"/>
            <color indexed="81"/>
            <rFont val="Tahoma"/>
            <family val="2"/>
          </rPr>
          <t xml:space="preserve"> </t>
        </r>
        <r>
          <rPr>
            <sz val="9"/>
            <color indexed="81"/>
            <rFont val="돋움"/>
            <family val="3"/>
            <charset val="129"/>
          </rPr>
          <t>평생교육시설</t>
        </r>
        <r>
          <rPr>
            <sz val="9"/>
            <color indexed="81"/>
            <rFont val="Tahoma"/>
            <family val="2"/>
          </rPr>
          <t xml:space="preserve"> </t>
        </r>
        <r>
          <rPr>
            <sz val="9"/>
            <color indexed="81"/>
            <rFont val="돋움"/>
            <family val="3"/>
            <charset val="129"/>
          </rPr>
          <t>또는</t>
        </r>
        <r>
          <rPr>
            <sz val="9"/>
            <color indexed="81"/>
            <rFont val="Tahoma"/>
            <family val="2"/>
          </rPr>
          <t xml:space="preserve"> </t>
        </r>
        <r>
          <rPr>
            <sz val="9"/>
            <color indexed="81"/>
            <rFont val="돋움"/>
            <family val="3"/>
            <charset val="129"/>
          </rPr>
          <t>과정을</t>
        </r>
        <r>
          <rPr>
            <sz val="9"/>
            <color indexed="81"/>
            <rFont val="Tahoma"/>
            <family val="2"/>
          </rPr>
          <t xml:space="preserve"> </t>
        </r>
        <r>
          <rPr>
            <sz val="9"/>
            <color indexed="81"/>
            <rFont val="돋움"/>
            <family val="3"/>
            <charset val="129"/>
          </rPr>
          <t>위하여</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교육비</t>
        </r>
        <r>
          <rPr>
            <sz val="9"/>
            <color indexed="81"/>
            <rFont val="Tahoma"/>
            <family val="2"/>
          </rPr>
          <t xml:space="preserve">(2014.12.23 </t>
        </r>
        <r>
          <rPr>
            <sz val="9"/>
            <color indexed="81"/>
            <rFont val="돋움"/>
            <family val="3"/>
            <charset val="129"/>
          </rPr>
          <t>개정</t>
        </r>
        <r>
          <rPr>
            <sz val="9"/>
            <color indexed="81"/>
            <rFont val="Tahoma"/>
            <family val="2"/>
          </rPr>
          <t xml:space="preserve">)
1) </t>
        </r>
        <r>
          <rPr>
            <sz val="9"/>
            <color indexed="81"/>
            <rFont val="돋움"/>
            <family val="3"/>
            <charset val="129"/>
          </rPr>
          <t>「평생교육법」</t>
        </r>
        <r>
          <rPr>
            <sz val="9"/>
            <color indexed="81"/>
            <rFont val="Tahoma"/>
            <family val="2"/>
          </rPr>
          <t xml:space="preserve"> </t>
        </r>
        <r>
          <rPr>
            <sz val="9"/>
            <color indexed="81"/>
            <rFont val="돋움"/>
            <family val="3"/>
            <charset val="129"/>
          </rPr>
          <t>제</t>
        </r>
        <r>
          <rPr>
            <sz val="9"/>
            <color indexed="81"/>
            <rFont val="Tahoma"/>
            <family val="2"/>
          </rPr>
          <t>31</t>
        </r>
        <r>
          <rPr>
            <sz val="9"/>
            <color indexed="81"/>
            <rFont val="돋움"/>
            <family val="3"/>
            <charset val="129"/>
          </rPr>
          <t>조</t>
        </r>
        <r>
          <rPr>
            <sz val="9"/>
            <color indexed="81"/>
            <rFont val="Tahoma"/>
            <family val="2"/>
          </rPr>
          <t xml:space="preserve"> </t>
        </r>
        <r>
          <rPr>
            <sz val="9"/>
            <color indexed="81"/>
            <rFont val="돋움"/>
            <family val="3"/>
            <charset val="129"/>
          </rPr>
          <t>제</t>
        </r>
        <r>
          <rPr>
            <sz val="9"/>
            <color indexed="81"/>
            <rFont val="Tahoma"/>
            <family val="2"/>
          </rPr>
          <t>2</t>
        </r>
        <r>
          <rPr>
            <sz val="9"/>
            <color indexed="81"/>
            <rFont val="돋움"/>
            <family val="3"/>
            <charset val="129"/>
          </rPr>
          <t>항에</t>
        </r>
        <r>
          <rPr>
            <sz val="9"/>
            <color indexed="81"/>
            <rFont val="Tahoma"/>
            <family val="2"/>
          </rPr>
          <t xml:space="preserve"> </t>
        </r>
        <r>
          <rPr>
            <sz val="9"/>
            <color indexed="81"/>
            <rFont val="돋움"/>
            <family val="3"/>
            <charset val="129"/>
          </rPr>
          <t>따라</t>
        </r>
        <r>
          <rPr>
            <sz val="9"/>
            <color indexed="81"/>
            <rFont val="Tahoma"/>
            <family val="2"/>
          </rPr>
          <t xml:space="preserve"> </t>
        </r>
        <r>
          <rPr>
            <sz val="9"/>
            <color indexed="81"/>
            <rFont val="돋움"/>
            <family val="3"/>
            <charset val="129"/>
          </rPr>
          <t>고등학교졸업</t>
        </r>
        <r>
          <rPr>
            <sz val="9"/>
            <color indexed="81"/>
            <rFont val="Tahoma"/>
            <family val="2"/>
          </rPr>
          <t xml:space="preserve"> </t>
        </r>
        <r>
          <rPr>
            <sz val="9"/>
            <color indexed="81"/>
            <rFont val="돋움"/>
            <family val="3"/>
            <charset val="129"/>
          </rPr>
          <t>이하의</t>
        </r>
        <r>
          <rPr>
            <sz val="9"/>
            <color indexed="81"/>
            <rFont val="Tahoma"/>
            <family val="2"/>
          </rPr>
          <t xml:space="preserve"> </t>
        </r>
        <r>
          <rPr>
            <sz val="9"/>
            <color indexed="81"/>
            <rFont val="돋움"/>
            <family val="3"/>
            <charset val="129"/>
          </rPr>
          <t>학력이</t>
        </r>
        <r>
          <rPr>
            <sz val="9"/>
            <color indexed="81"/>
            <rFont val="Tahoma"/>
            <family val="2"/>
          </rPr>
          <t xml:space="preserve"> </t>
        </r>
        <r>
          <rPr>
            <sz val="9"/>
            <color indexed="81"/>
            <rFont val="돋움"/>
            <family val="3"/>
            <charset val="129"/>
          </rPr>
          <t>인정되는</t>
        </r>
        <r>
          <rPr>
            <sz val="9"/>
            <color indexed="81"/>
            <rFont val="Tahoma"/>
            <family val="2"/>
          </rPr>
          <t xml:space="preserve"> </t>
        </r>
        <r>
          <rPr>
            <sz val="9"/>
            <color indexed="81"/>
            <rFont val="돋움"/>
            <family val="3"/>
            <charset val="129"/>
          </rPr>
          <t>학교형태의</t>
        </r>
        <r>
          <rPr>
            <sz val="9"/>
            <color indexed="81"/>
            <rFont val="Tahoma"/>
            <family val="2"/>
          </rPr>
          <t xml:space="preserve"> </t>
        </r>
        <r>
          <rPr>
            <sz val="9"/>
            <color indexed="81"/>
            <rFont val="돋움"/>
            <family val="3"/>
            <charset val="129"/>
          </rPr>
          <t>평생교육시설</t>
        </r>
        <r>
          <rPr>
            <sz val="9"/>
            <color indexed="81"/>
            <rFont val="Tahoma"/>
            <family val="2"/>
          </rPr>
          <t xml:space="preserve">, </t>
        </r>
        <r>
          <rPr>
            <sz val="9"/>
            <color indexed="81"/>
            <rFont val="돋움"/>
            <family val="3"/>
            <charset val="129"/>
          </rPr>
          <t>같은</t>
        </r>
        <r>
          <rPr>
            <sz val="9"/>
            <color indexed="81"/>
            <rFont val="Tahoma"/>
            <family val="2"/>
          </rPr>
          <t xml:space="preserve"> </t>
        </r>
        <r>
          <rPr>
            <sz val="9"/>
            <color indexed="81"/>
            <rFont val="돋움"/>
            <family val="3"/>
            <charset val="129"/>
          </rPr>
          <t>조</t>
        </r>
        <r>
          <rPr>
            <sz val="9"/>
            <color indexed="81"/>
            <rFont val="Tahoma"/>
            <family val="2"/>
          </rPr>
          <t xml:space="preserve"> </t>
        </r>
        <r>
          <rPr>
            <sz val="9"/>
            <color indexed="81"/>
            <rFont val="돋움"/>
            <family val="3"/>
            <charset val="129"/>
          </rPr>
          <t>제</t>
        </r>
        <r>
          <rPr>
            <sz val="9"/>
            <color indexed="81"/>
            <rFont val="Tahoma"/>
            <family val="2"/>
          </rPr>
          <t>4</t>
        </r>
        <r>
          <rPr>
            <sz val="9"/>
            <color indexed="81"/>
            <rFont val="돋움"/>
            <family val="3"/>
            <charset val="129"/>
          </rPr>
          <t>항에</t>
        </r>
        <r>
          <rPr>
            <sz val="9"/>
            <color indexed="81"/>
            <rFont val="Tahoma"/>
            <family val="2"/>
          </rPr>
          <t xml:space="preserve"> </t>
        </r>
        <r>
          <rPr>
            <sz val="9"/>
            <color indexed="81"/>
            <rFont val="돋움"/>
            <family val="3"/>
            <charset val="129"/>
          </rPr>
          <t>따라</t>
        </r>
        <r>
          <rPr>
            <sz val="9"/>
            <color indexed="81"/>
            <rFont val="Tahoma"/>
            <family val="2"/>
          </rPr>
          <t xml:space="preserve"> </t>
        </r>
        <r>
          <rPr>
            <sz val="9"/>
            <color indexed="81"/>
            <rFont val="돋움"/>
            <family val="3"/>
            <charset val="129"/>
          </rPr>
          <t>전공대학의</t>
        </r>
        <r>
          <rPr>
            <sz val="9"/>
            <color indexed="81"/>
            <rFont val="Tahoma"/>
            <family val="2"/>
          </rPr>
          <t xml:space="preserve"> </t>
        </r>
        <r>
          <rPr>
            <sz val="9"/>
            <color indexed="81"/>
            <rFont val="돋움"/>
            <family val="3"/>
            <charset val="129"/>
          </rPr>
          <t>명칭을</t>
        </r>
        <r>
          <rPr>
            <sz val="9"/>
            <color indexed="81"/>
            <rFont val="Tahoma"/>
            <family val="2"/>
          </rPr>
          <t xml:space="preserve"> </t>
        </r>
        <r>
          <rPr>
            <sz val="9"/>
            <color indexed="81"/>
            <rFont val="돋움"/>
            <family val="3"/>
            <charset val="129"/>
          </rPr>
          <t>사용할</t>
        </r>
        <r>
          <rPr>
            <sz val="9"/>
            <color indexed="81"/>
            <rFont val="Tahoma"/>
            <family val="2"/>
          </rPr>
          <t xml:space="preserve"> </t>
        </r>
        <r>
          <rPr>
            <sz val="9"/>
            <color indexed="81"/>
            <rFont val="돋움"/>
            <family val="3"/>
            <charset val="129"/>
          </rPr>
          <t>수</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평생교육시설</t>
        </r>
        <r>
          <rPr>
            <sz val="9"/>
            <color indexed="81"/>
            <rFont val="Tahoma"/>
            <family val="2"/>
          </rPr>
          <t>(</t>
        </r>
        <r>
          <rPr>
            <sz val="9"/>
            <color indexed="81"/>
            <rFont val="돋움"/>
            <family val="3"/>
            <charset val="129"/>
          </rPr>
          <t>이하</t>
        </r>
        <r>
          <rPr>
            <sz val="9"/>
            <color indexed="81"/>
            <rFont val="Tahoma"/>
            <family val="2"/>
          </rPr>
          <t xml:space="preserve"> "</t>
        </r>
        <r>
          <rPr>
            <sz val="9"/>
            <color indexed="81"/>
            <rFont val="돋움"/>
            <family val="3"/>
            <charset val="129"/>
          </rPr>
          <t>전공대학</t>
        </r>
        <r>
          <rPr>
            <sz val="9"/>
            <color indexed="81"/>
            <rFont val="Tahoma"/>
            <family val="2"/>
          </rPr>
          <t>"</t>
        </r>
        <r>
          <rPr>
            <sz val="9"/>
            <color indexed="81"/>
            <rFont val="돋움"/>
            <family val="3"/>
            <charset val="129"/>
          </rPr>
          <t>이라</t>
        </r>
        <r>
          <rPr>
            <sz val="9"/>
            <color indexed="81"/>
            <rFont val="Tahoma"/>
            <family val="2"/>
          </rPr>
          <t xml:space="preserve"> </t>
        </r>
        <r>
          <rPr>
            <sz val="9"/>
            <color indexed="81"/>
            <rFont val="돋움"/>
            <family val="3"/>
            <charset val="129"/>
          </rPr>
          <t>한다</t>
        </r>
        <r>
          <rPr>
            <sz val="9"/>
            <color indexed="81"/>
            <rFont val="Tahoma"/>
            <family val="2"/>
          </rPr>
          <t>)</t>
        </r>
        <r>
          <rPr>
            <sz val="9"/>
            <color indexed="81"/>
            <rFont val="돋움"/>
            <family val="3"/>
            <charset val="129"/>
          </rPr>
          <t>과</t>
        </r>
        <r>
          <rPr>
            <sz val="9"/>
            <color indexed="81"/>
            <rFont val="Tahoma"/>
            <family val="2"/>
          </rPr>
          <t xml:space="preserve"> </t>
        </r>
        <r>
          <rPr>
            <sz val="9"/>
            <color indexed="81"/>
            <rFont val="돋움"/>
            <family val="3"/>
            <charset val="129"/>
          </rPr>
          <t>같은</t>
        </r>
        <r>
          <rPr>
            <sz val="9"/>
            <color indexed="81"/>
            <rFont val="Tahoma"/>
            <family val="2"/>
          </rPr>
          <t xml:space="preserve"> </t>
        </r>
        <r>
          <rPr>
            <sz val="9"/>
            <color indexed="81"/>
            <rFont val="돋움"/>
            <family val="3"/>
            <charset val="129"/>
          </rPr>
          <t>법</t>
        </r>
        <r>
          <rPr>
            <sz val="9"/>
            <color indexed="81"/>
            <rFont val="Tahoma"/>
            <family val="2"/>
          </rPr>
          <t xml:space="preserve"> </t>
        </r>
        <r>
          <rPr>
            <sz val="9"/>
            <color indexed="81"/>
            <rFont val="돋움"/>
            <family val="3"/>
            <charset val="129"/>
          </rPr>
          <t>제</t>
        </r>
        <r>
          <rPr>
            <sz val="9"/>
            <color indexed="81"/>
            <rFont val="Tahoma"/>
            <family val="2"/>
          </rPr>
          <t>33</t>
        </r>
        <r>
          <rPr>
            <sz val="9"/>
            <color indexed="81"/>
            <rFont val="돋움"/>
            <family val="3"/>
            <charset val="129"/>
          </rPr>
          <t>조에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원격대학</t>
        </r>
        <r>
          <rPr>
            <sz val="9"/>
            <color indexed="81"/>
            <rFont val="Tahoma"/>
            <family val="2"/>
          </rPr>
          <t xml:space="preserve"> </t>
        </r>
        <r>
          <rPr>
            <sz val="9"/>
            <color indexed="81"/>
            <rFont val="돋움"/>
            <family val="3"/>
            <charset val="129"/>
          </rPr>
          <t>형태의</t>
        </r>
        <r>
          <rPr>
            <sz val="9"/>
            <color indexed="81"/>
            <rFont val="Tahoma"/>
            <family val="2"/>
          </rPr>
          <t xml:space="preserve"> </t>
        </r>
        <r>
          <rPr>
            <sz val="9"/>
            <color indexed="81"/>
            <rFont val="돋움"/>
            <family val="3"/>
            <charset val="129"/>
          </rPr>
          <t>평생교육시설</t>
        </r>
        <r>
          <rPr>
            <sz val="9"/>
            <color indexed="81"/>
            <rFont val="Tahoma"/>
            <family val="2"/>
          </rPr>
          <t>(</t>
        </r>
        <r>
          <rPr>
            <sz val="9"/>
            <color indexed="81"/>
            <rFont val="돋움"/>
            <family val="3"/>
            <charset val="129"/>
          </rPr>
          <t>이하</t>
        </r>
        <r>
          <rPr>
            <sz val="9"/>
            <color indexed="81"/>
            <rFont val="Tahoma"/>
            <family val="2"/>
          </rPr>
          <t xml:space="preserve"> "</t>
        </r>
        <r>
          <rPr>
            <sz val="9"/>
            <color indexed="81"/>
            <rFont val="돋움"/>
            <family val="3"/>
            <charset val="129"/>
          </rPr>
          <t>원격대학</t>
        </r>
        <r>
          <rPr>
            <sz val="9"/>
            <color indexed="81"/>
            <rFont val="Tahoma"/>
            <family val="2"/>
          </rPr>
          <t>"</t>
        </r>
        <r>
          <rPr>
            <sz val="9"/>
            <color indexed="81"/>
            <rFont val="돋움"/>
            <family val="3"/>
            <charset val="129"/>
          </rPr>
          <t>이라</t>
        </r>
        <r>
          <rPr>
            <sz val="9"/>
            <color indexed="81"/>
            <rFont val="Tahoma"/>
            <family val="2"/>
          </rPr>
          <t xml:space="preserve"> </t>
        </r>
        <r>
          <rPr>
            <sz val="9"/>
            <color indexed="81"/>
            <rFont val="돋움"/>
            <family val="3"/>
            <charset val="129"/>
          </rPr>
          <t>한다</t>
        </r>
        <r>
          <rPr>
            <sz val="9"/>
            <color indexed="81"/>
            <rFont val="Tahoma"/>
            <family val="2"/>
          </rPr>
          <t xml:space="preserve">)
2) </t>
        </r>
        <r>
          <rPr>
            <sz val="9"/>
            <color indexed="81"/>
            <rFont val="돋움"/>
            <family val="3"/>
            <charset val="129"/>
          </rPr>
          <t>「학점인정</t>
        </r>
        <r>
          <rPr>
            <sz val="9"/>
            <color indexed="81"/>
            <rFont val="Tahoma"/>
            <family val="2"/>
          </rPr>
          <t xml:space="preserve"> </t>
        </r>
        <r>
          <rPr>
            <sz val="9"/>
            <color indexed="81"/>
            <rFont val="돋움"/>
            <family val="3"/>
            <charset val="129"/>
          </rPr>
          <t>등에</t>
        </r>
        <r>
          <rPr>
            <sz val="9"/>
            <color indexed="81"/>
            <rFont val="Tahoma"/>
            <family val="2"/>
          </rPr>
          <t xml:space="preserve"> </t>
        </r>
        <r>
          <rPr>
            <sz val="9"/>
            <color indexed="81"/>
            <rFont val="돋움"/>
            <family val="3"/>
            <charset val="129"/>
          </rPr>
          <t>관한</t>
        </r>
        <r>
          <rPr>
            <sz val="9"/>
            <color indexed="81"/>
            <rFont val="Tahoma"/>
            <family val="2"/>
          </rPr>
          <t xml:space="preserve"> </t>
        </r>
        <r>
          <rPr>
            <sz val="9"/>
            <color indexed="81"/>
            <rFont val="돋움"/>
            <family val="3"/>
            <charset val="129"/>
          </rPr>
          <t>법률」</t>
        </r>
        <r>
          <rPr>
            <sz val="9"/>
            <color indexed="81"/>
            <rFont val="Tahoma"/>
            <family val="2"/>
          </rPr>
          <t xml:space="preserve"> </t>
        </r>
        <r>
          <rPr>
            <sz val="9"/>
            <color indexed="81"/>
            <rFont val="돋움"/>
            <family val="3"/>
            <charset val="129"/>
          </rPr>
          <t>제</t>
        </r>
        <r>
          <rPr>
            <sz val="9"/>
            <color indexed="81"/>
            <rFont val="Tahoma"/>
            <family val="2"/>
          </rPr>
          <t>3</t>
        </r>
        <r>
          <rPr>
            <sz val="9"/>
            <color indexed="81"/>
            <rFont val="돋움"/>
            <family val="3"/>
            <charset val="129"/>
          </rPr>
          <t>조</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「독학에</t>
        </r>
        <r>
          <rPr>
            <sz val="9"/>
            <color indexed="81"/>
            <rFont val="Tahoma"/>
            <family val="2"/>
          </rPr>
          <t xml:space="preserve"> </t>
        </r>
        <r>
          <rPr>
            <sz val="9"/>
            <color indexed="81"/>
            <rFont val="돋움"/>
            <family val="3"/>
            <charset val="129"/>
          </rPr>
          <t>의한</t>
        </r>
        <r>
          <rPr>
            <sz val="9"/>
            <color indexed="81"/>
            <rFont val="Tahoma"/>
            <family val="2"/>
          </rPr>
          <t xml:space="preserve"> </t>
        </r>
        <r>
          <rPr>
            <sz val="9"/>
            <color indexed="81"/>
            <rFont val="돋움"/>
            <family val="3"/>
            <charset val="129"/>
          </rPr>
          <t>학위취득에</t>
        </r>
        <r>
          <rPr>
            <sz val="9"/>
            <color indexed="81"/>
            <rFont val="Tahoma"/>
            <family val="2"/>
          </rPr>
          <t xml:space="preserve"> </t>
        </r>
        <r>
          <rPr>
            <sz val="9"/>
            <color indexed="81"/>
            <rFont val="돋움"/>
            <family val="3"/>
            <charset val="129"/>
          </rPr>
          <t>관한</t>
        </r>
        <r>
          <rPr>
            <sz val="9"/>
            <color indexed="81"/>
            <rFont val="Tahoma"/>
            <family val="2"/>
          </rPr>
          <t xml:space="preserve"> </t>
        </r>
        <r>
          <rPr>
            <sz val="9"/>
            <color indexed="81"/>
            <rFont val="돋움"/>
            <family val="3"/>
            <charset val="129"/>
          </rPr>
          <t>법률」</t>
        </r>
        <r>
          <rPr>
            <sz val="9"/>
            <color indexed="81"/>
            <rFont val="Tahoma"/>
            <family val="2"/>
          </rPr>
          <t xml:space="preserve"> </t>
        </r>
        <r>
          <rPr>
            <sz val="9"/>
            <color indexed="81"/>
            <rFont val="돋움"/>
            <family val="3"/>
            <charset val="129"/>
          </rPr>
          <t>제</t>
        </r>
        <r>
          <rPr>
            <sz val="9"/>
            <color indexed="81"/>
            <rFont val="Tahoma"/>
            <family val="2"/>
          </rPr>
          <t>5</t>
        </r>
        <r>
          <rPr>
            <sz val="9"/>
            <color indexed="81"/>
            <rFont val="돋움"/>
            <family val="3"/>
            <charset val="129"/>
          </rPr>
          <t>조</t>
        </r>
        <r>
          <rPr>
            <sz val="9"/>
            <color indexed="81"/>
            <rFont val="Tahoma"/>
            <family val="2"/>
          </rPr>
          <t xml:space="preserve"> </t>
        </r>
        <r>
          <rPr>
            <sz val="9"/>
            <color indexed="81"/>
            <rFont val="돋움"/>
            <family val="3"/>
            <charset val="129"/>
          </rPr>
          <t>제</t>
        </r>
        <r>
          <rPr>
            <sz val="9"/>
            <color indexed="81"/>
            <rFont val="Tahoma"/>
            <family val="2"/>
          </rPr>
          <t>1</t>
        </r>
        <r>
          <rPr>
            <sz val="9"/>
            <color indexed="81"/>
            <rFont val="돋움"/>
            <family val="3"/>
            <charset val="129"/>
          </rPr>
          <t>항에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과정</t>
        </r>
        <r>
          <rPr>
            <sz val="9"/>
            <color indexed="81"/>
            <rFont val="Tahoma"/>
            <family val="2"/>
          </rPr>
          <t xml:space="preserve"> </t>
        </r>
        <r>
          <rPr>
            <sz val="9"/>
            <color indexed="81"/>
            <rFont val="돋움"/>
            <family val="3"/>
            <charset val="129"/>
          </rPr>
          <t>중</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교육과정</t>
        </r>
        <r>
          <rPr>
            <sz val="9"/>
            <color indexed="81"/>
            <rFont val="Tahoma"/>
            <family val="2"/>
          </rPr>
          <t>(</t>
        </r>
        <r>
          <rPr>
            <sz val="9"/>
            <color indexed="81"/>
            <rFont val="돋움"/>
            <family val="3"/>
            <charset val="129"/>
          </rPr>
          <t>이하</t>
        </r>
        <r>
          <rPr>
            <sz val="9"/>
            <color indexed="81"/>
            <rFont val="Tahoma"/>
            <family val="2"/>
          </rPr>
          <t xml:space="preserve"> </t>
        </r>
        <r>
          <rPr>
            <sz val="9"/>
            <color indexed="81"/>
            <rFont val="돋움"/>
            <family val="3"/>
            <charset val="129"/>
          </rPr>
          <t>각각의</t>
        </r>
        <r>
          <rPr>
            <sz val="9"/>
            <color indexed="81"/>
            <rFont val="Tahoma"/>
            <family val="2"/>
          </rPr>
          <t xml:space="preserve"> </t>
        </r>
        <r>
          <rPr>
            <sz val="9"/>
            <color indexed="81"/>
            <rFont val="돋움"/>
            <family val="3"/>
            <charset val="129"/>
          </rPr>
          <t>교육과정을</t>
        </r>
        <r>
          <rPr>
            <sz val="9"/>
            <color indexed="81"/>
            <rFont val="Tahoma"/>
            <family val="2"/>
          </rPr>
          <t xml:space="preserve"> </t>
        </r>
        <r>
          <rPr>
            <sz val="9"/>
            <color indexed="81"/>
            <rFont val="돋움"/>
            <family val="3"/>
            <charset val="129"/>
          </rPr>
          <t>이</t>
        </r>
        <r>
          <rPr>
            <sz val="9"/>
            <color indexed="81"/>
            <rFont val="Tahoma"/>
            <family val="2"/>
          </rPr>
          <t xml:space="preserve"> </t>
        </r>
        <r>
          <rPr>
            <sz val="9"/>
            <color indexed="81"/>
            <rFont val="돋움"/>
            <family val="3"/>
            <charset val="129"/>
          </rPr>
          <t>항에서</t>
        </r>
        <r>
          <rPr>
            <sz val="9"/>
            <color indexed="81"/>
            <rFont val="Tahoma"/>
            <family val="2"/>
          </rPr>
          <t xml:space="preserve"> "</t>
        </r>
        <r>
          <rPr>
            <sz val="9"/>
            <color indexed="81"/>
            <rFont val="돋움"/>
            <family val="3"/>
            <charset val="129"/>
          </rPr>
          <t>학위취득과정</t>
        </r>
        <r>
          <rPr>
            <sz val="9"/>
            <color indexed="81"/>
            <rFont val="Tahoma"/>
            <family val="2"/>
          </rPr>
          <t>"</t>
        </r>
        <r>
          <rPr>
            <sz val="9"/>
            <color indexed="81"/>
            <rFont val="돋움"/>
            <family val="3"/>
            <charset val="129"/>
          </rPr>
          <t>이라</t>
        </r>
        <r>
          <rPr>
            <sz val="9"/>
            <color indexed="81"/>
            <rFont val="Tahoma"/>
            <family val="2"/>
          </rPr>
          <t xml:space="preserve"> </t>
        </r>
        <r>
          <rPr>
            <sz val="9"/>
            <color indexed="81"/>
            <rFont val="돋움"/>
            <family val="3"/>
            <charset val="129"/>
          </rPr>
          <t>한다</t>
        </r>
        <r>
          <rPr>
            <sz val="9"/>
            <color indexed="81"/>
            <rFont val="Tahoma"/>
            <family val="2"/>
          </rPr>
          <t xml:space="preserve">)
</t>
        </r>
        <r>
          <rPr>
            <sz val="9"/>
            <color indexed="81"/>
            <rFont val="돋움"/>
            <family val="3"/>
            <charset val="129"/>
          </rPr>
          <t>다</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국외교육기관</t>
        </r>
        <r>
          <rPr>
            <sz val="9"/>
            <color indexed="81"/>
            <rFont val="Tahoma"/>
            <family val="2"/>
          </rPr>
          <t>(</t>
        </r>
        <r>
          <rPr>
            <sz val="9"/>
            <color indexed="81"/>
            <rFont val="돋움"/>
            <family val="3"/>
            <charset val="129"/>
          </rPr>
          <t>국외교육기관의</t>
        </r>
        <r>
          <rPr>
            <sz val="9"/>
            <color indexed="81"/>
            <rFont val="Tahoma"/>
            <family val="2"/>
          </rPr>
          <t xml:space="preserve"> </t>
        </r>
        <r>
          <rPr>
            <sz val="9"/>
            <color indexed="81"/>
            <rFont val="돋움"/>
            <family val="3"/>
            <charset val="129"/>
          </rPr>
          <t>학생을</t>
        </r>
        <r>
          <rPr>
            <sz val="9"/>
            <color indexed="81"/>
            <rFont val="Tahoma"/>
            <family val="2"/>
          </rPr>
          <t xml:space="preserve"> </t>
        </r>
        <r>
          <rPr>
            <sz val="9"/>
            <color indexed="81"/>
            <rFont val="돋움"/>
            <family val="3"/>
            <charset val="129"/>
          </rPr>
          <t>위하여</t>
        </r>
        <r>
          <rPr>
            <sz val="9"/>
            <color indexed="81"/>
            <rFont val="Tahoma"/>
            <family val="2"/>
          </rPr>
          <t xml:space="preserve"> </t>
        </r>
        <r>
          <rPr>
            <sz val="9"/>
            <color indexed="81"/>
            <rFont val="돋움"/>
            <family val="3"/>
            <charset val="129"/>
          </rPr>
          <t>교육비를</t>
        </r>
        <r>
          <rPr>
            <sz val="9"/>
            <color indexed="81"/>
            <rFont val="Tahoma"/>
            <family val="2"/>
          </rPr>
          <t xml:space="preserve"> </t>
        </r>
        <r>
          <rPr>
            <sz val="9"/>
            <color indexed="81"/>
            <rFont val="돋움"/>
            <family val="3"/>
            <charset val="129"/>
          </rPr>
          <t>지급하는</t>
        </r>
        <r>
          <rPr>
            <sz val="9"/>
            <color indexed="81"/>
            <rFont val="Tahoma"/>
            <family val="2"/>
          </rPr>
          <t xml:space="preserve"> </t>
        </r>
        <r>
          <rPr>
            <sz val="9"/>
            <color indexed="81"/>
            <rFont val="돋움"/>
            <family val="3"/>
            <charset val="129"/>
          </rPr>
          <t>거주자가</t>
        </r>
        <r>
          <rPr>
            <sz val="9"/>
            <color indexed="81"/>
            <rFont val="Tahoma"/>
            <family val="2"/>
          </rPr>
          <t xml:space="preserve"> </t>
        </r>
        <r>
          <rPr>
            <sz val="9"/>
            <color indexed="81"/>
            <rFont val="돋움"/>
            <family val="3"/>
            <charset val="129"/>
          </rPr>
          <t>국내에서</t>
        </r>
        <r>
          <rPr>
            <sz val="9"/>
            <color indexed="81"/>
            <rFont val="Tahoma"/>
            <family val="2"/>
          </rPr>
          <t xml:space="preserve"> </t>
        </r>
        <r>
          <rPr>
            <sz val="9"/>
            <color indexed="81"/>
            <rFont val="돋움"/>
            <family val="3"/>
            <charset val="129"/>
          </rPr>
          <t>근무하는</t>
        </r>
        <r>
          <rPr>
            <sz val="9"/>
            <color indexed="81"/>
            <rFont val="Tahoma"/>
            <family val="2"/>
          </rPr>
          <t xml:space="preserve"> </t>
        </r>
        <r>
          <rPr>
            <sz val="9"/>
            <color indexed="81"/>
            <rFont val="돋움"/>
            <family val="3"/>
            <charset val="129"/>
          </rPr>
          <t>경우에는</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학생만</t>
        </r>
        <r>
          <rPr>
            <sz val="9"/>
            <color indexed="81"/>
            <rFont val="Tahoma"/>
            <family val="2"/>
          </rPr>
          <t xml:space="preserve"> </t>
        </r>
        <r>
          <rPr>
            <sz val="9"/>
            <color indexed="81"/>
            <rFont val="돋움"/>
            <family val="3"/>
            <charset val="129"/>
          </rPr>
          <t>해당한다</t>
        </r>
        <r>
          <rPr>
            <sz val="9"/>
            <color indexed="81"/>
            <rFont val="Tahoma"/>
            <family val="2"/>
          </rPr>
          <t>)</t>
        </r>
        <r>
          <rPr>
            <sz val="9"/>
            <color indexed="81"/>
            <rFont val="돋움"/>
            <family val="3"/>
            <charset val="129"/>
          </rPr>
          <t>에</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교육비</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라</t>
        </r>
        <r>
          <rPr>
            <sz val="9"/>
            <color indexed="81"/>
            <rFont val="Tahoma"/>
            <family val="2"/>
          </rPr>
          <t xml:space="preserve">. </t>
        </r>
        <r>
          <rPr>
            <sz val="9"/>
            <color indexed="81"/>
            <rFont val="돋움"/>
            <family val="3"/>
            <charset val="129"/>
          </rPr>
          <t>초등학교</t>
        </r>
        <r>
          <rPr>
            <sz val="9"/>
            <color indexed="81"/>
            <rFont val="Tahoma"/>
            <family val="2"/>
          </rPr>
          <t xml:space="preserve"> </t>
        </r>
        <r>
          <rPr>
            <sz val="9"/>
            <color indexed="81"/>
            <rFont val="돋움"/>
            <family val="3"/>
            <charset val="129"/>
          </rPr>
          <t>취학</t>
        </r>
        <r>
          <rPr>
            <sz val="9"/>
            <color indexed="81"/>
            <rFont val="Tahoma"/>
            <family val="2"/>
          </rPr>
          <t xml:space="preserve"> </t>
        </r>
        <r>
          <rPr>
            <sz val="9"/>
            <color indexed="81"/>
            <rFont val="돋움"/>
            <family val="3"/>
            <charset val="129"/>
          </rPr>
          <t>전</t>
        </r>
        <r>
          <rPr>
            <sz val="9"/>
            <color indexed="81"/>
            <rFont val="Tahoma"/>
            <family val="2"/>
          </rPr>
          <t xml:space="preserve"> </t>
        </r>
        <r>
          <rPr>
            <sz val="9"/>
            <color indexed="81"/>
            <rFont val="돋움"/>
            <family val="3"/>
            <charset val="129"/>
          </rPr>
          <t>아동을</t>
        </r>
        <r>
          <rPr>
            <sz val="9"/>
            <color indexed="81"/>
            <rFont val="Tahoma"/>
            <family val="2"/>
          </rPr>
          <t xml:space="preserve"> </t>
        </r>
        <r>
          <rPr>
            <sz val="9"/>
            <color indexed="81"/>
            <rFont val="돋움"/>
            <family val="3"/>
            <charset val="129"/>
          </rPr>
          <t>위하여</t>
        </r>
        <r>
          <rPr>
            <sz val="9"/>
            <color indexed="81"/>
            <rFont val="Tahoma"/>
            <family val="2"/>
          </rPr>
          <t xml:space="preserve"> </t>
        </r>
        <r>
          <rPr>
            <sz val="9"/>
            <color indexed="81"/>
            <rFont val="돋움"/>
            <family val="3"/>
            <charset val="129"/>
          </rPr>
          <t>「영유아보육법」에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어린이집</t>
        </r>
        <r>
          <rPr>
            <sz val="9"/>
            <color indexed="81"/>
            <rFont val="Tahoma"/>
            <family val="2"/>
          </rPr>
          <t xml:space="preserve">, </t>
        </r>
        <r>
          <rPr>
            <sz val="9"/>
            <color indexed="81"/>
            <rFont val="돋움"/>
            <family val="3"/>
            <charset val="129"/>
          </rPr>
          <t>「학원의</t>
        </r>
        <r>
          <rPr>
            <sz val="9"/>
            <color indexed="81"/>
            <rFont val="Tahoma"/>
            <family val="2"/>
          </rPr>
          <t xml:space="preserve"> </t>
        </r>
        <r>
          <rPr>
            <sz val="9"/>
            <color indexed="81"/>
            <rFont val="돋움"/>
            <family val="3"/>
            <charset val="129"/>
          </rPr>
          <t>설립ㆍ운영</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과외교습에</t>
        </r>
        <r>
          <rPr>
            <sz val="9"/>
            <color indexed="81"/>
            <rFont val="Tahoma"/>
            <family val="2"/>
          </rPr>
          <t xml:space="preserve"> </t>
        </r>
        <r>
          <rPr>
            <sz val="9"/>
            <color indexed="81"/>
            <rFont val="돋움"/>
            <family val="3"/>
            <charset val="129"/>
          </rPr>
          <t>관한</t>
        </r>
        <r>
          <rPr>
            <sz val="9"/>
            <color indexed="81"/>
            <rFont val="Tahoma"/>
            <family val="2"/>
          </rPr>
          <t xml:space="preserve"> </t>
        </r>
        <r>
          <rPr>
            <sz val="9"/>
            <color indexed="81"/>
            <rFont val="돋움"/>
            <family val="3"/>
            <charset val="129"/>
          </rPr>
          <t>법률」에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학원</t>
        </r>
        <r>
          <rPr>
            <sz val="9"/>
            <color indexed="81"/>
            <rFont val="Tahoma"/>
            <family val="2"/>
          </rPr>
          <t xml:space="preserve"> </t>
        </r>
        <r>
          <rPr>
            <sz val="9"/>
            <color indexed="81"/>
            <rFont val="돋움"/>
            <family val="3"/>
            <charset val="129"/>
          </rPr>
          <t>또는</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체육시설에</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교육비</t>
        </r>
        <r>
          <rPr>
            <sz val="9"/>
            <color indexed="81"/>
            <rFont val="Tahoma"/>
            <family val="2"/>
          </rPr>
          <t>(</t>
        </r>
        <r>
          <rPr>
            <sz val="9"/>
            <color indexed="81"/>
            <rFont val="돋움"/>
            <family val="3"/>
            <charset val="129"/>
          </rPr>
          <t>학원</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체육시설에</t>
        </r>
        <r>
          <rPr>
            <sz val="9"/>
            <color indexed="81"/>
            <rFont val="Tahoma"/>
            <family val="2"/>
          </rPr>
          <t xml:space="preserve"> </t>
        </r>
        <r>
          <rPr>
            <sz val="9"/>
            <color indexed="81"/>
            <rFont val="돋움"/>
            <family val="3"/>
            <charset val="129"/>
          </rPr>
          <t>지급하는</t>
        </r>
        <r>
          <rPr>
            <sz val="9"/>
            <color indexed="81"/>
            <rFont val="Tahoma"/>
            <family val="2"/>
          </rPr>
          <t xml:space="preserve"> </t>
        </r>
        <r>
          <rPr>
            <sz val="9"/>
            <color indexed="81"/>
            <rFont val="돋움"/>
            <family val="3"/>
            <charset val="129"/>
          </rPr>
          <t>비용의</t>
        </r>
        <r>
          <rPr>
            <sz val="9"/>
            <color indexed="81"/>
            <rFont val="Tahoma"/>
            <family val="2"/>
          </rPr>
          <t xml:space="preserve"> </t>
        </r>
        <r>
          <rPr>
            <sz val="9"/>
            <color indexed="81"/>
            <rFont val="돋움"/>
            <family val="3"/>
            <charset val="129"/>
          </rPr>
          <t>경우에는</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금액만</t>
        </r>
        <r>
          <rPr>
            <sz val="9"/>
            <color indexed="81"/>
            <rFont val="Tahoma"/>
            <family val="2"/>
          </rPr>
          <t xml:space="preserve"> </t>
        </r>
        <r>
          <rPr>
            <sz val="9"/>
            <color indexed="81"/>
            <rFont val="돋움"/>
            <family val="3"/>
            <charset val="129"/>
          </rPr>
          <t>해당한다</t>
        </r>
        <r>
          <rPr>
            <sz val="9"/>
            <color indexed="81"/>
            <rFont val="Tahoma"/>
            <family val="2"/>
          </rPr>
          <t xml:space="preserve">)(2014.01.01 </t>
        </r>
        <r>
          <rPr>
            <sz val="9"/>
            <color indexed="81"/>
            <rFont val="돋움"/>
            <family val="3"/>
            <charset val="129"/>
          </rPr>
          <t>신설</t>
        </r>
        <r>
          <rPr>
            <sz val="9"/>
            <color indexed="81"/>
            <rFont val="Tahoma"/>
            <family val="2"/>
          </rPr>
          <t xml:space="preserve">) 
2. </t>
        </r>
        <r>
          <rPr>
            <sz val="9"/>
            <color indexed="81"/>
            <rFont val="돋움"/>
            <family val="3"/>
            <charset val="129"/>
          </rPr>
          <t>해당</t>
        </r>
        <r>
          <rPr>
            <sz val="9"/>
            <color indexed="81"/>
            <rFont val="Tahoma"/>
            <family val="2"/>
          </rPr>
          <t xml:space="preserve"> </t>
        </r>
        <r>
          <rPr>
            <sz val="9"/>
            <color indexed="81"/>
            <rFont val="돋움"/>
            <family val="3"/>
            <charset val="129"/>
          </rPr>
          <t>거주자를</t>
        </r>
        <r>
          <rPr>
            <sz val="9"/>
            <color indexed="81"/>
            <rFont val="Tahoma"/>
            <family val="2"/>
          </rPr>
          <t xml:space="preserve"> </t>
        </r>
        <r>
          <rPr>
            <sz val="9"/>
            <color indexed="81"/>
            <rFont val="돋움"/>
            <family val="3"/>
            <charset val="129"/>
          </rPr>
          <t>위하여</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다음</t>
        </r>
        <r>
          <rPr>
            <sz val="9"/>
            <color indexed="81"/>
            <rFont val="Tahoma"/>
            <family val="2"/>
          </rPr>
          <t xml:space="preserve"> </t>
        </r>
        <r>
          <rPr>
            <sz val="9"/>
            <color indexed="81"/>
            <rFont val="돋움"/>
            <family val="3"/>
            <charset val="129"/>
          </rPr>
          <t>각</t>
        </r>
        <r>
          <rPr>
            <sz val="9"/>
            <color indexed="81"/>
            <rFont val="Tahoma"/>
            <family val="2"/>
          </rPr>
          <t xml:space="preserve"> </t>
        </r>
        <r>
          <rPr>
            <sz val="9"/>
            <color indexed="81"/>
            <rFont val="돋움"/>
            <family val="3"/>
            <charset val="129"/>
          </rPr>
          <t>목의</t>
        </r>
        <r>
          <rPr>
            <sz val="9"/>
            <color indexed="81"/>
            <rFont val="Tahoma"/>
            <family val="2"/>
          </rPr>
          <t xml:space="preserve"> </t>
        </r>
        <r>
          <rPr>
            <sz val="9"/>
            <color indexed="81"/>
            <rFont val="돋움"/>
            <family val="3"/>
            <charset val="129"/>
          </rPr>
          <t>교육비를</t>
        </r>
        <r>
          <rPr>
            <sz val="9"/>
            <color indexed="81"/>
            <rFont val="Tahoma"/>
            <family val="2"/>
          </rPr>
          <t xml:space="preserve"> </t>
        </r>
        <r>
          <rPr>
            <sz val="9"/>
            <color indexed="81"/>
            <rFont val="돋움"/>
            <family val="3"/>
            <charset val="129"/>
          </rPr>
          <t>합산한</t>
        </r>
        <r>
          <rPr>
            <sz val="9"/>
            <color indexed="81"/>
            <rFont val="Tahoma"/>
            <family val="2"/>
          </rPr>
          <t xml:space="preserve"> </t>
        </r>
        <r>
          <rPr>
            <sz val="9"/>
            <color indexed="81"/>
            <rFont val="돋움"/>
            <family val="3"/>
            <charset val="129"/>
          </rPr>
          <t>금액</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가</t>
        </r>
        <r>
          <rPr>
            <sz val="9"/>
            <color indexed="81"/>
            <rFont val="Tahoma"/>
            <family val="2"/>
          </rPr>
          <t xml:space="preserve">. </t>
        </r>
        <r>
          <rPr>
            <sz val="9"/>
            <color indexed="81"/>
            <rFont val="돋움"/>
            <family val="3"/>
            <charset val="129"/>
          </rPr>
          <t>제</t>
        </r>
        <r>
          <rPr>
            <sz val="9"/>
            <color indexed="81"/>
            <rFont val="Tahoma"/>
            <family val="2"/>
          </rPr>
          <t>1</t>
        </r>
        <r>
          <rPr>
            <sz val="9"/>
            <color indexed="81"/>
            <rFont val="돋움"/>
            <family val="3"/>
            <charset val="129"/>
          </rPr>
          <t>호</t>
        </r>
        <r>
          <rPr>
            <sz val="9"/>
            <color indexed="81"/>
            <rFont val="Tahoma"/>
            <family val="2"/>
          </rPr>
          <t xml:space="preserve"> </t>
        </r>
        <r>
          <rPr>
            <sz val="9"/>
            <color indexed="81"/>
            <rFont val="돋움"/>
            <family val="3"/>
            <charset val="129"/>
          </rPr>
          <t>가목부터</t>
        </r>
        <r>
          <rPr>
            <sz val="9"/>
            <color indexed="81"/>
            <rFont val="Tahoma"/>
            <family val="2"/>
          </rPr>
          <t xml:space="preserve"> </t>
        </r>
        <r>
          <rPr>
            <sz val="9"/>
            <color indexed="81"/>
            <rFont val="돋움"/>
            <family val="3"/>
            <charset val="129"/>
          </rPr>
          <t>다목까지의</t>
        </r>
        <r>
          <rPr>
            <sz val="9"/>
            <color indexed="81"/>
            <rFont val="Tahoma"/>
            <family val="2"/>
          </rPr>
          <t xml:space="preserve"> </t>
        </r>
        <r>
          <rPr>
            <sz val="9"/>
            <color indexed="81"/>
            <rFont val="돋움"/>
            <family val="3"/>
            <charset val="129"/>
          </rPr>
          <t>규정에</t>
        </r>
        <r>
          <rPr>
            <sz val="9"/>
            <color indexed="81"/>
            <rFont val="Tahoma"/>
            <family val="2"/>
          </rPr>
          <t xml:space="preserve"> </t>
        </r>
        <r>
          <rPr>
            <sz val="9"/>
            <color indexed="81"/>
            <rFont val="돋움"/>
            <family val="3"/>
            <charset val="129"/>
          </rPr>
          <t>해당하는</t>
        </r>
        <r>
          <rPr>
            <sz val="9"/>
            <color indexed="81"/>
            <rFont val="Tahoma"/>
            <family val="2"/>
          </rPr>
          <t xml:space="preserve"> </t>
        </r>
        <r>
          <rPr>
            <sz val="9"/>
            <color indexed="81"/>
            <rFont val="돋움"/>
            <family val="3"/>
            <charset val="129"/>
          </rPr>
          <t>교육비</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나</t>
        </r>
        <r>
          <rPr>
            <sz val="9"/>
            <color indexed="81"/>
            <rFont val="Tahoma"/>
            <family val="2"/>
          </rPr>
          <t xml:space="preserve">. </t>
        </r>
        <r>
          <rPr>
            <sz val="9"/>
            <color indexed="81"/>
            <rFont val="돋움"/>
            <family val="3"/>
            <charset val="129"/>
          </rPr>
          <t>대학</t>
        </r>
        <r>
          <rPr>
            <sz val="9"/>
            <color indexed="81"/>
            <rFont val="Tahoma"/>
            <family val="2"/>
          </rPr>
          <t>(</t>
        </r>
        <r>
          <rPr>
            <sz val="9"/>
            <color indexed="81"/>
            <rFont val="돋움"/>
            <family val="3"/>
            <charset val="129"/>
          </rPr>
          <t>전공대학</t>
        </r>
        <r>
          <rPr>
            <sz val="9"/>
            <color indexed="81"/>
            <rFont val="Tahoma"/>
            <family val="2"/>
          </rPr>
          <t xml:space="preserve">, </t>
        </r>
        <r>
          <rPr>
            <sz val="9"/>
            <color indexed="81"/>
            <rFont val="돋움"/>
            <family val="3"/>
            <charset val="129"/>
          </rPr>
          <t>원격대학</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학위취득과정을</t>
        </r>
        <r>
          <rPr>
            <sz val="9"/>
            <color indexed="81"/>
            <rFont val="Tahoma"/>
            <family val="2"/>
          </rPr>
          <t xml:space="preserve"> </t>
        </r>
        <r>
          <rPr>
            <sz val="9"/>
            <color indexed="81"/>
            <rFont val="돋움"/>
            <family val="3"/>
            <charset val="129"/>
          </rPr>
          <t>포함한다</t>
        </r>
        <r>
          <rPr>
            <sz val="9"/>
            <color indexed="81"/>
            <rFont val="Tahoma"/>
            <family val="2"/>
          </rPr>
          <t xml:space="preserve">) </t>
        </r>
        <r>
          <rPr>
            <sz val="9"/>
            <color indexed="81"/>
            <rFont val="돋움"/>
            <family val="3"/>
            <charset val="129"/>
          </rPr>
          <t>또는</t>
        </r>
        <r>
          <rPr>
            <sz val="9"/>
            <color indexed="81"/>
            <rFont val="Tahoma"/>
            <family val="2"/>
          </rPr>
          <t xml:space="preserve"> </t>
        </r>
        <r>
          <rPr>
            <sz val="9"/>
            <color indexed="81"/>
            <rFont val="돋움"/>
            <family val="3"/>
            <charset val="129"/>
          </rPr>
          <t>대학원의</t>
        </r>
        <r>
          <rPr>
            <sz val="9"/>
            <color indexed="81"/>
            <rFont val="Tahoma"/>
            <family val="2"/>
          </rPr>
          <t xml:space="preserve"> 1</t>
        </r>
        <r>
          <rPr>
            <sz val="9"/>
            <color indexed="81"/>
            <rFont val="돋움"/>
            <family val="3"/>
            <charset val="129"/>
          </rPr>
          <t>학기</t>
        </r>
        <r>
          <rPr>
            <sz val="9"/>
            <color indexed="81"/>
            <rFont val="Tahoma"/>
            <family val="2"/>
          </rPr>
          <t xml:space="preserve"> </t>
        </r>
        <r>
          <rPr>
            <sz val="9"/>
            <color indexed="81"/>
            <rFont val="돋움"/>
            <family val="3"/>
            <charset val="129"/>
          </rPr>
          <t>이상에</t>
        </r>
        <r>
          <rPr>
            <sz val="9"/>
            <color indexed="81"/>
            <rFont val="Tahoma"/>
            <family val="2"/>
          </rPr>
          <t xml:space="preserve"> </t>
        </r>
        <r>
          <rPr>
            <sz val="9"/>
            <color indexed="81"/>
            <rFont val="돋움"/>
            <family val="3"/>
            <charset val="129"/>
          </rPr>
          <t>해당하는</t>
        </r>
        <r>
          <rPr>
            <sz val="9"/>
            <color indexed="81"/>
            <rFont val="Tahoma"/>
            <family val="2"/>
          </rPr>
          <t xml:space="preserve"> </t>
        </r>
        <r>
          <rPr>
            <sz val="9"/>
            <color indexed="81"/>
            <rFont val="돋움"/>
            <family val="3"/>
            <charset val="129"/>
          </rPr>
          <t>교육과정과</t>
        </r>
        <r>
          <rPr>
            <sz val="9"/>
            <color indexed="81"/>
            <rFont val="Tahoma"/>
            <family val="2"/>
          </rPr>
          <t xml:space="preserve"> </t>
        </r>
        <r>
          <rPr>
            <sz val="9"/>
            <color indexed="81"/>
            <rFont val="돋움"/>
            <family val="3"/>
            <charset val="129"/>
          </rPr>
          <t>「고등교육법」</t>
        </r>
        <r>
          <rPr>
            <sz val="9"/>
            <color indexed="81"/>
            <rFont val="Tahoma"/>
            <family val="2"/>
          </rPr>
          <t xml:space="preserve"> </t>
        </r>
        <r>
          <rPr>
            <sz val="9"/>
            <color indexed="81"/>
            <rFont val="돋움"/>
            <family val="3"/>
            <charset val="129"/>
          </rPr>
          <t>제</t>
        </r>
        <r>
          <rPr>
            <sz val="9"/>
            <color indexed="81"/>
            <rFont val="Tahoma"/>
            <family val="2"/>
          </rPr>
          <t>36</t>
        </r>
        <r>
          <rPr>
            <sz val="9"/>
            <color indexed="81"/>
            <rFont val="돋움"/>
            <family val="3"/>
            <charset val="129"/>
          </rPr>
          <t>조에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시간제</t>
        </r>
        <r>
          <rPr>
            <sz val="9"/>
            <color indexed="81"/>
            <rFont val="Tahoma"/>
            <family val="2"/>
          </rPr>
          <t xml:space="preserve"> </t>
        </r>
        <r>
          <rPr>
            <sz val="9"/>
            <color indexed="81"/>
            <rFont val="돋움"/>
            <family val="3"/>
            <charset val="129"/>
          </rPr>
          <t>과정에</t>
        </r>
        <r>
          <rPr>
            <sz val="9"/>
            <color indexed="81"/>
            <rFont val="Tahoma"/>
            <family val="2"/>
          </rPr>
          <t xml:space="preserve"> </t>
        </r>
        <r>
          <rPr>
            <sz val="9"/>
            <color indexed="81"/>
            <rFont val="돋움"/>
            <family val="3"/>
            <charset val="129"/>
          </rPr>
          <t>지급하는</t>
        </r>
        <r>
          <rPr>
            <sz val="9"/>
            <color indexed="81"/>
            <rFont val="Tahoma"/>
            <family val="2"/>
          </rPr>
          <t xml:space="preserve"> </t>
        </r>
        <r>
          <rPr>
            <sz val="9"/>
            <color indexed="81"/>
            <rFont val="돋움"/>
            <family val="3"/>
            <charset val="129"/>
          </rPr>
          <t>교육비</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다</t>
        </r>
        <r>
          <rPr>
            <sz val="9"/>
            <color indexed="81"/>
            <rFont val="Tahoma"/>
            <family val="2"/>
          </rPr>
          <t xml:space="preserve">. </t>
        </r>
        <r>
          <rPr>
            <sz val="9"/>
            <color indexed="81"/>
            <rFont val="돋움"/>
            <family val="3"/>
            <charset val="129"/>
          </rPr>
          <t>「근로자직업능력</t>
        </r>
        <r>
          <rPr>
            <sz val="9"/>
            <color indexed="81"/>
            <rFont val="Tahoma"/>
            <family val="2"/>
          </rPr>
          <t xml:space="preserve"> </t>
        </r>
        <r>
          <rPr>
            <sz val="9"/>
            <color indexed="81"/>
            <rFont val="돋움"/>
            <family val="3"/>
            <charset val="129"/>
          </rPr>
          <t>개발법」</t>
        </r>
        <r>
          <rPr>
            <sz val="9"/>
            <color indexed="81"/>
            <rFont val="Tahoma"/>
            <family val="2"/>
          </rPr>
          <t xml:space="preserve"> </t>
        </r>
        <r>
          <rPr>
            <sz val="9"/>
            <color indexed="81"/>
            <rFont val="돋움"/>
            <family val="3"/>
            <charset val="129"/>
          </rPr>
          <t>제</t>
        </r>
        <r>
          <rPr>
            <sz val="9"/>
            <color indexed="81"/>
            <rFont val="Tahoma"/>
            <family val="2"/>
          </rPr>
          <t>2</t>
        </r>
        <r>
          <rPr>
            <sz val="9"/>
            <color indexed="81"/>
            <rFont val="돋움"/>
            <family val="3"/>
            <charset val="129"/>
          </rPr>
          <t>조에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직업능력개발훈련시설에서</t>
        </r>
        <r>
          <rPr>
            <sz val="9"/>
            <color indexed="81"/>
            <rFont val="Tahoma"/>
            <family val="2"/>
          </rPr>
          <t xml:space="preserve"> </t>
        </r>
        <r>
          <rPr>
            <sz val="9"/>
            <color indexed="81"/>
            <rFont val="돋움"/>
            <family val="3"/>
            <charset val="129"/>
          </rPr>
          <t>실시하는</t>
        </r>
        <r>
          <rPr>
            <sz val="9"/>
            <color indexed="81"/>
            <rFont val="Tahoma"/>
            <family val="2"/>
          </rPr>
          <t xml:space="preserve"> </t>
        </r>
        <r>
          <rPr>
            <sz val="9"/>
            <color indexed="81"/>
            <rFont val="돋움"/>
            <family val="3"/>
            <charset val="129"/>
          </rPr>
          <t>직업능력개발훈련을</t>
        </r>
        <r>
          <rPr>
            <sz val="9"/>
            <color indexed="81"/>
            <rFont val="Tahoma"/>
            <family val="2"/>
          </rPr>
          <t xml:space="preserve"> </t>
        </r>
        <r>
          <rPr>
            <sz val="9"/>
            <color indexed="81"/>
            <rFont val="돋움"/>
            <family val="3"/>
            <charset val="129"/>
          </rPr>
          <t>위하여</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수강료</t>
        </r>
        <r>
          <rPr>
            <sz val="9"/>
            <color indexed="81"/>
            <rFont val="Tahoma"/>
            <family val="2"/>
          </rPr>
          <t xml:space="preserve">. </t>
        </r>
        <r>
          <rPr>
            <sz val="9"/>
            <color indexed="81"/>
            <rFont val="돋움"/>
            <family val="3"/>
            <charset val="129"/>
          </rPr>
          <t>다만</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지원금</t>
        </r>
        <r>
          <rPr>
            <sz val="9"/>
            <color indexed="81"/>
            <rFont val="Tahoma"/>
            <family val="2"/>
          </rPr>
          <t xml:space="preserve"> </t>
        </r>
        <r>
          <rPr>
            <sz val="9"/>
            <color indexed="81"/>
            <rFont val="돋움"/>
            <family val="3"/>
            <charset val="129"/>
          </rPr>
          <t>등을</t>
        </r>
        <r>
          <rPr>
            <sz val="9"/>
            <color indexed="81"/>
            <rFont val="Tahoma"/>
            <family val="2"/>
          </rPr>
          <t xml:space="preserve"> </t>
        </r>
        <r>
          <rPr>
            <sz val="9"/>
            <color indexed="81"/>
            <rFont val="돋움"/>
            <family val="3"/>
            <charset val="129"/>
          </rPr>
          <t>받는</t>
        </r>
        <r>
          <rPr>
            <sz val="9"/>
            <color indexed="81"/>
            <rFont val="Tahoma"/>
            <family val="2"/>
          </rPr>
          <t xml:space="preserve"> </t>
        </r>
        <r>
          <rPr>
            <sz val="9"/>
            <color indexed="81"/>
            <rFont val="돋움"/>
            <family val="3"/>
            <charset val="129"/>
          </rPr>
          <t>경우에는</t>
        </r>
        <r>
          <rPr>
            <sz val="9"/>
            <color indexed="81"/>
            <rFont val="Tahoma"/>
            <family val="2"/>
          </rPr>
          <t xml:space="preserve"> </t>
        </r>
        <r>
          <rPr>
            <sz val="9"/>
            <color indexed="81"/>
            <rFont val="돋움"/>
            <family val="3"/>
            <charset val="129"/>
          </rPr>
          <t>이를</t>
        </r>
        <r>
          <rPr>
            <sz val="9"/>
            <color indexed="81"/>
            <rFont val="Tahoma"/>
            <family val="2"/>
          </rPr>
          <t xml:space="preserve"> </t>
        </r>
        <r>
          <rPr>
            <sz val="9"/>
            <color indexed="81"/>
            <rFont val="돋움"/>
            <family val="3"/>
            <charset val="129"/>
          </rPr>
          <t>뺀</t>
        </r>
        <r>
          <rPr>
            <sz val="9"/>
            <color indexed="81"/>
            <rFont val="Tahoma"/>
            <family val="2"/>
          </rPr>
          <t xml:space="preserve"> </t>
        </r>
        <r>
          <rPr>
            <sz val="9"/>
            <color indexed="81"/>
            <rFont val="돋움"/>
            <family val="3"/>
            <charset val="129"/>
          </rPr>
          <t>금액으로</t>
        </r>
        <r>
          <rPr>
            <sz val="9"/>
            <color indexed="81"/>
            <rFont val="Tahoma"/>
            <family val="2"/>
          </rPr>
          <t xml:space="preserve"> </t>
        </r>
        <r>
          <rPr>
            <sz val="9"/>
            <color indexed="81"/>
            <rFont val="돋움"/>
            <family val="3"/>
            <charset val="129"/>
          </rPr>
          <t>한다</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라</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학자금</t>
        </r>
        <r>
          <rPr>
            <sz val="9"/>
            <color indexed="81"/>
            <rFont val="Tahoma"/>
            <family val="2"/>
          </rPr>
          <t xml:space="preserve"> </t>
        </r>
        <r>
          <rPr>
            <sz val="9"/>
            <color indexed="81"/>
            <rFont val="돋움"/>
            <family val="3"/>
            <charset val="129"/>
          </rPr>
          <t>대출의</t>
        </r>
        <r>
          <rPr>
            <sz val="9"/>
            <color indexed="81"/>
            <rFont val="Tahoma"/>
            <family val="2"/>
          </rPr>
          <t xml:space="preserve"> </t>
        </r>
        <r>
          <rPr>
            <sz val="9"/>
            <color indexed="81"/>
            <rFont val="돋움"/>
            <family val="3"/>
            <charset val="129"/>
          </rPr>
          <t>원리금</t>
        </r>
        <r>
          <rPr>
            <sz val="9"/>
            <color indexed="81"/>
            <rFont val="Tahoma"/>
            <family val="2"/>
          </rPr>
          <t xml:space="preserve"> </t>
        </r>
        <r>
          <rPr>
            <sz val="9"/>
            <color indexed="81"/>
            <rFont val="돋움"/>
            <family val="3"/>
            <charset val="129"/>
          </rPr>
          <t>상환에</t>
        </r>
        <r>
          <rPr>
            <sz val="9"/>
            <color indexed="81"/>
            <rFont val="Tahoma"/>
            <family val="2"/>
          </rPr>
          <t xml:space="preserve"> </t>
        </r>
        <r>
          <rPr>
            <sz val="9"/>
            <color indexed="81"/>
            <rFont val="돋움"/>
            <family val="3"/>
            <charset val="129"/>
          </rPr>
          <t>지출한</t>
        </r>
        <r>
          <rPr>
            <sz val="9"/>
            <color indexed="81"/>
            <rFont val="Tahoma"/>
            <family val="2"/>
          </rPr>
          <t xml:space="preserve"> </t>
        </r>
        <r>
          <rPr>
            <sz val="9"/>
            <color indexed="81"/>
            <rFont val="돋움"/>
            <family val="3"/>
            <charset val="129"/>
          </rPr>
          <t>교육비</t>
        </r>
        <r>
          <rPr>
            <sz val="9"/>
            <color indexed="81"/>
            <rFont val="Tahoma"/>
            <family val="2"/>
          </rPr>
          <t xml:space="preserve">. </t>
        </r>
        <r>
          <rPr>
            <sz val="9"/>
            <color indexed="81"/>
            <rFont val="돋움"/>
            <family val="3"/>
            <charset val="129"/>
          </rPr>
          <t>다만</t>
        </r>
        <r>
          <rPr>
            <sz val="9"/>
            <color indexed="81"/>
            <rFont val="Tahoma"/>
            <family val="2"/>
          </rPr>
          <t xml:space="preserve">, </t>
        </r>
        <r>
          <rPr>
            <sz val="9"/>
            <color indexed="81"/>
            <rFont val="돋움"/>
            <family val="3"/>
            <charset val="129"/>
          </rPr>
          <t>대출금의</t>
        </r>
        <r>
          <rPr>
            <sz val="9"/>
            <color indexed="81"/>
            <rFont val="Tahoma"/>
            <family val="2"/>
          </rPr>
          <t xml:space="preserve"> </t>
        </r>
        <r>
          <rPr>
            <sz val="9"/>
            <color indexed="81"/>
            <rFont val="돋움"/>
            <family val="3"/>
            <charset val="129"/>
          </rPr>
          <t>상환</t>
        </r>
        <r>
          <rPr>
            <sz val="9"/>
            <color indexed="81"/>
            <rFont val="Tahoma"/>
            <family val="2"/>
          </rPr>
          <t xml:space="preserve"> </t>
        </r>
        <r>
          <rPr>
            <sz val="9"/>
            <color indexed="81"/>
            <rFont val="돋움"/>
            <family val="3"/>
            <charset val="129"/>
          </rPr>
          <t>연체로</t>
        </r>
        <r>
          <rPr>
            <sz val="9"/>
            <color indexed="81"/>
            <rFont val="Tahoma"/>
            <family val="2"/>
          </rPr>
          <t xml:space="preserve"> </t>
        </r>
        <r>
          <rPr>
            <sz val="9"/>
            <color indexed="81"/>
            <rFont val="돋움"/>
            <family val="3"/>
            <charset val="129"/>
          </rPr>
          <t>인하여</t>
        </r>
        <r>
          <rPr>
            <sz val="9"/>
            <color indexed="81"/>
            <rFont val="Tahoma"/>
            <family val="2"/>
          </rPr>
          <t xml:space="preserve"> </t>
        </r>
        <r>
          <rPr>
            <sz val="9"/>
            <color indexed="81"/>
            <rFont val="돋움"/>
            <family val="3"/>
            <charset val="129"/>
          </rPr>
          <t>추가로</t>
        </r>
        <r>
          <rPr>
            <sz val="9"/>
            <color indexed="81"/>
            <rFont val="Tahoma"/>
            <family val="2"/>
          </rPr>
          <t xml:space="preserve"> </t>
        </r>
        <r>
          <rPr>
            <sz val="9"/>
            <color indexed="81"/>
            <rFont val="돋움"/>
            <family val="3"/>
            <charset val="129"/>
          </rPr>
          <t>지급하는</t>
        </r>
        <r>
          <rPr>
            <sz val="9"/>
            <color indexed="81"/>
            <rFont val="Tahoma"/>
            <family val="2"/>
          </rPr>
          <t xml:space="preserve"> </t>
        </r>
        <r>
          <rPr>
            <sz val="9"/>
            <color indexed="81"/>
            <rFont val="돋움"/>
            <family val="3"/>
            <charset val="129"/>
          </rPr>
          <t>금액</t>
        </r>
        <r>
          <rPr>
            <sz val="9"/>
            <color indexed="81"/>
            <rFont val="Tahoma"/>
            <family val="2"/>
          </rPr>
          <t xml:space="preserve"> </t>
        </r>
        <r>
          <rPr>
            <sz val="9"/>
            <color indexed="81"/>
            <rFont val="돋움"/>
            <family val="3"/>
            <charset val="129"/>
          </rPr>
          <t>등</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지급액은</t>
        </r>
        <r>
          <rPr>
            <sz val="9"/>
            <color indexed="81"/>
            <rFont val="Tahoma"/>
            <family val="2"/>
          </rPr>
          <t xml:space="preserve"> </t>
        </r>
        <r>
          <rPr>
            <sz val="9"/>
            <color indexed="81"/>
            <rFont val="돋움"/>
            <family val="3"/>
            <charset val="129"/>
          </rPr>
          <t>제외한다</t>
        </r>
        <r>
          <rPr>
            <sz val="9"/>
            <color indexed="81"/>
            <rFont val="Tahoma"/>
            <family val="2"/>
          </rPr>
          <t xml:space="preserve">.(2016.12.20 </t>
        </r>
        <r>
          <rPr>
            <sz val="9"/>
            <color indexed="81"/>
            <rFont val="돋움"/>
            <family val="3"/>
            <charset val="129"/>
          </rPr>
          <t>신설</t>
        </r>
        <r>
          <rPr>
            <sz val="9"/>
            <color indexed="81"/>
            <rFont val="Tahoma"/>
            <family val="2"/>
          </rPr>
          <t xml:space="preserve">) 
3. </t>
        </r>
        <r>
          <rPr>
            <sz val="9"/>
            <color indexed="81"/>
            <rFont val="돋움"/>
            <family val="3"/>
            <charset val="129"/>
          </rPr>
          <t>기본공제대상자인</t>
        </r>
        <r>
          <rPr>
            <sz val="9"/>
            <color indexed="81"/>
            <rFont val="Tahoma"/>
            <family val="2"/>
          </rPr>
          <t xml:space="preserve"> </t>
        </r>
        <r>
          <rPr>
            <sz val="9"/>
            <color indexed="81"/>
            <rFont val="돋움"/>
            <family val="3"/>
            <charset val="129"/>
          </rPr>
          <t>장애인</t>
        </r>
        <r>
          <rPr>
            <sz val="9"/>
            <color indexed="81"/>
            <rFont val="Tahoma"/>
            <family val="2"/>
          </rPr>
          <t>(</t>
        </r>
        <r>
          <rPr>
            <sz val="9"/>
            <color indexed="81"/>
            <rFont val="돋움"/>
            <family val="3"/>
            <charset val="129"/>
          </rPr>
          <t>소득의</t>
        </r>
        <r>
          <rPr>
            <sz val="9"/>
            <color indexed="81"/>
            <rFont val="Tahoma"/>
            <family val="2"/>
          </rPr>
          <t xml:space="preserve"> </t>
        </r>
        <r>
          <rPr>
            <sz val="9"/>
            <color indexed="81"/>
            <rFont val="돋움"/>
            <family val="3"/>
            <charset val="129"/>
          </rPr>
          <t>제한을</t>
        </r>
        <r>
          <rPr>
            <sz val="9"/>
            <color indexed="81"/>
            <rFont val="Tahoma"/>
            <family val="2"/>
          </rPr>
          <t xml:space="preserve"> </t>
        </r>
        <r>
          <rPr>
            <sz val="9"/>
            <color indexed="81"/>
            <rFont val="돋움"/>
            <family val="3"/>
            <charset val="129"/>
          </rPr>
          <t>받지</t>
        </r>
        <r>
          <rPr>
            <sz val="9"/>
            <color indexed="81"/>
            <rFont val="Tahoma"/>
            <family val="2"/>
          </rPr>
          <t xml:space="preserve"> </t>
        </r>
        <r>
          <rPr>
            <sz val="9"/>
            <color indexed="81"/>
            <rFont val="돋움"/>
            <family val="3"/>
            <charset val="129"/>
          </rPr>
          <t>아니한다</t>
        </r>
        <r>
          <rPr>
            <sz val="9"/>
            <color indexed="81"/>
            <rFont val="Tahoma"/>
            <family val="2"/>
          </rPr>
          <t>)</t>
        </r>
        <r>
          <rPr>
            <sz val="9"/>
            <color indexed="81"/>
            <rFont val="돋움"/>
            <family val="3"/>
            <charset val="129"/>
          </rPr>
          <t>을</t>
        </r>
        <r>
          <rPr>
            <sz val="9"/>
            <color indexed="81"/>
            <rFont val="Tahoma"/>
            <family val="2"/>
          </rPr>
          <t xml:space="preserve"> </t>
        </r>
        <r>
          <rPr>
            <sz val="9"/>
            <color indexed="81"/>
            <rFont val="돋움"/>
            <family val="3"/>
            <charset val="129"/>
          </rPr>
          <t>위하여</t>
        </r>
        <r>
          <rPr>
            <sz val="9"/>
            <color indexed="81"/>
            <rFont val="Tahoma"/>
            <family val="2"/>
          </rPr>
          <t xml:space="preserve"> </t>
        </r>
        <r>
          <rPr>
            <sz val="9"/>
            <color indexed="81"/>
            <rFont val="돋움"/>
            <family val="3"/>
            <charset val="129"/>
          </rPr>
          <t>다음</t>
        </r>
        <r>
          <rPr>
            <sz val="9"/>
            <color indexed="81"/>
            <rFont val="Tahoma"/>
            <family val="2"/>
          </rPr>
          <t xml:space="preserve"> </t>
        </r>
        <r>
          <rPr>
            <sz val="9"/>
            <color indexed="81"/>
            <rFont val="돋움"/>
            <family val="3"/>
            <charset val="129"/>
          </rPr>
          <t>각</t>
        </r>
        <r>
          <rPr>
            <sz val="9"/>
            <color indexed="81"/>
            <rFont val="Tahoma"/>
            <family val="2"/>
          </rPr>
          <t xml:space="preserve"> </t>
        </r>
        <r>
          <rPr>
            <sz val="9"/>
            <color indexed="81"/>
            <rFont val="돋움"/>
            <family val="3"/>
            <charset val="129"/>
          </rPr>
          <t>목의</t>
        </r>
        <r>
          <rPr>
            <sz val="9"/>
            <color indexed="81"/>
            <rFont val="Tahoma"/>
            <family val="2"/>
          </rPr>
          <t xml:space="preserve"> </t>
        </r>
        <r>
          <rPr>
            <sz val="9"/>
            <color indexed="81"/>
            <rFont val="돋움"/>
            <family val="3"/>
            <charset val="129"/>
          </rPr>
          <t>어느</t>
        </r>
        <r>
          <rPr>
            <sz val="9"/>
            <color indexed="81"/>
            <rFont val="Tahoma"/>
            <family val="2"/>
          </rPr>
          <t xml:space="preserve"> </t>
        </r>
        <r>
          <rPr>
            <sz val="9"/>
            <color indexed="81"/>
            <rFont val="돋움"/>
            <family val="3"/>
            <charset val="129"/>
          </rPr>
          <t>하나에</t>
        </r>
        <r>
          <rPr>
            <sz val="9"/>
            <color indexed="81"/>
            <rFont val="Tahoma"/>
            <family val="2"/>
          </rPr>
          <t xml:space="preserve"> </t>
        </r>
        <r>
          <rPr>
            <sz val="9"/>
            <color indexed="81"/>
            <rFont val="돋움"/>
            <family val="3"/>
            <charset val="129"/>
          </rPr>
          <t>해당하는</t>
        </r>
        <r>
          <rPr>
            <sz val="9"/>
            <color indexed="81"/>
            <rFont val="Tahoma"/>
            <family val="2"/>
          </rPr>
          <t xml:space="preserve"> </t>
        </r>
        <r>
          <rPr>
            <sz val="9"/>
            <color indexed="81"/>
            <rFont val="돋움"/>
            <family val="3"/>
            <charset val="129"/>
          </rPr>
          <t>자에게</t>
        </r>
        <r>
          <rPr>
            <sz val="9"/>
            <color indexed="81"/>
            <rFont val="Tahoma"/>
            <family val="2"/>
          </rPr>
          <t xml:space="preserve"> </t>
        </r>
        <r>
          <rPr>
            <sz val="9"/>
            <color indexed="81"/>
            <rFont val="돋움"/>
            <family val="3"/>
            <charset val="129"/>
          </rPr>
          <t>지급하는</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특수교육비</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가</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사회복지시설</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비영리법인</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나</t>
        </r>
        <r>
          <rPr>
            <sz val="9"/>
            <color indexed="81"/>
            <rFont val="Tahoma"/>
            <family val="2"/>
          </rPr>
          <t xml:space="preserve">. </t>
        </r>
        <r>
          <rPr>
            <sz val="9"/>
            <color indexed="81"/>
            <rFont val="돋움"/>
            <family val="3"/>
            <charset val="129"/>
          </rPr>
          <t>장애인의</t>
        </r>
        <r>
          <rPr>
            <sz val="9"/>
            <color indexed="81"/>
            <rFont val="Tahoma"/>
            <family val="2"/>
          </rPr>
          <t xml:space="preserve"> </t>
        </r>
        <r>
          <rPr>
            <sz val="9"/>
            <color indexed="81"/>
            <rFont val="돋움"/>
            <family val="3"/>
            <charset val="129"/>
          </rPr>
          <t>기능향상과</t>
        </r>
        <r>
          <rPr>
            <sz val="9"/>
            <color indexed="81"/>
            <rFont val="Tahoma"/>
            <family val="2"/>
          </rPr>
          <t xml:space="preserve"> </t>
        </r>
        <r>
          <rPr>
            <sz val="9"/>
            <color indexed="81"/>
            <rFont val="돋움"/>
            <family val="3"/>
            <charset val="129"/>
          </rPr>
          <t>행동발달을</t>
        </r>
        <r>
          <rPr>
            <sz val="9"/>
            <color indexed="81"/>
            <rFont val="Tahoma"/>
            <family val="2"/>
          </rPr>
          <t xml:space="preserve"> </t>
        </r>
        <r>
          <rPr>
            <sz val="9"/>
            <color indexed="81"/>
            <rFont val="돋움"/>
            <family val="3"/>
            <charset val="129"/>
          </rPr>
          <t>위한</t>
        </r>
        <r>
          <rPr>
            <sz val="9"/>
            <color indexed="81"/>
            <rFont val="Tahoma"/>
            <family val="2"/>
          </rPr>
          <t xml:space="preserve"> </t>
        </r>
        <r>
          <rPr>
            <sz val="9"/>
            <color indexed="81"/>
            <rFont val="돋움"/>
            <family val="3"/>
            <charset val="129"/>
          </rPr>
          <t>발달재활서비스를</t>
        </r>
        <r>
          <rPr>
            <sz val="9"/>
            <color indexed="81"/>
            <rFont val="Tahoma"/>
            <family val="2"/>
          </rPr>
          <t xml:space="preserve"> </t>
        </r>
        <r>
          <rPr>
            <sz val="9"/>
            <color indexed="81"/>
            <rFont val="돋움"/>
            <family val="3"/>
            <charset val="129"/>
          </rPr>
          <t>제공하는</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기관</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다</t>
        </r>
        <r>
          <rPr>
            <sz val="9"/>
            <color indexed="81"/>
            <rFont val="Tahoma"/>
            <family val="2"/>
          </rPr>
          <t xml:space="preserve">. </t>
        </r>
        <r>
          <rPr>
            <sz val="9"/>
            <color indexed="81"/>
            <rFont val="돋움"/>
            <family val="3"/>
            <charset val="129"/>
          </rPr>
          <t>가목의</t>
        </r>
        <r>
          <rPr>
            <sz val="9"/>
            <color indexed="81"/>
            <rFont val="Tahoma"/>
            <family val="2"/>
          </rPr>
          <t xml:space="preserve"> </t>
        </r>
        <r>
          <rPr>
            <sz val="9"/>
            <color indexed="81"/>
            <rFont val="돋움"/>
            <family val="3"/>
            <charset val="129"/>
          </rPr>
          <t>시설</t>
        </r>
        <r>
          <rPr>
            <sz val="9"/>
            <color indexed="81"/>
            <rFont val="Tahoma"/>
            <family val="2"/>
          </rPr>
          <t xml:space="preserve"> </t>
        </r>
        <r>
          <rPr>
            <sz val="9"/>
            <color indexed="81"/>
            <rFont val="돋움"/>
            <family val="3"/>
            <charset val="129"/>
          </rPr>
          <t>또는</t>
        </r>
        <r>
          <rPr>
            <sz val="9"/>
            <color indexed="81"/>
            <rFont val="Tahoma"/>
            <family val="2"/>
          </rPr>
          <t xml:space="preserve"> </t>
        </r>
        <r>
          <rPr>
            <sz val="9"/>
            <color indexed="81"/>
            <rFont val="돋움"/>
            <family val="3"/>
            <charset val="129"/>
          </rPr>
          <t>법인과</t>
        </r>
        <r>
          <rPr>
            <sz val="9"/>
            <color indexed="81"/>
            <rFont val="Tahoma"/>
            <family val="2"/>
          </rPr>
          <t xml:space="preserve"> </t>
        </r>
        <r>
          <rPr>
            <sz val="9"/>
            <color indexed="81"/>
            <rFont val="돋움"/>
            <family val="3"/>
            <charset val="129"/>
          </rPr>
          <t>유사한</t>
        </r>
        <r>
          <rPr>
            <sz val="9"/>
            <color indexed="81"/>
            <rFont val="Tahoma"/>
            <family val="2"/>
          </rPr>
          <t xml:space="preserve"> </t>
        </r>
        <r>
          <rPr>
            <sz val="9"/>
            <color indexed="81"/>
            <rFont val="돋움"/>
            <family val="3"/>
            <charset val="129"/>
          </rPr>
          <t>것으로서</t>
        </r>
        <r>
          <rPr>
            <sz val="9"/>
            <color indexed="81"/>
            <rFont val="Tahoma"/>
            <family val="2"/>
          </rPr>
          <t xml:space="preserve"> </t>
        </r>
        <r>
          <rPr>
            <sz val="9"/>
            <color indexed="81"/>
            <rFont val="돋움"/>
            <family val="3"/>
            <charset val="129"/>
          </rPr>
          <t>외국에</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시설</t>
        </r>
        <r>
          <rPr>
            <sz val="9"/>
            <color indexed="81"/>
            <rFont val="Tahoma"/>
            <family val="2"/>
          </rPr>
          <t xml:space="preserve"> </t>
        </r>
        <r>
          <rPr>
            <sz val="9"/>
            <color indexed="81"/>
            <rFont val="돋움"/>
            <family val="3"/>
            <charset val="129"/>
          </rPr>
          <t>또는</t>
        </r>
        <r>
          <rPr>
            <sz val="9"/>
            <color indexed="81"/>
            <rFont val="Tahoma"/>
            <family val="2"/>
          </rPr>
          <t xml:space="preserve"> </t>
        </r>
        <r>
          <rPr>
            <sz val="9"/>
            <color indexed="81"/>
            <rFont val="돋움"/>
            <family val="3"/>
            <charset val="129"/>
          </rPr>
          <t>법인</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④</t>
        </r>
        <r>
          <rPr>
            <sz val="9"/>
            <color indexed="81"/>
            <rFont val="Tahoma"/>
            <family val="2"/>
          </rPr>
          <t xml:space="preserve"> </t>
        </r>
        <r>
          <rPr>
            <sz val="9"/>
            <color indexed="81"/>
            <rFont val="돋움"/>
            <family val="3"/>
            <charset val="129"/>
          </rPr>
          <t>거주자</t>
        </r>
        <r>
          <rPr>
            <sz val="9"/>
            <color indexed="81"/>
            <rFont val="Tahoma"/>
            <family val="2"/>
          </rPr>
          <t>(</t>
        </r>
        <r>
          <rPr>
            <sz val="9"/>
            <color indexed="81"/>
            <rFont val="돋움"/>
            <family val="3"/>
            <charset val="129"/>
          </rPr>
          <t>사업소득만</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자는</t>
        </r>
        <r>
          <rPr>
            <sz val="9"/>
            <color indexed="81"/>
            <rFont val="Tahoma"/>
            <family val="2"/>
          </rPr>
          <t xml:space="preserve"> </t>
        </r>
        <r>
          <rPr>
            <sz val="9"/>
            <color indexed="81"/>
            <rFont val="돋움"/>
            <family val="3"/>
            <charset val="129"/>
          </rPr>
          <t>제외하되</t>
        </r>
        <r>
          <rPr>
            <sz val="9"/>
            <color indexed="81"/>
            <rFont val="Tahoma"/>
            <family val="2"/>
          </rPr>
          <t xml:space="preserve">, </t>
        </r>
        <r>
          <rPr>
            <sz val="9"/>
            <color indexed="81"/>
            <rFont val="돋움"/>
            <family val="3"/>
            <charset val="129"/>
          </rPr>
          <t>제</t>
        </r>
        <r>
          <rPr>
            <sz val="9"/>
            <color indexed="81"/>
            <rFont val="Tahoma"/>
            <family val="2"/>
          </rPr>
          <t>73</t>
        </r>
        <r>
          <rPr>
            <sz val="9"/>
            <color indexed="81"/>
            <rFont val="돋움"/>
            <family val="3"/>
            <charset val="129"/>
          </rPr>
          <t>조</t>
        </r>
        <r>
          <rPr>
            <sz val="9"/>
            <color indexed="81"/>
            <rFont val="Tahoma"/>
            <family val="2"/>
          </rPr>
          <t xml:space="preserve"> </t>
        </r>
        <r>
          <rPr>
            <sz val="9"/>
            <color indexed="81"/>
            <rFont val="돋움"/>
            <family val="3"/>
            <charset val="129"/>
          </rPr>
          <t>제</t>
        </r>
        <r>
          <rPr>
            <sz val="9"/>
            <color indexed="81"/>
            <rFont val="Tahoma"/>
            <family val="2"/>
          </rPr>
          <t>1</t>
        </r>
        <r>
          <rPr>
            <sz val="9"/>
            <color indexed="81"/>
            <rFont val="돋움"/>
            <family val="3"/>
            <charset val="129"/>
          </rPr>
          <t>항</t>
        </r>
        <r>
          <rPr>
            <sz val="9"/>
            <color indexed="81"/>
            <rFont val="Tahoma"/>
            <family val="2"/>
          </rPr>
          <t xml:space="preserve"> </t>
        </r>
        <r>
          <rPr>
            <sz val="9"/>
            <color indexed="81"/>
            <rFont val="돋움"/>
            <family val="3"/>
            <charset val="129"/>
          </rPr>
          <t>제</t>
        </r>
        <r>
          <rPr>
            <sz val="9"/>
            <color indexed="81"/>
            <rFont val="Tahoma"/>
            <family val="2"/>
          </rPr>
          <t>4</t>
        </r>
        <r>
          <rPr>
            <sz val="9"/>
            <color indexed="81"/>
            <rFont val="돋움"/>
            <family val="3"/>
            <charset val="129"/>
          </rPr>
          <t>호에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자</t>
        </r>
        <r>
          <rPr>
            <sz val="9"/>
            <color indexed="81"/>
            <rFont val="Tahoma"/>
            <family val="2"/>
          </rPr>
          <t xml:space="preserve"> </t>
        </r>
        <r>
          <rPr>
            <sz val="9"/>
            <color indexed="81"/>
            <rFont val="돋움"/>
            <family val="3"/>
            <charset val="129"/>
          </rPr>
          <t>등</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자는</t>
        </r>
        <r>
          <rPr>
            <sz val="9"/>
            <color indexed="81"/>
            <rFont val="Tahoma"/>
            <family val="2"/>
          </rPr>
          <t xml:space="preserve"> </t>
        </r>
        <r>
          <rPr>
            <sz val="9"/>
            <color indexed="81"/>
            <rFont val="돋움"/>
            <family val="3"/>
            <charset val="129"/>
          </rPr>
          <t>포함한다</t>
        </r>
        <r>
          <rPr>
            <sz val="9"/>
            <color indexed="81"/>
            <rFont val="Tahoma"/>
            <family val="2"/>
          </rPr>
          <t>)</t>
        </r>
        <r>
          <rPr>
            <sz val="9"/>
            <color indexed="81"/>
            <rFont val="돋움"/>
            <family val="3"/>
            <charset val="129"/>
          </rPr>
          <t>가</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과세기간에</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기부금</t>
        </r>
        <r>
          <rPr>
            <sz val="9"/>
            <color indexed="81"/>
            <rFont val="Tahoma"/>
            <family val="2"/>
          </rPr>
          <t>[</t>
        </r>
        <r>
          <rPr>
            <sz val="9"/>
            <color indexed="81"/>
            <rFont val="돋움"/>
            <family val="3"/>
            <charset val="129"/>
          </rPr>
          <t>제</t>
        </r>
        <r>
          <rPr>
            <sz val="9"/>
            <color indexed="81"/>
            <rFont val="Tahoma"/>
            <family val="2"/>
          </rPr>
          <t>50</t>
        </r>
        <r>
          <rPr>
            <sz val="9"/>
            <color indexed="81"/>
            <rFont val="돋움"/>
            <family val="3"/>
            <charset val="129"/>
          </rPr>
          <t>조</t>
        </r>
        <r>
          <rPr>
            <sz val="9"/>
            <color indexed="81"/>
            <rFont val="Tahoma"/>
            <family val="2"/>
          </rPr>
          <t xml:space="preserve"> </t>
        </r>
        <r>
          <rPr>
            <sz val="9"/>
            <color indexed="81"/>
            <rFont val="돋움"/>
            <family val="3"/>
            <charset val="129"/>
          </rPr>
          <t>제</t>
        </r>
        <r>
          <rPr>
            <sz val="9"/>
            <color indexed="81"/>
            <rFont val="Tahoma"/>
            <family val="2"/>
          </rPr>
          <t>1</t>
        </r>
        <r>
          <rPr>
            <sz val="9"/>
            <color indexed="81"/>
            <rFont val="돋움"/>
            <family val="3"/>
            <charset val="129"/>
          </rPr>
          <t>항</t>
        </r>
        <r>
          <rPr>
            <sz val="9"/>
            <color indexed="81"/>
            <rFont val="Tahoma"/>
            <family val="2"/>
          </rPr>
          <t xml:space="preserve"> </t>
        </r>
        <r>
          <rPr>
            <sz val="9"/>
            <color indexed="81"/>
            <rFont val="돋움"/>
            <family val="3"/>
            <charset val="129"/>
          </rPr>
          <t>제</t>
        </r>
        <r>
          <rPr>
            <sz val="9"/>
            <color indexed="81"/>
            <rFont val="Tahoma"/>
            <family val="2"/>
          </rPr>
          <t>2</t>
        </r>
        <r>
          <rPr>
            <sz val="9"/>
            <color indexed="81"/>
            <rFont val="돋움"/>
            <family val="3"/>
            <charset val="129"/>
          </rPr>
          <t>호</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제</t>
        </r>
        <r>
          <rPr>
            <sz val="9"/>
            <color indexed="81"/>
            <rFont val="Tahoma"/>
            <family val="2"/>
          </rPr>
          <t>3</t>
        </r>
        <r>
          <rPr>
            <sz val="9"/>
            <color indexed="81"/>
            <rFont val="돋움"/>
            <family val="3"/>
            <charset val="129"/>
          </rPr>
          <t>호에</t>
        </r>
        <r>
          <rPr>
            <sz val="9"/>
            <color indexed="81"/>
            <rFont val="Tahoma"/>
            <family val="2"/>
          </rPr>
          <t xml:space="preserve"> </t>
        </r>
        <r>
          <rPr>
            <sz val="9"/>
            <color indexed="81"/>
            <rFont val="돋움"/>
            <family val="3"/>
            <charset val="129"/>
          </rPr>
          <t>해당하는</t>
        </r>
        <r>
          <rPr>
            <sz val="9"/>
            <color indexed="81"/>
            <rFont val="Tahoma"/>
            <family val="2"/>
          </rPr>
          <t xml:space="preserve"> </t>
        </r>
        <r>
          <rPr>
            <sz val="9"/>
            <color indexed="81"/>
            <rFont val="돋움"/>
            <family val="3"/>
            <charset val="129"/>
          </rPr>
          <t>사람</t>
        </r>
        <r>
          <rPr>
            <sz val="9"/>
            <color indexed="81"/>
            <rFont val="Tahoma"/>
            <family val="2"/>
          </rPr>
          <t>(</t>
        </r>
        <r>
          <rPr>
            <sz val="9"/>
            <color indexed="81"/>
            <rFont val="돋움"/>
            <family val="3"/>
            <charset val="129"/>
          </rPr>
          <t>나이의</t>
        </r>
        <r>
          <rPr>
            <sz val="9"/>
            <color indexed="81"/>
            <rFont val="Tahoma"/>
            <family val="2"/>
          </rPr>
          <t xml:space="preserve"> </t>
        </r>
        <r>
          <rPr>
            <sz val="9"/>
            <color indexed="81"/>
            <rFont val="돋움"/>
            <family val="3"/>
            <charset val="129"/>
          </rPr>
          <t>제한을</t>
        </r>
        <r>
          <rPr>
            <sz val="9"/>
            <color indexed="81"/>
            <rFont val="Tahoma"/>
            <family val="2"/>
          </rPr>
          <t xml:space="preserve"> </t>
        </r>
        <r>
          <rPr>
            <sz val="9"/>
            <color indexed="81"/>
            <rFont val="돋움"/>
            <family val="3"/>
            <charset val="129"/>
          </rPr>
          <t>받지</t>
        </r>
        <r>
          <rPr>
            <sz val="9"/>
            <color indexed="81"/>
            <rFont val="Tahoma"/>
            <family val="2"/>
          </rPr>
          <t xml:space="preserve"> </t>
        </r>
        <r>
          <rPr>
            <sz val="9"/>
            <color indexed="81"/>
            <rFont val="돋움"/>
            <family val="3"/>
            <charset val="129"/>
          </rPr>
          <t>아니하며</t>
        </r>
        <r>
          <rPr>
            <sz val="9"/>
            <color indexed="81"/>
            <rFont val="Tahoma"/>
            <family val="2"/>
          </rPr>
          <t xml:space="preserve">, </t>
        </r>
        <r>
          <rPr>
            <sz val="9"/>
            <color indexed="81"/>
            <rFont val="돋움"/>
            <family val="3"/>
            <charset val="129"/>
          </rPr>
          <t>다른</t>
        </r>
        <r>
          <rPr>
            <sz val="9"/>
            <color indexed="81"/>
            <rFont val="Tahoma"/>
            <family val="2"/>
          </rPr>
          <t xml:space="preserve"> </t>
        </r>
        <r>
          <rPr>
            <sz val="9"/>
            <color indexed="81"/>
            <rFont val="돋움"/>
            <family val="3"/>
            <charset val="129"/>
          </rPr>
          <t>거주자의</t>
        </r>
        <r>
          <rPr>
            <sz val="9"/>
            <color indexed="81"/>
            <rFont val="Tahoma"/>
            <family val="2"/>
          </rPr>
          <t xml:space="preserve"> </t>
        </r>
        <r>
          <rPr>
            <sz val="9"/>
            <color indexed="81"/>
            <rFont val="돋움"/>
            <family val="3"/>
            <charset val="129"/>
          </rPr>
          <t>기본공제를</t>
        </r>
        <r>
          <rPr>
            <sz val="9"/>
            <color indexed="81"/>
            <rFont val="Tahoma"/>
            <family val="2"/>
          </rPr>
          <t xml:space="preserve"> </t>
        </r>
        <r>
          <rPr>
            <sz val="9"/>
            <color indexed="81"/>
            <rFont val="돋움"/>
            <family val="3"/>
            <charset val="129"/>
          </rPr>
          <t>적용받은</t>
        </r>
        <r>
          <rPr>
            <sz val="9"/>
            <color indexed="81"/>
            <rFont val="Tahoma"/>
            <family val="2"/>
          </rPr>
          <t xml:space="preserve"> </t>
        </r>
        <r>
          <rPr>
            <sz val="9"/>
            <color indexed="81"/>
            <rFont val="돋움"/>
            <family val="3"/>
            <charset val="129"/>
          </rPr>
          <t>사람은</t>
        </r>
        <r>
          <rPr>
            <sz val="9"/>
            <color indexed="81"/>
            <rFont val="Tahoma"/>
            <family val="2"/>
          </rPr>
          <t xml:space="preserve"> </t>
        </r>
        <r>
          <rPr>
            <sz val="9"/>
            <color indexed="81"/>
            <rFont val="돋움"/>
            <family val="3"/>
            <charset val="129"/>
          </rPr>
          <t>제외한다</t>
        </r>
        <r>
          <rPr>
            <sz val="9"/>
            <color indexed="81"/>
            <rFont val="Tahoma"/>
            <family val="2"/>
          </rPr>
          <t>)</t>
        </r>
        <r>
          <rPr>
            <sz val="9"/>
            <color indexed="81"/>
            <rFont val="돋움"/>
            <family val="3"/>
            <charset val="129"/>
          </rPr>
          <t>이</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기부금을</t>
        </r>
        <r>
          <rPr>
            <sz val="9"/>
            <color indexed="81"/>
            <rFont val="Tahoma"/>
            <family val="2"/>
          </rPr>
          <t xml:space="preserve"> </t>
        </r>
        <r>
          <rPr>
            <sz val="9"/>
            <color indexed="81"/>
            <rFont val="돋움"/>
            <family val="3"/>
            <charset val="129"/>
          </rPr>
          <t>포함한다</t>
        </r>
        <r>
          <rPr>
            <sz val="9"/>
            <color indexed="81"/>
            <rFont val="Tahoma"/>
            <family val="2"/>
          </rPr>
          <t>]</t>
        </r>
        <r>
          <rPr>
            <sz val="9"/>
            <color indexed="81"/>
            <rFont val="돋움"/>
            <family val="3"/>
            <charset val="129"/>
          </rPr>
          <t>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다음</t>
        </r>
        <r>
          <rPr>
            <sz val="9"/>
            <color indexed="81"/>
            <rFont val="Tahoma"/>
            <family val="2"/>
          </rPr>
          <t xml:space="preserve"> </t>
        </r>
        <r>
          <rPr>
            <sz val="9"/>
            <color indexed="81"/>
            <rFont val="돋움"/>
            <family val="3"/>
            <charset val="129"/>
          </rPr>
          <t>각</t>
        </r>
        <r>
          <rPr>
            <sz val="9"/>
            <color indexed="81"/>
            <rFont val="Tahoma"/>
            <family val="2"/>
          </rPr>
          <t xml:space="preserve"> </t>
        </r>
        <r>
          <rPr>
            <sz val="9"/>
            <color indexed="81"/>
            <rFont val="돋움"/>
            <family val="3"/>
            <charset val="129"/>
          </rPr>
          <t>호의</t>
        </r>
        <r>
          <rPr>
            <sz val="9"/>
            <color indexed="81"/>
            <rFont val="Tahoma"/>
            <family val="2"/>
          </rPr>
          <t xml:space="preserve"> </t>
        </r>
        <r>
          <rPr>
            <sz val="9"/>
            <color indexed="81"/>
            <rFont val="돋움"/>
            <family val="3"/>
            <charset val="129"/>
          </rPr>
          <t>기부금을</t>
        </r>
        <r>
          <rPr>
            <sz val="9"/>
            <color indexed="81"/>
            <rFont val="Tahoma"/>
            <family val="2"/>
          </rPr>
          <t xml:space="preserve"> </t>
        </r>
        <r>
          <rPr>
            <sz val="9"/>
            <color indexed="81"/>
            <rFont val="돋움"/>
            <family val="3"/>
            <charset val="129"/>
          </rPr>
          <t>합한</t>
        </r>
        <r>
          <rPr>
            <sz val="9"/>
            <color indexed="81"/>
            <rFont val="Tahoma"/>
            <family val="2"/>
          </rPr>
          <t xml:space="preserve"> </t>
        </r>
        <r>
          <rPr>
            <sz val="9"/>
            <color indexed="81"/>
            <rFont val="돋움"/>
            <family val="3"/>
            <charset val="129"/>
          </rPr>
          <t>금액에서</t>
        </r>
        <r>
          <rPr>
            <sz val="9"/>
            <color indexed="81"/>
            <rFont val="Tahoma"/>
            <family val="2"/>
          </rPr>
          <t xml:space="preserve"> </t>
        </r>
        <r>
          <rPr>
            <sz val="9"/>
            <color indexed="81"/>
            <rFont val="돋움"/>
            <family val="3"/>
            <charset val="129"/>
          </rPr>
          <t>사업소득금액을</t>
        </r>
        <r>
          <rPr>
            <sz val="9"/>
            <color indexed="81"/>
            <rFont val="Tahoma"/>
            <family val="2"/>
          </rPr>
          <t xml:space="preserve"> </t>
        </r>
        <r>
          <rPr>
            <sz val="9"/>
            <color indexed="81"/>
            <rFont val="돋움"/>
            <family val="3"/>
            <charset val="129"/>
          </rPr>
          <t>계산할</t>
        </r>
        <r>
          <rPr>
            <sz val="9"/>
            <color indexed="81"/>
            <rFont val="Tahoma"/>
            <family val="2"/>
          </rPr>
          <t xml:space="preserve"> </t>
        </r>
        <r>
          <rPr>
            <sz val="9"/>
            <color indexed="81"/>
            <rFont val="돋움"/>
            <family val="3"/>
            <charset val="129"/>
          </rPr>
          <t>때</t>
        </r>
        <r>
          <rPr>
            <sz val="9"/>
            <color indexed="81"/>
            <rFont val="Tahoma"/>
            <family val="2"/>
          </rPr>
          <t xml:space="preserve"> </t>
        </r>
        <r>
          <rPr>
            <sz val="9"/>
            <color indexed="81"/>
            <rFont val="돋움"/>
            <family val="3"/>
            <charset val="129"/>
          </rPr>
          <t>필요경비에</t>
        </r>
        <r>
          <rPr>
            <sz val="9"/>
            <color indexed="81"/>
            <rFont val="Tahoma"/>
            <family val="2"/>
          </rPr>
          <t xml:space="preserve"> </t>
        </r>
        <r>
          <rPr>
            <sz val="9"/>
            <color indexed="81"/>
            <rFont val="돋움"/>
            <family val="3"/>
            <charset val="129"/>
          </rPr>
          <t>산입한</t>
        </r>
        <r>
          <rPr>
            <sz val="9"/>
            <color indexed="81"/>
            <rFont val="Tahoma"/>
            <family val="2"/>
          </rPr>
          <t xml:space="preserve"> </t>
        </r>
        <r>
          <rPr>
            <sz val="9"/>
            <color indexed="81"/>
            <rFont val="돋움"/>
            <family val="3"/>
            <charset val="129"/>
          </rPr>
          <t>기부금을</t>
        </r>
        <r>
          <rPr>
            <sz val="9"/>
            <color indexed="81"/>
            <rFont val="Tahoma"/>
            <family val="2"/>
          </rPr>
          <t xml:space="preserve"> </t>
        </r>
        <r>
          <rPr>
            <sz val="9"/>
            <color indexed="81"/>
            <rFont val="돋움"/>
            <family val="3"/>
            <charset val="129"/>
          </rPr>
          <t>뺀</t>
        </r>
        <r>
          <rPr>
            <sz val="9"/>
            <color indexed="81"/>
            <rFont val="Tahoma"/>
            <family val="2"/>
          </rPr>
          <t xml:space="preserve"> </t>
        </r>
        <r>
          <rPr>
            <sz val="9"/>
            <color indexed="81"/>
            <rFont val="돋움"/>
            <family val="3"/>
            <charset val="129"/>
          </rPr>
          <t>금액의</t>
        </r>
        <r>
          <rPr>
            <sz val="9"/>
            <color indexed="81"/>
            <rFont val="Tahoma"/>
            <family val="2"/>
          </rPr>
          <t xml:space="preserve"> 100</t>
        </r>
        <r>
          <rPr>
            <sz val="9"/>
            <color indexed="81"/>
            <rFont val="돋움"/>
            <family val="3"/>
            <charset val="129"/>
          </rPr>
          <t>분의</t>
        </r>
        <r>
          <rPr>
            <sz val="9"/>
            <color indexed="81"/>
            <rFont val="Tahoma"/>
            <family val="2"/>
          </rPr>
          <t xml:space="preserve"> 15(</t>
        </r>
        <r>
          <rPr>
            <sz val="9"/>
            <color indexed="81"/>
            <rFont val="돋움"/>
            <family val="3"/>
            <charset val="129"/>
          </rPr>
          <t>해당</t>
        </r>
        <r>
          <rPr>
            <sz val="9"/>
            <color indexed="81"/>
            <rFont val="Tahoma"/>
            <family val="2"/>
          </rPr>
          <t xml:space="preserve"> </t>
        </r>
        <r>
          <rPr>
            <sz val="9"/>
            <color indexed="81"/>
            <rFont val="돋움"/>
            <family val="3"/>
            <charset val="129"/>
          </rPr>
          <t>금액이</t>
        </r>
        <r>
          <rPr>
            <sz val="9"/>
            <color indexed="81"/>
            <rFont val="Tahoma"/>
            <family val="2"/>
          </rPr>
          <t xml:space="preserve"> 1</t>
        </r>
        <r>
          <rPr>
            <sz val="9"/>
            <color indexed="81"/>
            <rFont val="돋움"/>
            <family val="3"/>
            <charset val="129"/>
          </rPr>
          <t>천만원을</t>
        </r>
        <r>
          <rPr>
            <sz val="9"/>
            <color indexed="81"/>
            <rFont val="Tahoma"/>
            <family val="2"/>
          </rPr>
          <t xml:space="preserve"> </t>
        </r>
        <r>
          <rPr>
            <sz val="9"/>
            <color indexed="81"/>
            <rFont val="돋움"/>
            <family val="3"/>
            <charset val="129"/>
          </rPr>
          <t>초과하는</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그</t>
        </r>
        <r>
          <rPr>
            <sz val="9"/>
            <color indexed="81"/>
            <rFont val="Tahoma"/>
            <family val="2"/>
          </rPr>
          <t xml:space="preserve"> </t>
        </r>
        <r>
          <rPr>
            <sz val="9"/>
            <color indexed="81"/>
            <rFont val="돋움"/>
            <family val="3"/>
            <charset val="129"/>
          </rPr>
          <t>초과분에</t>
        </r>
        <r>
          <rPr>
            <sz val="9"/>
            <color indexed="81"/>
            <rFont val="Tahoma"/>
            <family val="2"/>
          </rPr>
          <t xml:space="preserve"> </t>
        </r>
        <r>
          <rPr>
            <sz val="9"/>
            <color indexed="81"/>
            <rFont val="돋움"/>
            <family val="3"/>
            <charset val="129"/>
          </rPr>
          <t>대해서는</t>
        </r>
        <r>
          <rPr>
            <sz val="9"/>
            <color indexed="81"/>
            <rFont val="Tahoma"/>
            <family val="2"/>
          </rPr>
          <t xml:space="preserve"> 100</t>
        </r>
        <r>
          <rPr>
            <sz val="9"/>
            <color indexed="81"/>
            <rFont val="돋움"/>
            <family val="3"/>
            <charset val="129"/>
          </rPr>
          <t>분의</t>
        </r>
        <r>
          <rPr>
            <sz val="9"/>
            <color indexed="81"/>
            <rFont val="Tahoma"/>
            <family val="2"/>
          </rPr>
          <t xml:space="preserve"> 30)</t>
        </r>
        <r>
          <rPr>
            <sz val="9"/>
            <color indexed="81"/>
            <rFont val="돋움"/>
            <family val="3"/>
            <charset val="129"/>
          </rPr>
          <t>에</t>
        </r>
        <r>
          <rPr>
            <sz val="9"/>
            <color indexed="81"/>
            <rFont val="Tahoma"/>
            <family val="2"/>
          </rPr>
          <t xml:space="preserve"> </t>
        </r>
        <r>
          <rPr>
            <sz val="9"/>
            <color indexed="81"/>
            <rFont val="돋움"/>
            <family val="3"/>
            <charset val="129"/>
          </rPr>
          <t>해당하는</t>
        </r>
        <r>
          <rPr>
            <sz val="9"/>
            <color indexed="81"/>
            <rFont val="Tahoma"/>
            <family val="2"/>
          </rPr>
          <t xml:space="preserve"> </t>
        </r>
        <r>
          <rPr>
            <sz val="9"/>
            <color indexed="81"/>
            <rFont val="돋움"/>
            <family val="3"/>
            <charset val="129"/>
          </rPr>
          <t>금액</t>
        </r>
        <r>
          <rPr>
            <sz val="9"/>
            <color indexed="81"/>
            <rFont val="Tahoma"/>
            <family val="2"/>
          </rPr>
          <t>(</t>
        </r>
        <r>
          <rPr>
            <sz val="9"/>
            <color indexed="81"/>
            <rFont val="돋움"/>
            <family val="3"/>
            <charset val="129"/>
          </rPr>
          <t>이하</t>
        </r>
        <r>
          <rPr>
            <sz val="9"/>
            <color indexed="81"/>
            <rFont val="Tahoma"/>
            <family val="2"/>
          </rPr>
          <t xml:space="preserve"> </t>
        </r>
        <r>
          <rPr>
            <sz val="9"/>
            <color indexed="81"/>
            <rFont val="돋움"/>
            <family val="3"/>
            <charset val="129"/>
          </rPr>
          <t>제</t>
        </r>
        <r>
          <rPr>
            <sz val="9"/>
            <color indexed="81"/>
            <rFont val="Tahoma"/>
            <family val="2"/>
          </rPr>
          <t>61</t>
        </r>
        <r>
          <rPr>
            <sz val="9"/>
            <color indexed="81"/>
            <rFont val="돋움"/>
            <family val="3"/>
            <charset val="129"/>
          </rPr>
          <t>조</t>
        </r>
        <r>
          <rPr>
            <sz val="9"/>
            <color indexed="81"/>
            <rFont val="Tahoma"/>
            <family val="2"/>
          </rPr>
          <t xml:space="preserve"> </t>
        </r>
        <r>
          <rPr>
            <sz val="9"/>
            <color indexed="81"/>
            <rFont val="돋움"/>
            <family val="3"/>
            <charset val="129"/>
          </rPr>
          <t>제</t>
        </r>
        <r>
          <rPr>
            <sz val="9"/>
            <color indexed="81"/>
            <rFont val="Tahoma"/>
            <family val="2"/>
          </rPr>
          <t>2</t>
        </r>
        <r>
          <rPr>
            <sz val="9"/>
            <color indexed="81"/>
            <rFont val="돋움"/>
            <family val="3"/>
            <charset val="129"/>
          </rPr>
          <t>항에서</t>
        </r>
        <r>
          <rPr>
            <sz val="9"/>
            <color indexed="81"/>
            <rFont val="Tahoma"/>
            <family val="2"/>
          </rPr>
          <t xml:space="preserve"> "</t>
        </r>
        <r>
          <rPr>
            <sz val="9"/>
            <color indexed="81"/>
            <rFont val="돋움"/>
            <family val="3"/>
            <charset val="129"/>
          </rPr>
          <t>기부금</t>
        </r>
        <r>
          <rPr>
            <sz val="9"/>
            <color indexed="81"/>
            <rFont val="Tahoma"/>
            <family val="2"/>
          </rPr>
          <t xml:space="preserve"> </t>
        </r>
        <r>
          <rPr>
            <sz val="9"/>
            <color indexed="81"/>
            <rFont val="돋움"/>
            <family val="3"/>
            <charset val="129"/>
          </rPr>
          <t>세액공제액</t>
        </r>
        <r>
          <rPr>
            <sz val="9"/>
            <color indexed="81"/>
            <rFont val="Tahoma"/>
            <family val="2"/>
          </rPr>
          <t>"</t>
        </r>
        <r>
          <rPr>
            <sz val="9"/>
            <color indexed="81"/>
            <rFont val="돋움"/>
            <family val="3"/>
            <charset val="129"/>
          </rPr>
          <t>이라</t>
        </r>
        <r>
          <rPr>
            <sz val="9"/>
            <color indexed="81"/>
            <rFont val="Tahoma"/>
            <family val="2"/>
          </rPr>
          <t xml:space="preserve"> </t>
        </r>
        <r>
          <rPr>
            <sz val="9"/>
            <color indexed="81"/>
            <rFont val="돋움"/>
            <family val="3"/>
            <charset val="129"/>
          </rPr>
          <t>한다</t>
        </r>
        <r>
          <rPr>
            <sz val="9"/>
            <color indexed="81"/>
            <rFont val="Tahoma"/>
            <family val="2"/>
          </rPr>
          <t>)</t>
        </r>
        <r>
          <rPr>
            <sz val="9"/>
            <color indexed="81"/>
            <rFont val="돋움"/>
            <family val="3"/>
            <charset val="129"/>
          </rPr>
          <t>을</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과세기간의</t>
        </r>
        <r>
          <rPr>
            <sz val="9"/>
            <color indexed="81"/>
            <rFont val="Tahoma"/>
            <family val="2"/>
          </rPr>
          <t xml:space="preserve"> </t>
        </r>
        <r>
          <rPr>
            <sz val="9"/>
            <color indexed="81"/>
            <rFont val="돋움"/>
            <family val="3"/>
            <charset val="129"/>
          </rPr>
          <t>합산과세되는</t>
        </r>
        <r>
          <rPr>
            <sz val="9"/>
            <color indexed="81"/>
            <rFont val="Tahoma"/>
            <family val="2"/>
          </rPr>
          <t xml:space="preserve"> </t>
        </r>
        <r>
          <rPr>
            <sz val="9"/>
            <color indexed="81"/>
            <rFont val="돋움"/>
            <family val="3"/>
            <charset val="129"/>
          </rPr>
          <t>종합소득산출세액</t>
        </r>
        <r>
          <rPr>
            <sz val="9"/>
            <color indexed="81"/>
            <rFont val="Tahoma"/>
            <family val="2"/>
          </rPr>
          <t>(</t>
        </r>
        <r>
          <rPr>
            <sz val="9"/>
            <color indexed="81"/>
            <rFont val="돋움"/>
            <family val="3"/>
            <charset val="129"/>
          </rPr>
          <t>필요경비에</t>
        </r>
        <r>
          <rPr>
            <sz val="9"/>
            <color indexed="81"/>
            <rFont val="Tahoma"/>
            <family val="2"/>
          </rPr>
          <t xml:space="preserve"> </t>
        </r>
        <r>
          <rPr>
            <sz val="9"/>
            <color indexed="81"/>
            <rFont val="돋움"/>
            <family val="3"/>
            <charset val="129"/>
          </rPr>
          <t>산입한</t>
        </r>
        <r>
          <rPr>
            <sz val="9"/>
            <color indexed="81"/>
            <rFont val="Tahoma"/>
            <family val="2"/>
          </rPr>
          <t xml:space="preserve"> </t>
        </r>
        <r>
          <rPr>
            <sz val="9"/>
            <color indexed="81"/>
            <rFont val="돋움"/>
            <family val="3"/>
            <charset val="129"/>
          </rPr>
          <t>기부금이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사업소득에</t>
        </r>
        <r>
          <rPr>
            <sz val="9"/>
            <color indexed="81"/>
            <rFont val="Tahoma"/>
            <family val="2"/>
          </rPr>
          <t xml:space="preserve"> </t>
        </r>
        <r>
          <rPr>
            <sz val="9"/>
            <color indexed="81"/>
            <rFont val="돋움"/>
            <family val="3"/>
            <charset val="129"/>
          </rPr>
          <t>대한</t>
        </r>
        <r>
          <rPr>
            <sz val="9"/>
            <color indexed="81"/>
            <rFont val="Tahoma"/>
            <family val="2"/>
          </rPr>
          <t xml:space="preserve"> </t>
        </r>
        <r>
          <rPr>
            <sz val="9"/>
            <color indexed="81"/>
            <rFont val="돋움"/>
            <family val="3"/>
            <charset val="129"/>
          </rPr>
          <t>산출세액은</t>
        </r>
        <r>
          <rPr>
            <sz val="9"/>
            <color indexed="81"/>
            <rFont val="Tahoma"/>
            <family val="2"/>
          </rPr>
          <t xml:space="preserve"> </t>
        </r>
        <r>
          <rPr>
            <sz val="9"/>
            <color indexed="81"/>
            <rFont val="돋움"/>
            <family val="3"/>
            <charset val="129"/>
          </rPr>
          <t>제외한다</t>
        </r>
        <r>
          <rPr>
            <sz val="9"/>
            <color indexed="81"/>
            <rFont val="Tahoma"/>
            <family val="2"/>
          </rPr>
          <t>)</t>
        </r>
        <r>
          <rPr>
            <sz val="9"/>
            <color indexed="81"/>
            <rFont val="돋움"/>
            <family val="3"/>
            <charset val="129"/>
          </rPr>
          <t>에서</t>
        </r>
        <r>
          <rPr>
            <sz val="9"/>
            <color indexed="81"/>
            <rFont val="Tahoma"/>
            <family val="2"/>
          </rPr>
          <t xml:space="preserve"> </t>
        </r>
        <r>
          <rPr>
            <sz val="9"/>
            <color indexed="81"/>
            <rFont val="돋움"/>
            <family val="3"/>
            <charset val="129"/>
          </rPr>
          <t>공제한다</t>
        </r>
        <r>
          <rPr>
            <sz val="9"/>
            <color indexed="81"/>
            <rFont val="Tahoma"/>
            <family val="2"/>
          </rPr>
          <t xml:space="preserve">. </t>
        </r>
        <r>
          <rPr>
            <sz val="9"/>
            <color indexed="81"/>
            <rFont val="돋움"/>
            <family val="3"/>
            <charset val="129"/>
          </rPr>
          <t>이</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제</t>
        </r>
        <r>
          <rPr>
            <sz val="9"/>
            <color indexed="81"/>
            <rFont val="Tahoma"/>
            <family val="2"/>
          </rPr>
          <t>1</t>
        </r>
        <r>
          <rPr>
            <sz val="9"/>
            <color indexed="81"/>
            <rFont val="돋움"/>
            <family val="3"/>
            <charset val="129"/>
          </rPr>
          <t>호의</t>
        </r>
        <r>
          <rPr>
            <sz val="9"/>
            <color indexed="81"/>
            <rFont val="Tahoma"/>
            <family val="2"/>
          </rPr>
          <t xml:space="preserve"> </t>
        </r>
        <r>
          <rPr>
            <sz val="9"/>
            <color indexed="81"/>
            <rFont val="돋움"/>
            <family val="3"/>
            <charset val="129"/>
          </rPr>
          <t>기부금과</t>
        </r>
        <r>
          <rPr>
            <sz val="9"/>
            <color indexed="81"/>
            <rFont val="Tahoma"/>
            <family val="2"/>
          </rPr>
          <t xml:space="preserve"> </t>
        </r>
        <r>
          <rPr>
            <sz val="9"/>
            <color indexed="81"/>
            <rFont val="돋움"/>
            <family val="3"/>
            <charset val="129"/>
          </rPr>
          <t>제</t>
        </r>
        <r>
          <rPr>
            <sz val="9"/>
            <color indexed="81"/>
            <rFont val="Tahoma"/>
            <family val="2"/>
          </rPr>
          <t>2</t>
        </r>
        <r>
          <rPr>
            <sz val="9"/>
            <color indexed="81"/>
            <rFont val="돋움"/>
            <family val="3"/>
            <charset val="129"/>
          </rPr>
          <t>호의</t>
        </r>
        <r>
          <rPr>
            <sz val="9"/>
            <color indexed="81"/>
            <rFont val="Tahoma"/>
            <family val="2"/>
          </rPr>
          <t xml:space="preserve"> </t>
        </r>
        <r>
          <rPr>
            <sz val="9"/>
            <color indexed="81"/>
            <rFont val="돋움"/>
            <family val="3"/>
            <charset val="129"/>
          </rPr>
          <t>기부금이</t>
        </r>
        <r>
          <rPr>
            <sz val="9"/>
            <color indexed="81"/>
            <rFont val="Tahoma"/>
            <family val="2"/>
          </rPr>
          <t xml:space="preserve"> </t>
        </r>
        <r>
          <rPr>
            <sz val="9"/>
            <color indexed="81"/>
            <rFont val="돋움"/>
            <family val="3"/>
            <charset val="129"/>
          </rPr>
          <t>함께</t>
        </r>
        <r>
          <rPr>
            <sz val="9"/>
            <color indexed="81"/>
            <rFont val="Tahoma"/>
            <family val="2"/>
          </rPr>
          <t xml:space="preserve"> </t>
        </r>
        <r>
          <rPr>
            <sz val="9"/>
            <color indexed="81"/>
            <rFont val="돋움"/>
            <family val="3"/>
            <charset val="129"/>
          </rPr>
          <t>있으면</t>
        </r>
        <r>
          <rPr>
            <sz val="9"/>
            <color indexed="81"/>
            <rFont val="Tahoma"/>
            <family val="2"/>
          </rPr>
          <t xml:space="preserve"> </t>
        </r>
        <r>
          <rPr>
            <sz val="9"/>
            <color indexed="81"/>
            <rFont val="돋움"/>
            <family val="3"/>
            <charset val="129"/>
          </rPr>
          <t>제</t>
        </r>
        <r>
          <rPr>
            <sz val="9"/>
            <color indexed="81"/>
            <rFont val="Tahoma"/>
            <family val="2"/>
          </rPr>
          <t>1</t>
        </r>
        <r>
          <rPr>
            <sz val="9"/>
            <color indexed="81"/>
            <rFont val="돋움"/>
            <family val="3"/>
            <charset val="129"/>
          </rPr>
          <t>호의</t>
        </r>
        <r>
          <rPr>
            <sz val="9"/>
            <color indexed="81"/>
            <rFont val="Tahoma"/>
            <family val="2"/>
          </rPr>
          <t xml:space="preserve"> </t>
        </r>
        <r>
          <rPr>
            <sz val="9"/>
            <color indexed="81"/>
            <rFont val="돋움"/>
            <family val="3"/>
            <charset val="129"/>
          </rPr>
          <t>기부금을</t>
        </r>
        <r>
          <rPr>
            <sz val="9"/>
            <color indexed="81"/>
            <rFont val="Tahoma"/>
            <family val="2"/>
          </rPr>
          <t xml:space="preserve"> </t>
        </r>
        <r>
          <rPr>
            <sz val="9"/>
            <color indexed="81"/>
            <rFont val="돋움"/>
            <family val="3"/>
            <charset val="129"/>
          </rPr>
          <t>먼저</t>
        </r>
        <r>
          <rPr>
            <sz val="9"/>
            <color indexed="81"/>
            <rFont val="Tahoma"/>
            <family val="2"/>
          </rPr>
          <t xml:space="preserve"> </t>
        </r>
        <r>
          <rPr>
            <sz val="9"/>
            <color indexed="81"/>
            <rFont val="돋움"/>
            <family val="3"/>
            <charset val="129"/>
          </rPr>
          <t>공제하되</t>
        </r>
        <r>
          <rPr>
            <sz val="9"/>
            <color indexed="81"/>
            <rFont val="Tahoma"/>
            <family val="2"/>
          </rPr>
          <t>, 2013</t>
        </r>
        <r>
          <rPr>
            <sz val="9"/>
            <color indexed="81"/>
            <rFont val="돋움"/>
            <family val="3"/>
            <charset val="129"/>
          </rPr>
          <t>년</t>
        </r>
        <r>
          <rPr>
            <sz val="9"/>
            <color indexed="81"/>
            <rFont val="Tahoma"/>
            <family val="2"/>
          </rPr>
          <t xml:space="preserve"> 12</t>
        </r>
        <r>
          <rPr>
            <sz val="9"/>
            <color indexed="81"/>
            <rFont val="돋움"/>
            <family val="3"/>
            <charset val="129"/>
          </rPr>
          <t>월</t>
        </r>
        <r>
          <rPr>
            <sz val="9"/>
            <color indexed="81"/>
            <rFont val="Tahoma"/>
            <family val="2"/>
          </rPr>
          <t xml:space="preserve"> 31</t>
        </r>
        <r>
          <rPr>
            <sz val="9"/>
            <color indexed="81"/>
            <rFont val="돋움"/>
            <family val="3"/>
            <charset val="129"/>
          </rPr>
          <t>일</t>
        </r>
        <r>
          <rPr>
            <sz val="9"/>
            <color indexed="81"/>
            <rFont val="Tahoma"/>
            <family val="2"/>
          </rPr>
          <t xml:space="preserve"> </t>
        </r>
        <r>
          <rPr>
            <sz val="9"/>
            <color indexed="81"/>
            <rFont val="돋움"/>
            <family val="3"/>
            <charset val="129"/>
          </rPr>
          <t>이전에</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기부금을</t>
        </r>
        <r>
          <rPr>
            <sz val="9"/>
            <color indexed="81"/>
            <rFont val="Tahoma"/>
            <family val="2"/>
          </rPr>
          <t xml:space="preserve"> 2014</t>
        </r>
        <r>
          <rPr>
            <sz val="9"/>
            <color indexed="81"/>
            <rFont val="돋움"/>
            <family val="3"/>
            <charset val="129"/>
          </rPr>
          <t>년</t>
        </r>
        <r>
          <rPr>
            <sz val="9"/>
            <color indexed="81"/>
            <rFont val="Tahoma"/>
            <family val="2"/>
          </rPr>
          <t xml:space="preserve"> 1</t>
        </r>
        <r>
          <rPr>
            <sz val="9"/>
            <color indexed="81"/>
            <rFont val="돋움"/>
            <family val="3"/>
            <charset val="129"/>
          </rPr>
          <t>월</t>
        </r>
        <r>
          <rPr>
            <sz val="9"/>
            <color indexed="81"/>
            <rFont val="Tahoma"/>
            <family val="2"/>
          </rPr>
          <t xml:space="preserve"> 1</t>
        </r>
        <r>
          <rPr>
            <sz val="9"/>
            <color indexed="81"/>
            <rFont val="돋움"/>
            <family val="3"/>
            <charset val="129"/>
          </rPr>
          <t>일</t>
        </r>
        <r>
          <rPr>
            <sz val="9"/>
            <color indexed="81"/>
            <rFont val="Tahoma"/>
            <family val="2"/>
          </rPr>
          <t xml:space="preserve"> </t>
        </r>
        <r>
          <rPr>
            <sz val="9"/>
            <color indexed="81"/>
            <rFont val="돋움"/>
            <family val="3"/>
            <charset val="129"/>
          </rPr>
          <t>이후에</t>
        </r>
        <r>
          <rPr>
            <sz val="9"/>
            <color indexed="81"/>
            <rFont val="Tahoma"/>
            <family val="2"/>
          </rPr>
          <t xml:space="preserve"> </t>
        </r>
        <r>
          <rPr>
            <sz val="9"/>
            <color indexed="81"/>
            <rFont val="돋움"/>
            <family val="3"/>
            <charset val="129"/>
          </rPr>
          <t>개시하는</t>
        </r>
        <r>
          <rPr>
            <sz val="9"/>
            <color indexed="81"/>
            <rFont val="Tahoma"/>
            <family val="2"/>
          </rPr>
          <t xml:space="preserve"> </t>
        </r>
        <r>
          <rPr>
            <sz val="9"/>
            <color indexed="81"/>
            <rFont val="돋움"/>
            <family val="3"/>
            <charset val="129"/>
          </rPr>
          <t>과세기간에</t>
        </r>
        <r>
          <rPr>
            <sz val="9"/>
            <color indexed="81"/>
            <rFont val="Tahoma"/>
            <family val="2"/>
          </rPr>
          <t xml:space="preserve"> </t>
        </r>
        <r>
          <rPr>
            <sz val="9"/>
            <color indexed="81"/>
            <rFont val="돋움"/>
            <family val="3"/>
            <charset val="129"/>
          </rPr>
          <t>이월하여</t>
        </r>
        <r>
          <rPr>
            <sz val="9"/>
            <color indexed="81"/>
            <rFont val="Tahoma"/>
            <family val="2"/>
          </rPr>
          <t xml:space="preserve"> </t>
        </r>
        <r>
          <rPr>
            <sz val="9"/>
            <color indexed="81"/>
            <rFont val="돋움"/>
            <family val="3"/>
            <charset val="129"/>
          </rPr>
          <t>소득공제하는</t>
        </r>
        <r>
          <rPr>
            <sz val="9"/>
            <color indexed="81"/>
            <rFont val="Tahoma"/>
            <family val="2"/>
          </rPr>
          <t xml:space="preserve"> </t>
        </r>
        <r>
          <rPr>
            <sz val="9"/>
            <color indexed="81"/>
            <rFont val="돋움"/>
            <family val="3"/>
            <charset val="129"/>
          </rPr>
          <t>경우에는</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과세기간에</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기부금보다</t>
        </r>
        <r>
          <rPr>
            <sz val="9"/>
            <color indexed="81"/>
            <rFont val="Tahoma"/>
            <family val="2"/>
          </rPr>
          <t xml:space="preserve"> </t>
        </r>
        <r>
          <rPr>
            <sz val="9"/>
            <color indexed="81"/>
            <rFont val="돋움"/>
            <family val="3"/>
            <charset val="129"/>
          </rPr>
          <t>먼저</t>
        </r>
        <r>
          <rPr>
            <sz val="9"/>
            <color indexed="81"/>
            <rFont val="Tahoma"/>
            <family val="2"/>
          </rPr>
          <t xml:space="preserve"> </t>
        </r>
        <r>
          <rPr>
            <sz val="9"/>
            <color indexed="81"/>
            <rFont val="돋움"/>
            <family val="3"/>
            <charset val="129"/>
          </rPr>
          <t>공제한다</t>
        </r>
        <r>
          <rPr>
            <sz val="9"/>
            <color indexed="81"/>
            <rFont val="Tahoma"/>
            <family val="2"/>
          </rPr>
          <t xml:space="preserve">.(2018.12.31 </t>
        </r>
        <r>
          <rPr>
            <sz val="9"/>
            <color indexed="81"/>
            <rFont val="돋움"/>
            <family val="3"/>
            <charset val="129"/>
          </rPr>
          <t>개정</t>
        </r>
        <r>
          <rPr>
            <sz val="9"/>
            <color indexed="81"/>
            <rFont val="Tahoma"/>
            <family val="2"/>
          </rPr>
          <t xml:space="preserve">)
1. </t>
        </r>
        <r>
          <rPr>
            <sz val="9"/>
            <color indexed="81"/>
            <rFont val="돋움"/>
            <family val="3"/>
            <charset val="129"/>
          </rPr>
          <t>법정기부금</t>
        </r>
        <r>
          <rPr>
            <sz val="9"/>
            <color indexed="81"/>
            <rFont val="Tahoma"/>
            <family val="2"/>
          </rPr>
          <t xml:space="preserve">(2014.01.01 </t>
        </r>
        <r>
          <rPr>
            <sz val="9"/>
            <color indexed="81"/>
            <rFont val="돋움"/>
            <family val="3"/>
            <charset val="129"/>
          </rPr>
          <t>신설</t>
        </r>
        <r>
          <rPr>
            <sz val="9"/>
            <color indexed="81"/>
            <rFont val="Tahoma"/>
            <family val="2"/>
          </rPr>
          <t xml:space="preserve">) 
2. </t>
        </r>
        <r>
          <rPr>
            <sz val="9"/>
            <color indexed="81"/>
            <rFont val="돋움"/>
            <family val="3"/>
            <charset val="129"/>
          </rPr>
          <t>지정기부금</t>
        </r>
        <r>
          <rPr>
            <sz val="9"/>
            <color indexed="81"/>
            <rFont val="Tahoma"/>
            <family val="2"/>
          </rPr>
          <t xml:space="preserve">. </t>
        </r>
        <r>
          <rPr>
            <sz val="9"/>
            <color indexed="81"/>
            <rFont val="돋움"/>
            <family val="3"/>
            <charset val="129"/>
          </rPr>
          <t>이</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지정기부금의</t>
        </r>
        <r>
          <rPr>
            <sz val="9"/>
            <color indexed="81"/>
            <rFont val="Tahoma"/>
            <family val="2"/>
          </rPr>
          <t xml:space="preserve"> </t>
        </r>
        <r>
          <rPr>
            <sz val="9"/>
            <color indexed="81"/>
            <rFont val="돋움"/>
            <family val="3"/>
            <charset val="129"/>
          </rPr>
          <t>한도액은</t>
        </r>
        <r>
          <rPr>
            <sz val="9"/>
            <color indexed="81"/>
            <rFont val="Tahoma"/>
            <family val="2"/>
          </rPr>
          <t xml:space="preserve"> </t>
        </r>
        <r>
          <rPr>
            <sz val="9"/>
            <color indexed="81"/>
            <rFont val="돋움"/>
            <family val="3"/>
            <charset val="129"/>
          </rPr>
          <t>다음</t>
        </r>
        <r>
          <rPr>
            <sz val="9"/>
            <color indexed="81"/>
            <rFont val="Tahoma"/>
            <family val="2"/>
          </rPr>
          <t xml:space="preserve"> </t>
        </r>
        <r>
          <rPr>
            <sz val="9"/>
            <color indexed="81"/>
            <rFont val="돋움"/>
            <family val="3"/>
            <charset val="129"/>
          </rPr>
          <t>각</t>
        </r>
        <r>
          <rPr>
            <sz val="9"/>
            <color indexed="81"/>
            <rFont val="Tahoma"/>
            <family val="2"/>
          </rPr>
          <t xml:space="preserve"> </t>
        </r>
        <r>
          <rPr>
            <sz val="9"/>
            <color indexed="81"/>
            <rFont val="돋움"/>
            <family val="3"/>
            <charset val="129"/>
          </rPr>
          <t>목의</t>
        </r>
        <r>
          <rPr>
            <sz val="9"/>
            <color indexed="81"/>
            <rFont val="Tahoma"/>
            <family val="2"/>
          </rPr>
          <t xml:space="preserve"> </t>
        </r>
        <r>
          <rPr>
            <sz val="9"/>
            <color indexed="81"/>
            <rFont val="돋움"/>
            <family val="3"/>
            <charset val="129"/>
          </rPr>
          <t>구분에</t>
        </r>
        <r>
          <rPr>
            <sz val="9"/>
            <color indexed="81"/>
            <rFont val="Tahoma"/>
            <family val="2"/>
          </rPr>
          <t xml:space="preserve"> </t>
        </r>
        <r>
          <rPr>
            <sz val="9"/>
            <color indexed="81"/>
            <rFont val="돋움"/>
            <family val="3"/>
            <charset val="129"/>
          </rPr>
          <t>따른다</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가</t>
        </r>
        <r>
          <rPr>
            <sz val="9"/>
            <color indexed="81"/>
            <rFont val="Tahoma"/>
            <family val="2"/>
          </rPr>
          <t xml:space="preserve">. </t>
        </r>
        <r>
          <rPr>
            <sz val="9"/>
            <color indexed="81"/>
            <rFont val="돋움"/>
            <family val="3"/>
            <charset val="129"/>
          </rPr>
          <t>종교단체에</t>
        </r>
        <r>
          <rPr>
            <sz val="9"/>
            <color indexed="81"/>
            <rFont val="Tahoma"/>
            <family val="2"/>
          </rPr>
          <t xml:space="preserve"> </t>
        </r>
        <r>
          <rPr>
            <sz val="9"/>
            <color indexed="81"/>
            <rFont val="돋움"/>
            <family val="3"/>
            <charset val="129"/>
          </rPr>
          <t>기부한</t>
        </r>
        <r>
          <rPr>
            <sz val="9"/>
            <color indexed="81"/>
            <rFont val="Tahoma"/>
            <family val="2"/>
          </rPr>
          <t xml:space="preserve"> </t>
        </r>
        <r>
          <rPr>
            <sz val="9"/>
            <color indexed="81"/>
            <rFont val="돋움"/>
            <family val="3"/>
            <charset val="129"/>
          </rPr>
          <t>금액이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경우</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한도액</t>
        </r>
        <r>
          <rPr>
            <sz val="9"/>
            <color indexed="81"/>
            <rFont val="Tahoma"/>
            <family val="2"/>
          </rPr>
          <t xml:space="preserve"> = [</t>
        </r>
        <r>
          <rPr>
            <sz val="9"/>
            <color indexed="81"/>
            <rFont val="돋움"/>
            <family val="3"/>
            <charset val="129"/>
          </rPr>
          <t>종합소득금액</t>
        </r>
        <r>
          <rPr>
            <sz val="9"/>
            <color indexed="81"/>
            <rFont val="Tahoma"/>
            <family val="2"/>
          </rPr>
          <t>(</t>
        </r>
        <r>
          <rPr>
            <sz val="9"/>
            <color indexed="81"/>
            <rFont val="돋움"/>
            <family val="3"/>
            <charset val="129"/>
          </rPr>
          <t>제</t>
        </r>
        <r>
          <rPr>
            <sz val="9"/>
            <color indexed="81"/>
            <rFont val="Tahoma"/>
            <family val="2"/>
          </rPr>
          <t>62</t>
        </r>
        <r>
          <rPr>
            <sz val="9"/>
            <color indexed="81"/>
            <rFont val="돋움"/>
            <family val="3"/>
            <charset val="129"/>
          </rPr>
          <t>조에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원천징수세율을</t>
        </r>
        <r>
          <rPr>
            <sz val="9"/>
            <color indexed="81"/>
            <rFont val="Tahoma"/>
            <family val="2"/>
          </rPr>
          <t xml:space="preserve"> </t>
        </r>
        <r>
          <rPr>
            <sz val="9"/>
            <color indexed="81"/>
            <rFont val="돋움"/>
            <family val="3"/>
            <charset val="129"/>
          </rPr>
          <t>적용받는</t>
        </r>
        <r>
          <rPr>
            <sz val="9"/>
            <color indexed="81"/>
            <rFont val="Tahoma"/>
            <family val="2"/>
          </rPr>
          <t xml:space="preserve"> </t>
        </r>
        <r>
          <rPr>
            <sz val="9"/>
            <color indexed="81"/>
            <rFont val="돋움"/>
            <family val="3"/>
            <charset val="129"/>
          </rPr>
          <t>이자소득</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배당소득은</t>
        </r>
        <r>
          <rPr>
            <sz val="9"/>
            <color indexed="81"/>
            <rFont val="Tahoma"/>
            <family val="2"/>
          </rPr>
          <t xml:space="preserve"> </t>
        </r>
        <r>
          <rPr>
            <sz val="9"/>
            <color indexed="81"/>
            <rFont val="돋움"/>
            <family val="3"/>
            <charset val="129"/>
          </rPr>
          <t>제외한다</t>
        </r>
        <r>
          <rPr>
            <sz val="9"/>
            <color indexed="81"/>
            <rFont val="Tahoma"/>
            <family val="2"/>
          </rPr>
          <t>)</t>
        </r>
        <r>
          <rPr>
            <sz val="9"/>
            <color indexed="81"/>
            <rFont val="돋움"/>
            <family val="3"/>
            <charset val="129"/>
          </rPr>
          <t>에서</t>
        </r>
        <r>
          <rPr>
            <sz val="9"/>
            <color indexed="81"/>
            <rFont val="Tahoma"/>
            <family val="2"/>
          </rPr>
          <t xml:space="preserve"> </t>
        </r>
        <r>
          <rPr>
            <sz val="9"/>
            <color indexed="81"/>
            <rFont val="돋움"/>
            <family val="3"/>
            <charset val="129"/>
          </rPr>
          <t>제</t>
        </r>
        <r>
          <rPr>
            <sz val="9"/>
            <color indexed="81"/>
            <rFont val="Tahoma"/>
            <family val="2"/>
          </rPr>
          <t>1</t>
        </r>
        <r>
          <rPr>
            <sz val="9"/>
            <color indexed="81"/>
            <rFont val="돋움"/>
            <family val="3"/>
            <charset val="129"/>
          </rPr>
          <t>호에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기부금을</t>
        </r>
        <r>
          <rPr>
            <sz val="9"/>
            <color indexed="81"/>
            <rFont val="Tahoma"/>
            <family val="2"/>
          </rPr>
          <t xml:space="preserve"> </t>
        </r>
        <r>
          <rPr>
            <sz val="9"/>
            <color indexed="81"/>
            <rFont val="돋움"/>
            <family val="3"/>
            <charset val="129"/>
          </rPr>
          <t>뺀</t>
        </r>
        <r>
          <rPr>
            <sz val="9"/>
            <color indexed="81"/>
            <rFont val="Tahoma"/>
            <family val="2"/>
          </rPr>
          <t xml:space="preserve"> </t>
        </r>
        <r>
          <rPr>
            <sz val="9"/>
            <color indexed="81"/>
            <rFont val="돋움"/>
            <family val="3"/>
            <charset val="129"/>
          </rPr>
          <t>금액을</t>
        </r>
        <r>
          <rPr>
            <sz val="9"/>
            <color indexed="81"/>
            <rFont val="Tahoma"/>
            <family val="2"/>
          </rPr>
          <t xml:space="preserve"> </t>
        </r>
        <r>
          <rPr>
            <sz val="9"/>
            <color indexed="81"/>
            <rFont val="돋움"/>
            <family val="3"/>
            <charset val="129"/>
          </rPr>
          <t>말하며</t>
        </r>
        <r>
          <rPr>
            <sz val="9"/>
            <color indexed="81"/>
            <rFont val="Tahoma"/>
            <family val="2"/>
          </rPr>
          <t xml:space="preserve">, </t>
        </r>
        <r>
          <rPr>
            <sz val="9"/>
            <color indexed="81"/>
            <rFont val="돋움"/>
            <family val="3"/>
            <charset val="129"/>
          </rPr>
          <t>이하</t>
        </r>
        <r>
          <rPr>
            <sz val="9"/>
            <color indexed="81"/>
            <rFont val="Tahoma"/>
            <family val="2"/>
          </rPr>
          <t xml:space="preserve"> </t>
        </r>
        <r>
          <rPr>
            <sz val="9"/>
            <color indexed="81"/>
            <rFont val="돋움"/>
            <family val="3"/>
            <charset val="129"/>
          </rPr>
          <t>이</t>
        </r>
        <r>
          <rPr>
            <sz val="9"/>
            <color indexed="81"/>
            <rFont val="Tahoma"/>
            <family val="2"/>
          </rPr>
          <t xml:space="preserve"> </t>
        </r>
        <r>
          <rPr>
            <sz val="9"/>
            <color indexed="81"/>
            <rFont val="돋움"/>
            <family val="3"/>
            <charset val="129"/>
          </rPr>
          <t>항에서</t>
        </r>
        <r>
          <rPr>
            <sz val="9"/>
            <color indexed="81"/>
            <rFont val="Tahoma"/>
            <family val="2"/>
          </rPr>
          <t xml:space="preserve"> “</t>
        </r>
        <r>
          <rPr>
            <sz val="9"/>
            <color indexed="81"/>
            <rFont val="돋움"/>
            <family val="3"/>
            <charset val="129"/>
          </rPr>
          <t>소득금액</t>
        </r>
        <r>
          <rPr>
            <sz val="9"/>
            <color indexed="81"/>
            <rFont val="Tahoma"/>
            <family val="2"/>
          </rPr>
          <t>”</t>
        </r>
        <r>
          <rPr>
            <sz val="9"/>
            <color indexed="81"/>
            <rFont val="돋움"/>
            <family val="3"/>
            <charset val="129"/>
          </rPr>
          <t>이라</t>
        </r>
        <r>
          <rPr>
            <sz val="9"/>
            <color indexed="81"/>
            <rFont val="Tahoma"/>
            <family val="2"/>
          </rPr>
          <t xml:space="preserve"> </t>
        </r>
        <r>
          <rPr>
            <sz val="9"/>
            <color indexed="81"/>
            <rFont val="돋움"/>
            <family val="3"/>
            <charset val="129"/>
          </rPr>
          <t>한다</t>
        </r>
        <r>
          <rPr>
            <sz val="9"/>
            <color indexed="81"/>
            <rFont val="Tahoma"/>
            <family val="2"/>
          </rPr>
          <t>] × 100</t>
        </r>
        <r>
          <rPr>
            <sz val="9"/>
            <color indexed="81"/>
            <rFont val="돋움"/>
            <family val="3"/>
            <charset val="129"/>
          </rPr>
          <t>분의</t>
        </r>
        <r>
          <rPr>
            <sz val="9"/>
            <color indexed="81"/>
            <rFont val="Tahoma"/>
            <family val="2"/>
          </rPr>
          <t xml:space="preserve"> 10 + [</t>
        </r>
        <r>
          <rPr>
            <sz val="9"/>
            <color indexed="81"/>
            <rFont val="돋움"/>
            <family val="3"/>
            <charset val="129"/>
          </rPr>
          <t>소득금액의</t>
        </r>
        <r>
          <rPr>
            <sz val="9"/>
            <color indexed="81"/>
            <rFont val="Tahoma"/>
            <family val="2"/>
          </rPr>
          <t xml:space="preserve"> 100</t>
        </r>
        <r>
          <rPr>
            <sz val="9"/>
            <color indexed="81"/>
            <rFont val="돋움"/>
            <family val="3"/>
            <charset val="129"/>
          </rPr>
          <t>분의</t>
        </r>
        <r>
          <rPr>
            <sz val="9"/>
            <color indexed="81"/>
            <rFont val="Tahoma"/>
            <family val="2"/>
          </rPr>
          <t xml:space="preserve"> 20</t>
        </r>
        <r>
          <rPr>
            <sz val="9"/>
            <color indexed="81"/>
            <rFont val="돋움"/>
            <family val="3"/>
            <charset val="129"/>
          </rPr>
          <t>과</t>
        </r>
        <r>
          <rPr>
            <sz val="9"/>
            <color indexed="81"/>
            <rFont val="Tahoma"/>
            <family val="2"/>
          </rPr>
          <t xml:space="preserve"> </t>
        </r>
        <r>
          <rPr>
            <sz val="9"/>
            <color indexed="81"/>
            <rFont val="돋움"/>
            <family val="3"/>
            <charset val="129"/>
          </rPr>
          <t>종교단체</t>
        </r>
        <r>
          <rPr>
            <sz val="9"/>
            <color indexed="81"/>
            <rFont val="Tahoma"/>
            <family val="2"/>
          </rPr>
          <t xml:space="preserve"> </t>
        </r>
        <r>
          <rPr>
            <sz val="9"/>
            <color indexed="81"/>
            <rFont val="돋움"/>
            <family val="3"/>
            <charset val="129"/>
          </rPr>
          <t>외에</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금액</t>
        </r>
        <r>
          <rPr>
            <sz val="9"/>
            <color indexed="81"/>
            <rFont val="Tahoma"/>
            <family val="2"/>
          </rPr>
          <t xml:space="preserve"> </t>
        </r>
        <r>
          <rPr>
            <sz val="9"/>
            <color indexed="81"/>
            <rFont val="돋움"/>
            <family val="3"/>
            <charset val="129"/>
          </rPr>
          <t>중</t>
        </r>
        <r>
          <rPr>
            <sz val="9"/>
            <color indexed="81"/>
            <rFont val="Tahoma"/>
            <family val="2"/>
          </rPr>
          <t xml:space="preserve"> </t>
        </r>
        <r>
          <rPr>
            <sz val="9"/>
            <color indexed="81"/>
            <rFont val="돋움"/>
            <family val="3"/>
            <charset val="129"/>
          </rPr>
          <t>적은</t>
        </r>
        <r>
          <rPr>
            <sz val="9"/>
            <color indexed="81"/>
            <rFont val="Tahoma"/>
            <family val="2"/>
          </rPr>
          <t xml:space="preserve"> </t>
        </r>
        <r>
          <rPr>
            <sz val="9"/>
            <color indexed="81"/>
            <rFont val="돋움"/>
            <family val="3"/>
            <charset val="129"/>
          </rPr>
          <t>금액</t>
        </r>
        <r>
          <rPr>
            <sz val="9"/>
            <color indexed="81"/>
            <rFont val="Tahoma"/>
            <family val="2"/>
          </rPr>
          <t xml:space="preserve">] 
</t>
        </r>
        <r>
          <rPr>
            <sz val="9"/>
            <color indexed="81"/>
            <rFont val="돋움"/>
            <family val="3"/>
            <charset val="129"/>
          </rPr>
          <t>나</t>
        </r>
        <r>
          <rPr>
            <sz val="9"/>
            <color indexed="81"/>
            <rFont val="Tahoma"/>
            <family val="2"/>
          </rPr>
          <t xml:space="preserve">. </t>
        </r>
        <r>
          <rPr>
            <sz val="9"/>
            <color indexed="81"/>
            <rFont val="돋움"/>
            <family val="3"/>
            <charset val="129"/>
          </rPr>
          <t>가목</t>
        </r>
        <r>
          <rPr>
            <sz val="9"/>
            <color indexed="81"/>
            <rFont val="Tahoma"/>
            <family val="2"/>
          </rPr>
          <t xml:space="preserve"> </t>
        </r>
        <r>
          <rPr>
            <sz val="9"/>
            <color indexed="81"/>
            <rFont val="돋움"/>
            <family val="3"/>
            <charset val="129"/>
          </rPr>
          <t>외의</t>
        </r>
        <r>
          <rPr>
            <sz val="9"/>
            <color indexed="81"/>
            <rFont val="Tahoma"/>
            <family val="2"/>
          </rPr>
          <t xml:space="preserve"> </t>
        </r>
        <r>
          <rPr>
            <sz val="9"/>
            <color indexed="81"/>
            <rFont val="돋움"/>
            <family val="3"/>
            <charset val="129"/>
          </rPr>
          <t>경우</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한도액</t>
        </r>
        <r>
          <rPr>
            <sz val="9"/>
            <color indexed="81"/>
            <rFont val="Tahoma"/>
            <family val="2"/>
          </rPr>
          <t xml:space="preserve"> = </t>
        </r>
        <r>
          <rPr>
            <sz val="9"/>
            <color indexed="81"/>
            <rFont val="돋움"/>
            <family val="3"/>
            <charset val="129"/>
          </rPr>
          <t>소득금액의</t>
        </r>
        <r>
          <rPr>
            <sz val="9"/>
            <color indexed="81"/>
            <rFont val="Tahoma"/>
            <family val="2"/>
          </rPr>
          <t xml:space="preserve"> 100</t>
        </r>
        <r>
          <rPr>
            <sz val="9"/>
            <color indexed="81"/>
            <rFont val="돋움"/>
            <family val="3"/>
            <charset val="129"/>
          </rPr>
          <t>분의</t>
        </r>
        <r>
          <rPr>
            <sz val="9"/>
            <color indexed="81"/>
            <rFont val="Tahoma"/>
            <family val="2"/>
          </rPr>
          <t xml:space="preserve"> 30 
</t>
        </r>
        <r>
          <rPr>
            <sz val="9"/>
            <color indexed="81"/>
            <rFont val="돋움"/>
            <family val="3"/>
            <charset val="129"/>
          </rPr>
          <t>⑤</t>
        </r>
        <r>
          <rPr>
            <sz val="9"/>
            <color indexed="81"/>
            <rFont val="Tahoma"/>
            <family val="2"/>
          </rPr>
          <t xml:space="preserve"> </t>
        </r>
        <r>
          <rPr>
            <sz val="9"/>
            <color indexed="81"/>
            <rFont val="돋움"/>
            <family val="3"/>
            <charset val="129"/>
          </rPr>
          <t>제</t>
        </r>
        <r>
          <rPr>
            <sz val="9"/>
            <color indexed="81"/>
            <rFont val="Tahoma"/>
            <family val="2"/>
          </rPr>
          <t>1</t>
        </r>
        <r>
          <rPr>
            <sz val="9"/>
            <color indexed="81"/>
            <rFont val="돋움"/>
            <family val="3"/>
            <charset val="129"/>
          </rPr>
          <t>항부터</t>
        </r>
        <r>
          <rPr>
            <sz val="9"/>
            <color indexed="81"/>
            <rFont val="Tahoma"/>
            <family val="2"/>
          </rPr>
          <t xml:space="preserve"> </t>
        </r>
        <r>
          <rPr>
            <sz val="9"/>
            <color indexed="81"/>
            <rFont val="돋움"/>
            <family val="3"/>
            <charset val="129"/>
          </rPr>
          <t>제</t>
        </r>
        <r>
          <rPr>
            <sz val="9"/>
            <color indexed="81"/>
            <rFont val="Tahoma"/>
            <family val="2"/>
          </rPr>
          <t>3</t>
        </r>
        <r>
          <rPr>
            <sz val="9"/>
            <color indexed="81"/>
            <rFont val="돋움"/>
            <family val="3"/>
            <charset val="129"/>
          </rPr>
          <t>항까지의</t>
        </r>
        <r>
          <rPr>
            <sz val="9"/>
            <color indexed="81"/>
            <rFont val="Tahoma"/>
            <family val="2"/>
          </rPr>
          <t xml:space="preserve"> </t>
        </r>
        <r>
          <rPr>
            <sz val="9"/>
            <color indexed="81"/>
            <rFont val="돋움"/>
            <family val="3"/>
            <charset val="129"/>
          </rPr>
          <t>규정을</t>
        </r>
        <r>
          <rPr>
            <sz val="9"/>
            <color indexed="81"/>
            <rFont val="Tahoma"/>
            <family val="2"/>
          </rPr>
          <t xml:space="preserve"> </t>
        </r>
        <r>
          <rPr>
            <sz val="9"/>
            <color indexed="81"/>
            <rFont val="돋움"/>
            <family val="3"/>
            <charset val="129"/>
          </rPr>
          <t>적용할</t>
        </r>
        <r>
          <rPr>
            <sz val="9"/>
            <color indexed="81"/>
            <rFont val="Tahoma"/>
            <family val="2"/>
          </rPr>
          <t xml:space="preserve"> </t>
        </r>
        <r>
          <rPr>
            <sz val="9"/>
            <color indexed="81"/>
            <rFont val="돋움"/>
            <family val="3"/>
            <charset val="129"/>
          </rPr>
          <t>때</t>
        </r>
        <r>
          <rPr>
            <sz val="9"/>
            <color indexed="81"/>
            <rFont val="Tahoma"/>
            <family val="2"/>
          </rPr>
          <t xml:space="preserve"> </t>
        </r>
        <r>
          <rPr>
            <sz val="9"/>
            <color indexed="81"/>
            <rFont val="돋움"/>
            <family val="3"/>
            <charset val="129"/>
          </rPr>
          <t>과세기간</t>
        </r>
        <r>
          <rPr>
            <sz val="9"/>
            <color indexed="81"/>
            <rFont val="Tahoma"/>
            <family val="2"/>
          </rPr>
          <t xml:space="preserve"> </t>
        </r>
        <r>
          <rPr>
            <sz val="9"/>
            <color indexed="81"/>
            <rFont val="돋움"/>
            <family val="3"/>
            <charset val="129"/>
          </rPr>
          <t>종료일</t>
        </r>
        <r>
          <rPr>
            <sz val="9"/>
            <color indexed="81"/>
            <rFont val="Tahoma"/>
            <family val="2"/>
          </rPr>
          <t xml:space="preserve"> </t>
        </r>
        <r>
          <rPr>
            <sz val="9"/>
            <color indexed="81"/>
            <rFont val="돋움"/>
            <family val="3"/>
            <charset val="129"/>
          </rPr>
          <t>이전에</t>
        </r>
        <r>
          <rPr>
            <sz val="9"/>
            <color indexed="81"/>
            <rFont val="Tahoma"/>
            <family val="2"/>
          </rPr>
          <t xml:space="preserve"> </t>
        </r>
        <r>
          <rPr>
            <sz val="9"/>
            <color indexed="81"/>
            <rFont val="돋움"/>
            <family val="3"/>
            <charset val="129"/>
          </rPr>
          <t>혼인ㆍ이혼ㆍ별거ㆍ취업</t>
        </r>
        <r>
          <rPr>
            <sz val="9"/>
            <color indexed="81"/>
            <rFont val="Tahoma"/>
            <family val="2"/>
          </rPr>
          <t xml:space="preserve"> </t>
        </r>
        <r>
          <rPr>
            <sz val="9"/>
            <color indexed="81"/>
            <rFont val="돋움"/>
            <family val="3"/>
            <charset val="129"/>
          </rPr>
          <t>등의</t>
        </r>
        <r>
          <rPr>
            <sz val="9"/>
            <color indexed="81"/>
            <rFont val="Tahoma"/>
            <family val="2"/>
          </rPr>
          <t xml:space="preserve"> </t>
        </r>
        <r>
          <rPr>
            <sz val="9"/>
            <color indexed="81"/>
            <rFont val="돋움"/>
            <family val="3"/>
            <charset val="129"/>
          </rPr>
          <t>사유로</t>
        </r>
        <r>
          <rPr>
            <sz val="9"/>
            <color indexed="81"/>
            <rFont val="Tahoma"/>
            <family val="2"/>
          </rPr>
          <t xml:space="preserve"> </t>
        </r>
        <r>
          <rPr>
            <sz val="9"/>
            <color indexed="81"/>
            <rFont val="돋움"/>
            <family val="3"/>
            <charset val="129"/>
          </rPr>
          <t>기본공제대상자에</t>
        </r>
        <r>
          <rPr>
            <sz val="9"/>
            <color indexed="81"/>
            <rFont val="Tahoma"/>
            <family val="2"/>
          </rPr>
          <t xml:space="preserve"> </t>
        </r>
        <r>
          <rPr>
            <sz val="9"/>
            <color indexed="81"/>
            <rFont val="돋움"/>
            <family val="3"/>
            <charset val="129"/>
          </rPr>
          <t>해당되지</t>
        </r>
        <r>
          <rPr>
            <sz val="9"/>
            <color indexed="81"/>
            <rFont val="Tahoma"/>
            <family val="2"/>
          </rPr>
          <t xml:space="preserve"> </t>
        </r>
        <r>
          <rPr>
            <sz val="9"/>
            <color indexed="81"/>
            <rFont val="돋움"/>
            <family val="3"/>
            <charset val="129"/>
          </rPr>
          <t>아니하게</t>
        </r>
        <r>
          <rPr>
            <sz val="9"/>
            <color indexed="81"/>
            <rFont val="Tahoma"/>
            <family val="2"/>
          </rPr>
          <t xml:space="preserve"> </t>
        </r>
        <r>
          <rPr>
            <sz val="9"/>
            <color indexed="81"/>
            <rFont val="돋움"/>
            <family val="3"/>
            <charset val="129"/>
          </rPr>
          <t>되는</t>
        </r>
        <r>
          <rPr>
            <sz val="9"/>
            <color indexed="81"/>
            <rFont val="Tahoma"/>
            <family val="2"/>
          </rPr>
          <t xml:space="preserve"> </t>
        </r>
        <r>
          <rPr>
            <sz val="9"/>
            <color indexed="81"/>
            <rFont val="돋움"/>
            <family val="3"/>
            <charset val="129"/>
          </rPr>
          <t>종전의</t>
        </r>
        <r>
          <rPr>
            <sz val="9"/>
            <color indexed="81"/>
            <rFont val="Tahoma"/>
            <family val="2"/>
          </rPr>
          <t xml:space="preserve"> </t>
        </r>
        <r>
          <rPr>
            <sz val="9"/>
            <color indexed="81"/>
            <rFont val="돋움"/>
            <family val="3"/>
            <charset val="129"/>
          </rPr>
          <t>배우자ㆍ부양가족ㆍ장애인</t>
        </r>
        <r>
          <rPr>
            <sz val="9"/>
            <color indexed="81"/>
            <rFont val="Tahoma"/>
            <family val="2"/>
          </rPr>
          <t xml:space="preserve"> </t>
        </r>
        <r>
          <rPr>
            <sz val="9"/>
            <color indexed="81"/>
            <rFont val="돋움"/>
            <family val="3"/>
            <charset val="129"/>
          </rPr>
          <t>또는</t>
        </r>
        <r>
          <rPr>
            <sz val="9"/>
            <color indexed="81"/>
            <rFont val="Tahoma"/>
            <family val="2"/>
          </rPr>
          <t xml:space="preserve"> </t>
        </r>
        <r>
          <rPr>
            <sz val="9"/>
            <color indexed="81"/>
            <rFont val="돋움"/>
            <family val="3"/>
            <charset val="129"/>
          </rPr>
          <t>과세기간</t>
        </r>
        <r>
          <rPr>
            <sz val="9"/>
            <color indexed="81"/>
            <rFont val="Tahoma"/>
            <family val="2"/>
          </rPr>
          <t xml:space="preserve"> </t>
        </r>
        <r>
          <rPr>
            <sz val="9"/>
            <color indexed="81"/>
            <rFont val="돋움"/>
            <family val="3"/>
            <charset val="129"/>
          </rPr>
          <t>종료일</t>
        </r>
        <r>
          <rPr>
            <sz val="9"/>
            <color indexed="81"/>
            <rFont val="Tahoma"/>
            <family val="2"/>
          </rPr>
          <t xml:space="preserve"> </t>
        </r>
        <r>
          <rPr>
            <sz val="9"/>
            <color indexed="81"/>
            <rFont val="돋움"/>
            <family val="3"/>
            <charset val="129"/>
          </rPr>
          <t>현재</t>
        </r>
        <r>
          <rPr>
            <sz val="9"/>
            <color indexed="81"/>
            <rFont val="Tahoma"/>
            <family val="2"/>
          </rPr>
          <t xml:space="preserve"> 65</t>
        </r>
        <r>
          <rPr>
            <sz val="9"/>
            <color indexed="81"/>
            <rFont val="돋움"/>
            <family val="3"/>
            <charset val="129"/>
          </rPr>
          <t>세</t>
        </r>
        <r>
          <rPr>
            <sz val="9"/>
            <color indexed="81"/>
            <rFont val="Tahoma"/>
            <family val="2"/>
          </rPr>
          <t xml:space="preserve"> </t>
        </r>
        <r>
          <rPr>
            <sz val="9"/>
            <color indexed="81"/>
            <rFont val="돋움"/>
            <family val="3"/>
            <charset val="129"/>
          </rPr>
          <t>이상인</t>
        </r>
        <r>
          <rPr>
            <sz val="9"/>
            <color indexed="81"/>
            <rFont val="Tahoma"/>
            <family val="2"/>
          </rPr>
          <t xml:space="preserve"> </t>
        </r>
        <r>
          <rPr>
            <sz val="9"/>
            <color indexed="81"/>
            <rFont val="돋움"/>
            <family val="3"/>
            <charset val="129"/>
          </rPr>
          <t>사람을</t>
        </r>
        <r>
          <rPr>
            <sz val="9"/>
            <color indexed="81"/>
            <rFont val="Tahoma"/>
            <family val="2"/>
          </rPr>
          <t xml:space="preserve"> </t>
        </r>
        <r>
          <rPr>
            <sz val="9"/>
            <color indexed="81"/>
            <rFont val="돋움"/>
            <family val="3"/>
            <charset val="129"/>
          </rPr>
          <t>위하여</t>
        </r>
        <r>
          <rPr>
            <sz val="9"/>
            <color indexed="81"/>
            <rFont val="Tahoma"/>
            <family val="2"/>
          </rPr>
          <t xml:space="preserve"> </t>
        </r>
        <r>
          <rPr>
            <sz val="9"/>
            <color indexed="81"/>
            <rFont val="돋움"/>
            <family val="3"/>
            <charset val="129"/>
          </rPr>
          <t>이미</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금액이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경우에는</t>
        </r>
        <r>
          <rPr>
            <sz val="9"/>
            <color indexed="81"/>
            <rFont val="Tahoma"/>
            <family val="2"/>
          </rPr>
          <t xml:space="preserve"> </t>
        </r>
        <r>
          <rPr>
            <sz val="9"/>
            <color indexed="81"/>
            <rFont val="돋움"/>
            <family val="3"/>
            <charset val="129"/>
          </rPr>
          <t>그</t>
        </r>
        <r>
          <rPr>
            <sz val="9"/>
            <color indexed="81"/>
            <rFont val="Tahoma"/>
            <family val="2"/>
          </rPr>
          <t xml:space="preserve"> </t>
        </r>
        <r>
          <rPr>
            <sz val="9"/>
            <color indexed="81"/>
            <rFont val="돋움"/>
            <family val="3"/>
            <charset val="129"/>
          </rPr>
          <t>사유가</t>
        </r>
        <r>
          <rPr>
            <sz val="9"/>
            <color indexed="81"/>
            <rFont val="Tahoma"/>
            <family val="2"/>
          </rPr>
          <t xml:space="preserve"> </t>
        </r>
        <r>
          <rPr>
            <sz val="9"/>
            <color indexed="81"/>
            <rFont val="돋움"/>
            <family val="3"/>
            <charset val="129"/>
          </rPr>
          <t>발생한</t>
        </r>
        <r>
          <rPr>
            <sz val="9"/>
            <color indexed="81"/>
            <rFont val="Tahoma"/>
            <family val="2"/>
          </rPr>
          <t xml:space="preserve"> </t>
        </r>
        <r>
          <rPr>
            <sz val="9"/>
            <color indexed="81"/>
            <rFont val="돋움"/>
            <family val="3"/>
            <charset val="129"/>
          </rPr>
          <t>날까지</t>
        </r>
        <r>
          <rPr>
            <sz val="9"/>
            <color indexed="81"/>
            <rFont val="Tahoma"/>
            <family val="2"/>
          </rPr>
          <t xml:space="preserve"> </t>
        </r>
        <r>
          <rPr>
            <sz val="9"/>
            <color indexed="81"/>
            <rFont val="돋움"/>
            <family val="3"/>
            <charset val="129"/>
          </rPr>
          <t>지급한</t>
        </r>
        <r>
          <rPr>
            <sz val="9"/>
            <color indexed="81"/>
            <rFont val="Tahoma"/>
            <family val="2"/>
          </rPr>
          <t xml:space="preserve"> </t>
        </r>
        <r>
          <rPr>
            <sz val="9"/>
            <color indexed="81"/>
            <rFont val="돋움"/>
            <family val="3"/>
            <charset val="129"/>
          </rPr>
          <t>금액에</t>
        </r>
        <r>
          <rPr>
            <sz val="9"/>
            <color indexed="81"/>
            <rFont val="Tahoma"/>
            <family val="2"/>
          </rPr>
          <t xml:space="preserve"> </t>
        </r>
        <r>
          <rPr>
            <sz val="9"/>
            <color indexed="81"/>
            <rFont val="돋움"/>
            <family val="3"/>
            <charset val="129"/>
          </rPr>
          <t>제</t>
        </r>
        <r>
          <rPr>
            <sz val="9"/>
            <color indexed="81"/>
            <rFont val="Tahoma"/>
            <family val="2"/>
          </rPr>
          <t>1</t>
        </r>
        <r>
          <rPr>
            <sz val="9"/>
            <color indexed="81"/>
            <rFont val="돋움"/>
            <family val="3"/>
            <charset val="129"/>
          </rPr>
          <t>항부터</t>
        </r>
        <r>
          <rPr>
            <sz val="9"/>
            <color indexed="81"/>
            <rFont val="Tahoma"/>
            <family val="2"/>
          </rPr>
          <t xml:space="preserve"> </t>
        </r>
        <r>
          <rPr>
            <sz val="9"/>
            <color indexed="81"/>
            <rFont val="돋움"/>
            <family val="3"/>
            <charset val="129"/>
          </rPr>
          <t>제</t>
        </r>
        <r>
          <rPr>
            <sz val="9"/>
            <color indexed="81"/>
            <rFont val="Tahoma"/>
            <family val="2"/>
          </rPr>
          <t>3</t>
        </r>
        <r>
          <rPr>
            <sz val="9"/>
            <color indexed="81"/>
            <rFont val="돋움"/>
            <family val="3"/>
            <charset val="129"/>
          </rPr>
          <t>항까지의</t>
        </r>
        <r>
          <rPr>
            <sz val="9"/>
            <color indexed="81"/>
            <rFont val="Tahoma"/>
            <family val="2"/>
          </rPr>
          <t xml:space="preserve"> </t>
        </r>
        <r>
          <rPr>
            <sz val="9"/>
            <color indexed="81"/>
            <rFont val="돋움"/>
            <family val="3"/>
            <charset val="129"/>
          </rPr>
          <t>규정에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율을</t>
        </r>
        <r>
          <rPr>
            <sz val="9"/>
            <color indexed="81"/>
            <rFont val="Tahoma"/>
            <family val="2"/>
          </rPr>
          <t xml:space="preserve"> </t>
        </r>
        <r>
          <rPr>
            <sz val="9"/>
            <color indexed="81"/>
            <rFont val="돋움"/>
            <family val="3"/>
            <charset val="129"/>
          </rPr>
          <t>적용한</t>
        </r>
        <r>
          <rPr>
            <sz val="9"/>
            <color indexed="81"/>
            <rFont val="Tahoma"/>
            <family val="2"/>
          </rPr>
          <t xml:space="preserve"> </t>
        </r>
        <r>
          <rPr>
            <sz val="9"/>
            <color indexed="81"/>
            <rFont val="돋움"/>
            <family val="3"/>
            <charset val="129"/>
          </rPr>
          <t>금액을</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과세기간의</t>
        </r>
        <r>
          <rPr>
            <sz val="9"/>
            <color indexed="81"/>
            <rFont val="Tahoma"/>
            <family val="2"/>
          </rPr>
          <t xml:space="preserve"> </t>
        </r>
        <r>
          <rPr>
            <sz val="9"/>
            <color indexed="81"/>
            <rFont val="돋움"/>
            <family val="3"/>
            <charset val="129"/>
          </rPr>
          <t>종합소득산출세액에서</t>
        </r>
        <r>
          <rPr>
            <sz val="9"/>
            <color indexed="81"/>
            <rFont val="Tahoma"/>
            <family val="2"/>
          </rPr>
          <t xml:space="preserve"> </t>
        </r>
        <r>
          <rPr>
            <sz val="9"/>
            <color indexed="81"/>
            <rFont val="돋움"/>
            <family val="3"/>
            <charset val="129"/>
          </rPr>
          <t>공제한다</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⑥</t>
        </r>
        <r>
          <rPr>
            <sz val="9"/>
            <color indexed="81"/>
            <rFont val="Tahoma"/>
            <family val="2"/>
          </rPr>
          <t xml:space="preserve"> </t>
        </r>
        <r>
          <rPr>
            <sz val="9"/>
            <color indexed="81"/>
            <rFont val="돋움"/>
            <family val="3"/>
            <charset val="129"/>
          </rPr>
          <t>제</t>
        </r>
        <r>
          <rPr>
            <sz val="9"/>
            <color indexed="81"/>
            <rFont val="Tahoma"/>
            <family val="2"/>
          </rPr>
          <t>1</t>
        </r>
        <r>
          <rPr>
            <sz val="9"/>
            <color indexed="81"/>
            <rFont val="돋움"/>
            <family val="3"/>
            <charset val="129"/>
          </rPr>
          <t>항부터</t>
        </r>
        <r>
          <rPr>
            <sz val="9"/>
            <color indexed="81"/>
            <rFont val="Tahoma"/>
            <family val="2"/>
          </rPr>
          <t xml:space="preserve"> </t>
        </r>
        <r>
          <rPr>
            <sz val="9"/>
            <color indexed="81"/>
            <rFont val="돋움"/>
            <family val="3"/>
            <charset val="129"/>
          </rPr>
          <t>제</t>
        </r>
        <r>
          <rPr>
            <sz val="9"/>
            <color indexed="81"/>
            <rFont val="Tahoma"/>
            <family val="2"/>
          </rPr>
          <t>4</t>
        </r>
        <r>
          <rPr>
            <sz val="9"/>
            <color indexed="81"/>
            <rFont val="돋움"/>
            <family val="3"/>
            <charset val="129"/>
          </rPr>
          <t>항까지의</t>
        </r>
        <r>
          <rPr>
            <sz val="9"/>
            <color indexed="81"/>
            <rFont val="Tahoma"/>
            <family val="2"/>
          </rPr>
          <t xml:space="preserve"> </t>
        </r>
        <r>
          <rPr>
            <sz val="9"/>
            <color indexed="81"/>
            <rFont val="돋움"/>
            <family val="3"/>
            <charset val="129"/>
          </rPr>
          <t>규정에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공제는</t>
        </r>
        <r>
          <rPr>
            <sz val="9"/>
            <color indexed="81"/>
            <rFont val="Tahoma"/>
            <family val="2"/>
          </rPr>
          <t xml:space="preserve"> </t>
        </r>
        <r>
          <rPr>
            <sz val="9"/>
            <color indexed="81"/>
            <rFont val="돋움"/>
            <family val="3"/>
            <charset val="129"/>
          </rPr>
          <t>해당</t>
        </r>
        <r>
          <rPr>
            <sz val="9"/>
            <color indexed="81"/>
            <rFont val="Tahoma"/>
            <family val="2"/>
          </rPr>
          <t xml:space="preserve"> </t>
        </r>
        <r>
          <rPr>
            <sz val="9"/>
            <color indexed="81"/>
            <rFont val="돋움"/>
            <family val="3"/>
            <charset val="129"/>
          </rPr>
          <t>거주자가</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바에</t>
        </r>
        <r>
          <rPr>
            <sz val="9"/>
            <color indexed="81"/>
            <rFont val="Tahoma"/>
            <family val="2"/>
          </rPr>
          <t xml:space="preserve"> </t>
        </r>
        <r>
          <rPr>
            <sz val="9"/>
            <color indexed="81"/>
            <rFont val="돋움"/>
            <family val="3"/>
            <charset val="129"/>
          </rPr>
          <t>따라</t>
        </r>
        <r>
          <rPr>
            <sz val="9"/>
            <color indexed="81"/>
            <rFont val="Tahoma"/>
            <family val="2"/>
          </rPr>
          <t xml:space="preserve"> </t>
        </r>
        <r>
          <rPr>
            <sz val="9"/>
            <color indexed="81"/>
            <rFont val="돋움"/>
            <family val="3"/>
            <charset val="129"/>
          </rPr>
          <t>신청한</t>
        </r>
        <r>
          <rPr>
            <sz val="9"/>
            <color indexed="81"/>
            <rFont val="Tahoma"/>
            <family val="2"/>
          </rPr>
          <t xml:space="preserve"> </t>
        </r>
        <r>
          <rPr>
            <sz val="9"/>
            <color indexed="81"/>
            <rFont val="돋움"/>
            <family val="3"/>
            <charset val="129"/>
          </rPr>
          <t>경우에</t>
        </r>
        <r>
          <rPr>
            <sz val="9"/>
            <color indexed="81"/>
            <rFont val="Tahoma"/>
            <family val="2"/>
          </rPr>
          <t xml:space="preserve"> </t>
        </r>
        <r>
          <rPr>
            <sz val="9"/>
            <color indexed="81"/>
            <rFont val="돋움"/>
            <family val="3"/>
            <charset val="129"/>
          </rPr>
          <t>적용한다</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⑦</t>
        </r>
        <r>
          <rPr>
            <sz val="9"/>
            <color indexed="81"/>
            <rFont val="Tahoma"/>
            <family val="2"/>
          </rPr>
          <t xml:space="preserve"> </t>
        </r>
        <r>
          <rPr>
            <sz val="9"/>
            <color indexed="81"/>
            <rFont val="돋움"/>
            <family val="3"/>
            <charset val="129"/>
          </rPr>
          <t>국세청장은</t>
        </r>
        <r>
          <rPr>
            <sz val="9"/>
            <color indexed="81"/>
            <rFont val="Tahoma"/>
            <family val="2"/>
          </rPr>
          <t xml:space="preserve"> </t>
        </r>
        <r>
          <rPr>
            <sz val="9"/>
            <color indexed="81"/>
            <rFont val="돋움"/>
            <family val="3"/>
            <charset val="129"/>
          </rPr>
          <t>제</t>
        </r>
        <r>
          <rPr>
            <sz val="9"/>
            <color indexed="81"/>
            <rFont val="Tahoma"/>
            <family val="2"/>
          </rPr>
          <t>3</t>
        </r>
        <r>
          <rPr>
            <sz val="9"/>
            <color indexed="81"/>
            <rFont val="돋움"/>
            <family val="3"/>
            <charset val="129"/>
          </rPr>
          <t>항</t>
        </r>
        <r>
          <rPr>
            <sz val="9"/>
            <color indexed="81"/>
            <rFont val="Tahoma"/>
            <family val="2"/>
          </rPr>
          <t xml:space="preserve"> </t>
        </r>
        <r>
          <rPr>
            <sz val="9"/>
            <color indexed="81"/>
            <rFont val="돋움"/>
            <family val="3"/>
            <charset val="129"/>
          </rPr>
          <t>제</t>
        </r>
        <r>
          <rPr>
            <sz val="9"/>
            <color indexed="81"/>
            <rFont val="Tahoma"/>
            <family val="2"/>
          </rPr>
          <t>2</t>
        </r>
        <r>
          <rPr>
            <sz val="9"/>
            <color indexed="81"/>
            <rFont val="돋움"/>
            <family val="3"/>
            <charset val="129"/>
          </rPr>
          <t>호</t>
        </r>
        <r>
          <rPr>
            <sz val="9"/>
            <color indexed="81"/>
            <rFont val="Tahoma"/>
            <family val="2"/>
          </rPr>
          <t xml:space="preserve"> </t>
        </r>
        <r>
          <rPr>
            <sz val="9"/>
            <color indexed="81"/>
            <rFont val="돋움"/>
            <family val="3"/>
            <charset val="129"/>
          </rPr>
          <t>라목에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교육비가</t>
        </r>
        <r>
          <rPr>
            <sz val="9"/>
            <color indexed="81"/>
            <rFont val="Tahoma"/>
            <family val="2"/>
          </rPr>
          <t xml:space="preserve"> </t>
        </r>
        <r>
          <rPr>
            <sz val="9"/>
            <color indexed="81"/>
            <rFont val="돋움"/>
            <family val="3"/>
            <charset val="129"/>
          </rPr>
          <t>세액공제</t>
        </r>
        <r>
          <rPr>
            <sz val="9"/>
            <color indexed="81"/>
            <rFont val="Tahoma"/>
            <family val="2"/>
          </rPr>
          <t xml:space="preserve"> </t>
        </r>
        <r>
          <rPr>
            <sz val="9"/>
            <color indexed="81"/>
            <rFont val="돋움"/>
            <family val="3"/>
            <charset val="129"/>
          </rPr>
          <t>대상에</t>
        </r>
        <r>
          <rPr>
            <sz val="9"/>
            <color indexed="81"/>
            <rFont val="Tahoma"/>
            <family val="2"/>
          </rPr>
          <t xml:space="preserve"> </t>
        </r>
        <r>
          <rPr>
            <sz val="9"/>
            <color indexed="81"/>
            <rFont val="돋움"/>
            <family val="3"/>
            <charset val="129"/>
          </rPr>
          <t>해당하는지</t>
        </r>
        <r>
          <rPr>
            <sz val="9"/>
            <color indexed="81"/>
            <rFont val="Tahoma"/>
            <family val="2"/>
          </rPr>
          <t xml:space="preserve"> </t>
        </r>
        <r>
          <rPr>
            <sz val="9"/>
            <color indexed="81"/>
            <rFont val="돋움"/>
            <family val="3"/>
            <charset val="129"/>
          </rPr>
          <t>여부를</t>
        </r>
        <r>
          <rPr>
            <sz val="9"/>
            <color indexed="81"/>
            <rFont val="Tahoma"/>
            <family val="2"/>
          </rPr>
          <t xml:space="preserve"> </t>
        </r>
        <r>
          <rPr>
            <sz val="9"/>
            <color indexed="81"/>
            <rFont val="돋움"/>
            <family val="3"/>
            <charset val="129"/>
          </rPr>
          <t>확인하기</t>
        </r>
        <r>
          <rPr>
            <sz val="9"/>
            <color indexed="81"/>
            <rFont val="Tahoma"/>
            <family val="2"/>
          </rPr>
          <t xml:space="preserve"> </t>
        </r>
        <r>
          <rPr>
            <sz val="9"/>
            <color indexed="81"/>
            <rFont val="돋움"/>
            <family val="3"/>
            <charset val="129"/>
          </rPr>
          <t>위하여</t>
        </r>
        <r>
          <rPr>
            <sz val="9"/>
            <color indexed="81"/>
            <rFont val="Tahoma"/>
            <family val="2"/>
          </rPr>
          <t xml:space="preserve"> </t>
        </r>
        <r>
          <rPr>
            <sz val="9"/>
            <color indexed="81"/>
            <rFont val="돋움"/>
            <family val="3"/>
            <charset val="129"/>
          </rPr>
          <t>「한국장학재단</t>
        </r>
        <r>
          <rPr>
            <sz val="9"/>
            <color indexed="81"/>
            <rFont val="Tahoma"/>
            <family val="2"/>
          </rPr>
          <t xml:space="preserve"> </t>
        </r>
        <r>
          <rPr>
            <sz val="9"/>
            <color indexed="81"/>
            <rFont val="돋움"/>
            <family val="3"/>
            <charset val="129"/>
          </rPr>
          <t>설립</t>
        </r>
        <r>
          <rPr>
            <sz val="9"/>
            <color indexed="81"/>
            <rFont val="Tahoma"/>
            <family val="2"/>
          </rPr>
          <t xml:space="preserve"> </t>
        </r>
        <r>
          <rPr>
            <sz val="9"/>
            <color indexed="81"/>
            <rFont val="돋움"/>
            <family val="3"/>
            <charset val="129"/>
          </rPr>
          <t>등에</t>
        </r>
        <r>
          <rPr>
            <sz val="9"/>
            <color indexed="81"/>
            <rFont val="Tahoma"/>
            <family val="2"/>
          </rPr>
          <t xml:space="preserve"> </t>
        </r>
        <r>
          <rPr>
            <sz val="9"/>
            <color indexed="81"/>
            <rFont val="돋움"/>
            <family val="3"/>
            <charset val="129"/>
          </rPr>
          <t>관한</t>
        </r>
        <r>
          <rPr>
            <sz val="9"/>
            <color indexed="81"/>
            <rFont val="Tahoma"/>
            <family val="2"/>
          </rPr>
          <t xml:space="preserve"> </t>
        </r>
        <r>
          <rPr>
            <sz val="9"/>
            <color indexed="81"/>
            <rFont val="돋움"/>
            <family val="3"/>
            <charset val="129"/>
          </rPr>
          <t>법률」</t>
        </r>
        <r>
          <rPr>
            <sz val="9"/>
            <color indexed="81"/>
            <rFont val="Tahoma"/>
            <family val="2"/>
          </rPr>
          <t xml:space="preserve"> </t>
        </r>
        <r>
          <rPr>
            <sz val="9"/>
            <color indexed="81"/>
            <rFont val="돋움"/>
            <family val="3"/>
            <charset val="129"/>
          </rPr>
          <t>제</t>
        </r>
        <r>
          <rPr>
            <sz val="9"/>
            <color indexed="81"/>
            <rFont val="Tahoma"/>
            <family val="2"/>
          </rPr>
          <t>6</t>
        </r>
        <r>
          <rPr>
            <sz val="9"/>
            <color indexed="81"/>
            <rFont val="돋움"/>
            <family val="3"/>
            <charset val="129"/>
          </rPr>
          <t>조에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한국장학재단</t>
        </r>
        <r>
          <rPr>
            <sz val="9"/>
            <color indexed="81"/>
            <rFont val="Tahoma"/>
            <family val="2"/>
          </rPr>
          <t xml:space="preserve"> </t>
        </r>
        <r>
          <rPr>
            <sz val="9"/>
            <color indexed="81"/>
            <rFont val="돋움"/>
            <family val="3"/>
            <charset val="129"/>
          </rPr>
          <t>등</t>
        </r>
        <r>
          <rPr>
            <sz val="9"/>
            <color indexed="81"/>
            <rFont val="Tahoma"/>
            <family val="2"/>
          </rPr>
          <t xml:space="preserve"> </t>
        </r>
        <r>
          <rPr>
            <sz val="9"/>
            <color indexed="81"/>
            <rFont val="돋움"/>
            <family val="3"/>
            <charset val="129"/>
          </rPr>
          <t>학자금</t>
        </r>
        <r>
          <rPr>
            <sz val="9"/>
            <color indexed="81"/>
            <rFont val="Tahoma"/>
            <family val="2"/>
          </rPr>
          <t xml:space="preserve"> </t>
        </r>
        <r>
          <rPr>
            <sz val="9"/>
            <color indexed="81"/>
            <rFont val="돋움"/>
            <family val="3"/>
            <charset val="129"/>
          </rPr>
          <t>대출ㆍ상환업무를</t>
        </r>
        <r>
          <rPr>
            <sz val="9"/>
            <color indexed="81"/>
            <rFont val="Tahoma"/>
            <family val="2"/>
          </rPr>
          <t xml:space="preserve"> </t>
        </r>
        <r>
          <rPr>
            <sz val="9"/>
            <color indexed="81"/>
            <rFont val="돋움"/>
            <family val="3"/>
            <charset val="129"/>
          </rPr>
          <t>수행하는</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기관</t>
        </r>
        <r>
          <rPr>
            <sz val="9"/>
            <color indexed="81"/>
            <rFont val="Tahoma"/>
            <family val="2"/>
          </rPr>
          <t>(</t>
        </r>
        <r>
          <rPr>
            <sz val="9"/>
            <color indexed="81"/>
            <rFont val="돋움"/>
            <family val="3"/>
            <charset val="129"/>
          </rPr>
          <t>이하</t>
        </r>
        <r>
          <rPr>
            <sz val="9"/>
            <color indexed="81"/>
            <rFont val="Tahoma"/>
            <family val="2"/>
          </rPr>
          <t xml:space="preserve"> </t>
        </r>
        <r>
          <rPr>
            <sz val="9"/>
            <color indexed="81"/>
            <rFont val="돋움"/>
            <family val="3"/>
            <charset val="129"/>
          </rPr>
          <t>이</t>
        </r>
        <r>
          <rPr>
            <sz val="9"/>
            <color indexed="81"/>
            <rFont val="Tahoma"/>
            <family val="2"/>
          </rPr>
          <t xml:space="preserve"> </t>
        </r>
        <r>
          <rPr>
            <sz val="9"/>
            <color indexed="81"/>
            <rFont val="돋움"/>
            <family val="3"/>
            <charset val="129"/>
          </rPr>
          <t>항에서</t>
        </r>
        <r>
          <rPr>
            <sz val="9"/>
            <color indexed="81"/>
            <rFont val="Tahoma"/>
            <family val="2"/>
          </rPr>
          <t xml:space="preserve"> "</t>
        </r>
        <r>
          <rPr>
            <sz val="9"/>
            <color indexed="81"/>
            <rFont val="돋움"/>
            <family val="3"/>
            <charset val="129"/>
          </rPr>
          <t>한국장학재단등</t>
        </r>
        <r>
          <rPr>
            <sz val="9"/>
            <color indexed="81"/>
            <rFont val="Tahoma"/>
            <family val="2"/>
          </rPr>
          <t>"</t>
        </r>
        <r>
          <rPr>
            <sz val="9"/>
            <color indexed="81"/>
            <rFont val="돋움"/>
            <family val="3"/>
            <charset val="129"/>
          </rPr>
          <t>이라</t>
        </r>
        <r>
          <rPr>
            <sz val="9"/>
            <color indexed="81"/>
            <rFont val="Tahoma"/>
            <family val="2"/>
          </rPr>
          <t xml:space="preserve"> </t>
        </r>
        <r>
          <rPr>
            <sz val="9"/>
            <color indexed="81"/>
            <rFont val="돋움"/>
            <family val="3"/>
            <charset val="129"/>
          </rPr>
          <t>한다</t>
        </r>
        <r>
          <rPr>
            <sz val="9"/>
            <color indexed="81"/>
            <rFont val="Tahoma"/>
            <family val="2"/>
          </rPr>
          <t>)</t>
        </r>
        <r>
          <rPr>
            <sz val="9"/>
            <color indexed="81"/>
            <rFont val="돋움"/>
            <family val="3"/>
            <charset val="129"/>
          </rPr>
          <t>에</t>
        </r>
        <r>
          <rPr>
            <sz val="9"/>
            <color indexed="81"/>
            <rFont val="Tahoma"/>
            <family val="2"/>
          </rPr>
          <t xml:space="preserve"> </t>
        </r>
        <r>
          <rPr>
            <sz val="9"/>
            <color indexed="81"/>
            <rFont val="돋움"/>
            <family val="3"/>
            <charset val="129"/>
          </rPr>
          <t>학자금대출</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원리금</t>
        </r>
        <r>
          <rPr>
            <sz val="9"/>
            <color indexed="81"/>
            <rFont val="Tahoma"/>
            <family val="2"/>
          </rPr>
          <t xml:space="preserve"> </t>
        </r>
        <r>
          <rPr>
            <sz val="9"/>
            <color indexed="81"/>
            <rFont val="돋움"/>
            <family val="3"/>
            <charset val="129"/>
          </rPr>
          <t>상환내역</t>
        </r>
        <r>
          <rPr>
            <sz val="9"/>
            <color indexed="81"/>
            <rFont val="Tahoma"/>
            <family val="2"/>
          </rPr>
          <t xml:space="preserve"> </t>
        </r>
        <r>
          <rPr>
            <sz val="9"/>
            <color indexed="81"/>
            <rFont val="돋움"/>
            <family val="3"/>
            <charset val="129"/>
          </rPr>
          <t>등</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자료의</t>
        </r>
        <r>
          <rPr>
            <sz val="9"/>
            <color indexed="81"/>
            <rFont val="Tahoma"/>
            <family val="2"/>
          </rPr>
          <t xml:space="preserve"> </t>
        </r>
        <r>
          <rPr>
            <sz val="9"/>
            <color indexed="81"/>
            <rFont val="돋움"/>
            <family val="3"/>
            <charset val="129"/>
          </rPr>
          <t>제공을</t>
        </r>
        <r>
          <rPr>
            <sz val="9"/>
            <color indexed="81"/>
            <rFont val="Tahoma"/>
            <family val="2"/>
          </rPr>
          <t xml:space="preserve"> </t>
        </r>
        <r>
          <rPr>
            <sz val="9"/>
            <color indexed="81"/>
            <rFont val="돋움"/>
            <family val="3"/>
            <charset val="129"/>
          </rPr>
          <t>요청할</t>
        </r>
        <r>
          <rPr>
            <sz val="9"/>
            <color indexed="81"/>
            <rFont val="Tahoma"/>
            <family val="2"/>
          </rPr>
          <t xml:space="preserve"> </t>
        </r>
        <r>
          <rPr>
            <sz val="9"/>
            <color indexed="81"/>
            <rFont val="돋움"/>
            <family val="3"/>
            <charset val="129"/>
          </rPr>
          <t>수</t>
        </r>
        <r>
          <rPr>
            <sz val="9"/>
            <color indexed="81"/>
            <rFont val="Tahoma"/>
            <family val="2"/>
          </rPr>
          <t xml:space="preserve"> </t>
        </r>
        <r>
          <rPr>
            <sz val="9"/>
            <color indexed="81"/>
            <rFont val="돋움"/>
            <family val="3"/>
            <charset val="129"/>
          </rPr>
          <t>있다</t>
        </r>
        <r>
          <rPr>
            <sz val="9"/>
            <color indexed="81"/>
            <rFont val="Tahoma"/>
            <family val="2"/>
          </rPr>
          <t xml:space="preserve">. </t>
        </r>
        <r>
          <rPr>
            <sz val="9"/>
            <color indexed="81"/>
            <rFont val="돋움"/>
            <family val="3"/>
            <charset val="129"/>
          </rPr>
          <t>이</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요청을</t>
        </r>
        <r>
          <rPr>
            <sz val="9"/>
            <color indexed="81"/>
            <rFont val="Tahoma"/>
            <family val="2"/>
          </rPr>
          <t xml:space="preserve"> </t>
        </r>
        <r>
          <rPr>
            <sz val="9"/>
            <color indexed="81"/>
            <rFont val="돋움"/>
            <family val="3"/>
            <charset val="129"/>
          </rPr>
          <t>받은</t>
        </r>
        <r>
          <rPr>
            <sz val="9"/>
            <color indexed="81"/>
            <rFont val="Tahoma"/>
            <family val="2"/>
          </rPr>
          <t xml:space="preserve"> </t>
        </r>
        <r>
          <rPr>
            <sz val="9"/>
            <color indexed="81"/>
            <rFont val="돋움"/>
            <family val="3"/>
            <charset val="129"/>
          </rPr>
          <t>한국장학재단등은</t>
        </r>
        <r>
          <rPr>
            <sz val="9"/>
            <color indexed="81"/>
            <rFont val="Tahoma"/>
            <family val="2"/>
          </rPr>
          <t xml:space="preserve"> </t>
        </r>
        <r>
          <rPr>
            <sz val="9"/>
            <color indexed="81"/>
            <rFont val="돋움"/>
            <family val="3"/>
            <charset val="129"/>
          </rPr>
          <t>특별한</t>
        </r>
        <r>
          <rPr>
            <sz val="9"/>
            <color indexed="81"/>
            <rFont val="Tahoma"/>
            <family val="2"/>
          </rPr>
          <t xml:space="preserve"> </t>
        </r>
        <r>
          <rPr>
            <sz val="9"/>
            <color indexed="81"/>
            <rFont val="돋움"/>
            <family val="3"/>
            <charset val="129"/>
          </rPr>
          <t>사유가</t>
        </r>
        <r>
          <rPr>
            <sz val="9"/>
            <color indexed="81"/>
            <rFont val="Tahoma"/>
            <family val="2"/>
          </rPr>
          <t xml:space="preserve"> </t>
        </r>
        <r>
          <rPr>
            <sz val="9"/>
            <color indexed="81"/>
            <rFont val="돋움"/>
            <family val="3"/>
            <charset val="129"/>
          </rPr>
          <t>없으면</t>
        </r>
        <r>
          <rPr>
            <sz val="9"/>
            <color indexed="81"/>
            <rFont val="Tahoma"/>
            <family val="2"/>
          </rPr>
          <t xml:space="preserve"> </t>
        </r>
        <r>
          <rPr>
            <sz val="9"/>
            <color indexed="81"/>
            <rFont val="돋움"/>
            <family val="3"/>
            <charset val="129"/>
          </rPr>
          <t>그</t>
        </r>
        <r>
          <rPr>
            <sz val="9"/>
            <color indexed="81"/>
            <rFont val="Tahoma"/>
            <family val="2"/>
          </rPr>
          <t xml:space="preserve"> </t>
        </r>
        <r>
          <rPr>
            <sz val="9"/>
            <color indexed="81"/>
            <rFont val="돋움"/>
            <family val="3"/>
            <charset val="129"/>
          </rPr>
          <t>요청에</t>
        </r>
        <r>
          <rPr>
            <sz val="9"/>
            <color indexed="81"/>
            <rFont val="Tahoma"/>
            <family val="2"/>
          </rPr>
          <t xml:space="preserve"> </t>
        </r>
        <r>
          <rPr>
            <sz val="9"/>
            <color indexed="81"/>
            <rFont val="돋움"/>
            <family val="3"/>
            <charset val="129"/>
          </rPr>
          <t>따라야</t>
        </r>
        <r>
          <rPr>
            <sz val="9"/>
            <color indexed="81"/>
            <rFont val="Tahoma"/>
            <family val="2"/>
          </rPr>
          <t xml:space="preserve"> </t>
        </r>
        <r>
          <rPr>
            <sz val="9"/>
            <color indexed="81"/>
            <rFont val="돋움"/>
            <family val="3"/>
            <charset val="129"/>
          </rPr>
          <t>한다</t>
        </r>
        <r>
          <rPr>
            <sz val="9"/>
            <color indexed="81"/>
            <rFont val="Tahoma"/>
            <family val="2"/>
          </rPr>
          <t xml:space="preserve">.(2016.12.20 </t>
        </r>
        <r>
          <rPr>
            <sz val="9"/>
            <color indexed="81"/>
            <rFont val="돋움"/>
            <family val="3"/>
            <charset val="129"/>
          </rPr>
          <t>신설</t>
        </r>
        <r>
          <rPr>
            <sz val="9"/>
            <color indexed="81"/>
            <rFont val="Tahoma"/>
            <family val="2"/>
          </rPr>
          <t xml:space="preserve">)
</t>
        </r>
        <r>
          <rPr>
            <sz val="9"/>
            <color indexed="81"/>
            <rFont val="돋움"/>
            <family val="3"/>
            <charset val="129"/>
          </rPr>
          <t>⑧</t>
        </r>
        <r>
          <rPr>
            <sz val="9"/>
            <color indexed="81"/>
            <rFont val="Tahoma"/>
            <family val="2"/>
          </rPr>
          <t xml:space="preserve"> </t>
        </r>
        <r>
          <rPr>
            <sz val="9"/>
            <color indexed="81"/>
            <rFont val="돋움"/>
            <family val="3"/>
            <charset val="129"/>
          </rPr>
          <t>삭제</t>
        </r>
        <r>
          <rPr>
            <sz val="9"/>
            <color indexed="81"/>
            <rFont val="Tahoma"/>
            <family val="2"/>
          </rPr>
          <t xml:space="preserve">(2014.12.23)
</t>
        </r>
        <r>
          <rPr>
            <sz val="9"/>
            <color indexed="81"/>
            <rFont val="돋움"/>
            <family val="3"/>
            <charset val="129"/>
          </rPr>
          <t>⑨</t>
        </r>
        <r>
          <rPr>
            <sz val="9"/>
            <color indexed="81"/>
            <rFont val="Tahoma"/>
            <family val="2"/>
          </rPr>
          <t xml:space="preserve"> </t>
        </r>
        <r>
          <rPr>
            <sz val="9"/>
            <color indexed="81"/>
            <rFont val="돋움"/>
            <family val="3"/>
            <charset val="129"/>
          </rPr>
          <t>근로소득이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거주자로서</t>
        </r>
        <r>
          <rPr>
            <sz val="9"/>
            <color indexed="81"/>
            <rFont val="Tahoma"/>
            <family val="2"/>
          </rPr>
          <t xml:space="preserve"> </t>
        </r>
        <r>
          <rPr>
            <sz val="9"/>
            <color indexed="81"/>
            <rFont val="돋움"/>
            <family val="3"/>
            <charset val="129"/>
          </rPr>
          <t>제</t>
        </r>
        <r>
          <rPr>
            <sz val="9"/>
            <color indexed="81"/>
            <rFont val="Tahoma"/>
            <family val="2"/>
          </rPr>
          <t>6</t>
        </r>
        <r>
          <rPr>
            <sz val="9"/>
            <color indexed="81"/>
            <rFont val="돋움"/>
            <family val="3"/>
            <charset val="129"/>
          </rPr>
          <t>항</t>
        </r>
        <r>
          <rPr>
            <sz val="9"/>
            <color indexed="81"/>
            <rFont val="Tahoma"/>
            <family val="2"/>
          </rPr>
          <t xml:space="preserve">, </t>
        </r>
        <r>
          <rPr>
            <sz val="9"/>
            <color indexed="81"/>
            <rFont val="돋움"/>
            <family val="3"/>
            <charset val="129"/>
          </rPr>
          <t>제</t>
        </r>
        <r>
          <rPr>
            <sz val="9"/>
            <color indexed="81"/>
            <rFont val="Tahoma"/>
            <family val="2"/>
          </rPr>
          <t>52</t>
        </r>
        <r>
          <rPr>
            <sz val="9"/>
            <color indexed="81"/>
            <rFont val="돋움"/>
            <family val="3"/>
            <charset val="129"/>
          </rPr>
          <t>조</t>
        </r>
        <r>
          <rPr>
            <sz val="9"/>
            <color indexed="81"/>
            <rFont val="Tahoma"/>
            <family val="2"/>
          </rPr>
          <t xml:space="preserve"> </t>
        </r>
        <r>
          <rPr>
            <sz val="9"/>
            <color indexed="81"/>
            <rFont val="돋움"/>
            <family val="3"/>
            <charset val="129"/>
          </rPr>
          <t>제</t>
        </r>
        <r>
          <rPr>
            <sz val="9"/>
            <color indexed="81"/>
            <rFont val="Tahoma"/>
            <family val="2"/>
          </rPr>
          <t>8</t>
        </r>
        <r>
          <rPr>
            <sz val="9"/>
            <color indexed="81"/>
            <rFont val="돋움"/>
            <family val="3"/>
            <charset val="129"/>
          </rPr>
          <t>항</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「조세특례제한법」</t>
        </r>
        <r>
          <rPr>
            <sz val="9"/>
            <color indexed="81"/>
            <rFont val="Tahoma"/>
            <family val="2"/>
          </rPr>
          <t xml:space="preserve"> </t>
        </r>
        <r>
          <rPr>
            <sz val="9"/>
            <color indexed="81"/>
            <rFont val="돋움"/>
            <family val="3"/>
            <charset val="129"/>
          </rPr>
          <t>제</t>
        </r>
        <r>
          <rPr>
            <sz val="9"/>
            <color indexed="81"/>
            <rFont val="Tahoma"/>
            <family val="2"/>
          </rPr>
          <t>95</t>
        </r>
        <r>
          <rPr>
            <sz val="9"/>
            <color indexed="81"/>
            <rFont val="돋움"/>
            <family val="3"/>
            <charset val="129"/>
          </rPr>
          <t>조의</t>
        </r>
        <r>
          <rPr>
            <sz val="9"/>
            <color indexed="81"/>
            <rFont val="Tahoma"/>
            <family val="2"/>
          </rPr>
          <t xml:space="preserve">2 </t>
        </r>
        <r>
          <rPr>
            <sz val="9"/>
            <color indexed="81"/>
            <rFont val="돋움"/>
            <family val="3"/>
            <charset val="129"/>
          </rPr>
          <t>제</t>
        </r>
        <r>
          <rPr>
            <sz val="9"/>
            <color indexed="81"/>
            <rFont val="Tahoma"/>
            <family val="2"/>
          </rPr>
          <t>2</t>
        </r>
        <r>
          <rPr>
            <sz val="9"/>
            <color indexed="81"/>
            <rFont val="돋움"/>
            <family val="3"/>
            <charset val="129"/>
          </rPr>
          <t>항에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소득공제</t>
        </r>
        <r>
          <rPr>
            <sz val="9"/>
            <color indexed="81"/>
            <rFont val="Tahoma"/>
            <family val="2"/>
          </rPr>
          <t xml:space="preserve"> </t>
        </r>
        <r>
          <rPr>
            <sz val="9"/>
            <color indexed="81"/>
            <rFont val="돋움"/>
            <family val="3"/>
            <charset val="129"/>
          </rPr>
          <t>신청이나</t>
        </r>
        <r>
          <rPr>
            <sz val="9"/>
            <color indexed="81"/>
            <rFont val="Tahoma"/>
            <family val="2"/>
          </rPr>
          <t xml:space="preserve"> </t>
        </r>
        <r>
          <rPr>
            <sz val="9"/>
            <color indexed="81"/>
            <rFont val="돋움"/>
            <family val="3"/>
            <charset val="129"/>
          </rPr>
          <t>세액공제</t>
        </r>
        <r>
          <rPr>
            <sz val="9"/>
            <color indexed="81"/>
            <rFont val="Tahoma"/>
            <family val="2"/>
          </rPr>
          <t xml:space="preserve"> </t>
        </r>
        <r>
          <rPr>
            <sz val="9"/>
            <color indexed="81"/>
            <rFont val="돋움"/>
            <family val="3"/>
            <charset val="129"/>
          </rPr>
          <t>신청을</t>
        </r>
        <r>
          <rPr>
            <sz val="9"/>
            <color indexed="81"/>
            <rFont val="Tahoma"/>
            <family val="2"/>
          </rPr>
          <t xml:space="preserve"> </t>
        </r>
        <r>
          <rPr>
            <sz val="9"/>
            <color indexed="81"/>
            <rFont val="돋움"/>
            <family val="3"/>
            <charset val="129"/>
          </rPr>
          <t>하지</t>
        </r>
        <r>
          <rPr>
            <sz val="9"/>
            <color indexed="81"/>
            <rFont val="Tahoma"/>
            <family val="2"/>
          </rPr>
          <t xml:space="preserve"> </t>
        </r>
        <r>
          <rPr>
            <sz val="9"/>
            <color indexed="81"/>
            <rFont val="돋움"/>
            <family val="3"/>
            <charset val="129"/>
          </rPr>
          <t>아니한</t>
        </r>
        <r>
          <rPr>
            <sz val="9"/>
            <color indexed="81"/>
            <rFont val="Tahoma"/>
            <family val="2"/>
          </rPr>
          <t xml:space="preserve"> </t>
        </r>
        <r>
          <rPr>
            <sz val="9"/>
            <color indexed="81"/>
            <rFont val="돋움"/>
            <family val="3"/>
            <charset val="129"/>
          </rPr>
          <t>사람에</t>
        </r>
        <r>
          <rPr>
            <sz val="9"/>
            <color indexed="81"/>
            <rFont val="Tahoma"/>
            <family val="2"/>
          </rPr>
          <t xml:space="preserve"> </t>
        </r>
        <r>
          <rPr>
            <sz val="9"/>
            <color indexed="81"/>
            <rFont val="돋움"/>
            <family val="3"/>
            <charset val="129"/>
          </rPr>
          <t>대해서는</t>
        </r>
        <r>
          <rPr>
            <sz val="9"/>
            <color indexed="81"/>
            <rFont val="Tahoma"/>
            <family val="2"/>
          </rPr>
          <t xml:space="preserve"> </t>
        </r>
        <r>
          <rPr>
            <sz val="9"/>
            <color indexed="81"/>
            <rFont val="돋움"/>
            <family val="3"/>
            <charset val="129"/>
          </rPr>
          <t>연</t>
        </r>
        <r>
          <rPr>
            <sz val="9"/>
            <color indexed="81"/>
            <rFont val="Tahoma"/>
            <family val="2"/>
          </rPr>
          <t xml:space="preserve"> 13</t>
        </r>
        <r>
          <rPr>
            <sz val="9"/>
            <color indexed="81"/>
            <rFont val="돋움"/>
            <family val="3"/>
            <charset val="129"/>
          </rPr>
          <t>만원을</t>
        </r>
        <r>
          <rPr>
            <sz val="9"/>
            <color indexed="81"/>
            <rFont val="Tahoma"/>
            <family val="2"/>
          </rPr>
          <t xml:space="preserve"> </t>
        </r>
        <r>
          <rPr>
            <sz val="9"/>
            <color indexed="81"/>
            <rFont val="돋움"/>
            <family val="3"/>
            <charset val="129"/>
          </rPr>
          <t>종합소득산출세액에서</t>
        </r>
        <r>
          <rPr>
            <sz val="9"/>
            <color indexed="81"/>
            <rFont val="Tahoma"/>
            <family val="2"/>
          </rPr>
          <t xml:space="preserve"> </t>
        </r>
        <r>
          <rPr>
            <sz val="9"/>
            <color indexed="81"/>
            <rFont val="돋움"/>
            <family val="3"/>
            <charset val="129"/>
          </rPr>
          <t>공제하고</t>
        </r>
        <r>
          <rPr>
            <sz val="9"/>
            <color indexed="81"/>
            <rFont val="Tahoma"/>
            <family val="2"/>
          </rPr>
          <t xml:space="preserve">, </t>
        </r>
        <r>
          <rPr>
            <sz val="9"/>
            <color indexed="81"/>
            <rFont val="돋움"/>
            <family val="3"/>
            <charset val="129"/>
          </rPr>
          <t>제</t>
        </r>
        <r>
          <rPr>
            <sz val="9"/>
            <color indexed="81"/>
            <rFont val="Tahoma"/>
            <family val="2"/>
          </rPr>
          <t>160</t>
        </r>
        <r>
          <rPr>
            <sz val="9"/>
            <color indexed="81"/>
            <rFont val="돋움"/>
            <family val="3"/>
            <charset val="129"/>
          </rPr>
          <t>조의</t>
        </r>
        <r>
          <rPr>
            <sz val="9"/>
            <color indexed="81"/>
            <rFont val="Tahoma"/>
            <family val="2"/>
          </rPr>
          <t xml:space="preserve">5 </t>
        </r>
        <r>
          <rPr>
            <sz val="9"/>
            <color indexed="81"/>
            <rFont val="돋움"/>
            <family val="3"/>
            <charset val="129"/>
          </rPr>
          <t>제</t>
        </r>
        <r>
          <rPr>
            <sz val="9"/>
            <color indexed="81"/>
            <rFont val="Tahoma"/>
            <family val="2"/>
          </rPr>
          <t>3</t>
        </r>
        <r>
          <rPr>
            <sz val="9"/>
            <color indexed="81"/>
            <rFont val="돋움"/>
            <family val="3"/>
            <charset val="129"/>
          </rPr>
          <t>항에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사업용계좌의</t>
        </r>
        <r>
          <rPr>
            <sz val="9"/>
            <color indexed="81"/>
            <rFont val="Tahoma"/>
            <family val="2"/>
          </rPr>
          <t xml:space="preserve"> </t>
        </r>
        <r>
          <rPr>
            <sz val="9"/>
            <color indexed="81"/>
            <rFont val="돋움"/>
            <family val="3"/>
            <charset val="129"/>
          </rPr>
          <t>신고</t>
        </r>
        <r>
          <rPr>
            <sz val="9"/>
            <color indexed="81"/>
            <rFont val="Tahoma"/>
            <family val="2"/>
          </rPr>
          <t xml:space="preserve"> </t>
        </r>
        <r>
          <rPr>
            <sz val="9"/>
            <color indexed="81"/>
            <rFont val="돋움"/>
            <family val="3"/>
            <charset val="129"/>
          </rPr>
          <t>등</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정하는</t>
        </r>
        <r>
          <rPr>
            <sz val="9"/>
            <color indexed="81"/>
            <rFont val="Tahoma"/>
            <family val="2"/>
          </rPr>
          <t xml:space="preserve"> </t>
        </r>
        <r>
          <rPr>
            <sz val="9"/>
            <color indexed="81"/>
            <rFont val="돋움"/>
            <family val="3"/>
            <charset val="129"/>
          </rPr>
          <t>요건에</t>
        </r>
        <r>
          <rPr>
            <sz val="9"/>
            <color indexed="81"/>
            <rFont val="Tahoma"/>
            <family val="2"/>
          </rPr>
          <t xml:space="preserve"> </t>
        </r>
        <r>
          <rPr>
            <sz val="9"/>
            <color indexed="81"/>
            <rFont val="돋움"/>
            <family val="3"/>
            <charset val="129"/>
          </rPr>
          <t>해당하는</t>
        </r>
        <r>
          <rPr>
            <sz val="9"/>
            <color indexed="81"/>
            <rFont val="Tahoma"/>
            <family val="2"/>
          </rPr>
          <t xml:space="preserve"> </t>
        </r>
        <r>
          <rPr>
            <sz val="9"/>
            <color indexed="81"/>
            <rFont val="돋움"/>
            <family val="3"/>
            <charset val="129"/>
          </rPr>
          <t>사업자</t>
        </r>
        <r>
          <rPr>
            <sz val="9"/>
            <color indexed="81"/>
            <rFont val="Tahoma"/>
            <family val="2"/>
          </rPr>
          <t>(</t>
        </r>
        <r>
          <rPr>
            <sz val="9"/>
            <color indexed="81"/>
            <rFont val="돋움"/>
            <family val="3"/>
            <charset val="129"/>
          </rPr>
          <t>이하</t>
        </r>
        <r>
          <rPr>
            <sz val="9"/>
            <color indexed="81"/>
            <rFont val="Tahoma"/>
            <family val="2"/>
          </rPr>
          <t xml:space="preserve"> "</t>
        </r>
        <r>
          <rPr>
            <sz val="9"/>
            <color indexed="81"/>
            <rFont val="돋움"/>
            <family val="3"/>
            <charset val="129"/>
          </rPr>
          <t>성실사업자</t>
        </r>
        <r>
          <rPr>
            <sz val="9"/>
            <color indexed="81"/>
            <rFont val="Tahoma"/>
            <family val="2"/>
          </rPr>
          <t>"</t>
        </r>
        <r>
          <rPr>
            <sz val="9"/>
            <color indexed="81"/>
            <rFont val="돋움"/>
            <family val="3"/>
            <charset val="129"/>
          </rPr>
          <t>라</t>
        </r>
        <r>
          <rPr>
            <sz val="9"/>
            <color indexed="81"/>
            <rFont val="Tahoma"/>
            <family val="2"/>
          </rPr>
          <t xml:space="preserve"> </t>
        </r>
        <r>
          <rPr>
            <sz val="9"/>
            <color indexed="81"/>
            <rFont val="돋움"/>
            <family val="3"/>
            <charset val="129"/>
          </rPr>
          <t>한다</t>
        </r>
        <r>
          <rPr>
            <sz val="9"/>
            <color indexed="81"/>
            <rFont val="Tahoma"/>
            <family val="2"/>
          </rPr>
          <t>)</t>
        </r>
        <r>
          <rPr>
            <sz val="9"/>
            <color indexed="81"/>
            <rFont val="돋움"/>
            <family val="3"/>
            <charset val="129"/>
          </rPr>
          <t>로서</t>
        </r>
        <r>
          <rPr>
            <sz val="9"/>
            <color indexed="81"/>
            <rFont val="Tahoma"/>
            <family val="2"/>
          </rPr>
          <t xml:space="preserve"> </t>
        </r>
        <r>
          <rPr>
            <sz val="9"/>
            <color indexed="81"/>
            <rFont val="돋움"/>
            <family val="3"/>
            <charset val="129"/>
          </rPr>
          <t>「조세특례제한법」</t>
        </r>
        <r>
          <rPr>
            <sz val="9"/>
            <color indexed="81"/>
            <rFont val="Tahoma"/>
            <family val="2"/>
          </rPr>
          <t xml:space="preserve"> </t>
        </r>
        <r>
          <rPr>
            <sz val="9"/>
            <color indexed="81"/>
            <rFont val="돋움"/>
            <family val="3"/>
            <charset val="129"/>
          </rPr>
          <t>제</t>
        </r>
        <r>
          <rPr>
            <sz val="9"/>
            <color indexed="81"/>
            <rFont val="Tahoma"/>
            <family val="2"/>
          </rPr>
          <t>122</t>
        </r>
        <r>
          <rPr>
            <sz val="9"/>
            <color indexed="81"/>
            <rFont val="돋움"/>
            <family val="3"/>
            <charset val="129"/>
          </rPr>
          <t>조의</t>
        </r>
        <r>
          <rPr>
            <sz val="9"/>
            <color indexed="81"/>
            <rFont val="Tahoma"/>
            <family val="2"/>
          </rPr>
          <t>3</t>
        </r>
        <r>
          <rPr>
            <sz val="9"/>
            <color indexed="81"/>
            <rFont val="돋움"/>
            <family val="3"/>
            <charset val="129"/>
          </rPr>
          <t>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세액공제</t>
        </r>
        <r>
          <rPr>
            <sz val="9"/>
            <color indexed="81"/>
            <rFont val="Tahoma"/>
            <family val="2"/>
          </rPr>
          <t xml:space="preserve"> </t>
        </r>
        <r>
          <rPr>
            <sz val="9"/>
            <color indexed="81"/>
            <rFont val="돋움"/>
            <family val="3"/>
            <charset val="129"/>
          </rPr>
          <t>신청을</t>
        </r>
        <r>
          <rPr>
            <sz val="9"/>
            <color indexed="81"/>
            <rFont val="Tahoma"/>
            <family val="2"/>
          </rPr>
          <t xml:space="preserve"> </t>
        </r>
        <r>
          <rPr>
            <sz val="9"/>
            <color indexed="81"/>
            <rFont val="돋움"/>
            <family val="3"/>
            <charset val="129"/>
          </rPr>
          <t>하지</t>
        </r>
        <r>
          <rPr>
            <sz val="9"/>
            <color indexed="81"/>
            <rFont val="Tahoma"/>
            <family val="2"/>
          </rPr>
          <t xml:space="preserve"> </t>
        </r>
        <r>
          <rPr>
            <sz val="9"/>
            <color indexed="81"/>
            <rFont val="돋움"/>
            <family val="3"/>
            <charset val="129"/>
          </rPr>
          <t>아니한</t>
        </r>
        <r>
          <rPr>
            <sz val="9"/>
            <color indexed="81"/>
            <rFont val="Tahoma"/>
            <family val="2"/>
          </rPr>
          <t xml:space="preserve"> </t>
        </r>
        <r>
          <rPr>
            <sz val="9"/>
            <color indexed="81"/>
            <rFont val="돋움"/>
            <family val="3"/>
            <charset val="129"/>
          </rPr>
          <t>사업자에</t>
        </r>
        <r>
          <rPr>
            <sz val="9"/>
            <color indexed="81"/>
            <rFont val="Tahoma"/>
            <family val="2"/>
          </rPr>
          <t xml:space="preserve"> </t>
        </r>
        <r>
          <rPr>
            <sz val="9"/>
            <color indexed="81"/>
            <rFont val="돋움"/>
            <family val="3"/>
            <charset val="129"/>
          </rPr>
          <t>대해서는</t>
        </r>
        <r>
          <rPr>
            <sz val="9"/>
            <color indexed="81"/>
            <rFont val="Tahoma"/>
            <family val="2"/>
          </rPr>
          <t xml:space="preserve"> </t>
        </r>
        <r>
          <rPr>
            <sz val="9"/>
            <color indexed="81"/>
            <rFont val="돋움"/>
            <family val="3"/>
            <charset val="129"/>
          </rPr>
          <t>연</t>
        </r>
        <r>
          <rPr>
            <sz val="9"/>
            <color indexed="81"/>
            <rFont val="Tahoma"/>
            <family val="2"/>
          </rPr>
          <t xml:space="preserve"> 12</t>
        </r>
        <r>
          <rPr>
            <sz val="9"/>
            <color indexed="81"/>
            <rFont val="돋움"/>
            <family val="3"/>
            <charset val="129"/>
          </rPr>
          <t>만원을</t>
        </r>
        <r>
          <rPr>
            <sz val="9"/>
            <color indexed="81"/>
            <rFont val="Tahoma"/>
            <family val="2"/>
          </rPr>
          <t xml:space="preserve"> </t>
        </r>
        <r>
          <rPr>
            <sz val="9"/>
            <color indexed="81"/>
            <rFont val="돋움"/>
            <family val="3"/>
            <charset val="129"/>
          </rPr>
          <t>종합소득산출세액에서</t>
        </r>
        <r>
          <rPr>
            <sz val="9"/>
            <color indexed="81"/>
            <rFont val="Tahoma"/>
            <family val="2"/>
          </rPr>
          <t xml:space="preserve"> </t>
        </r>
        <r>
          <rPr>
            <sz val="9"/>
            <color indexed="81"/>
            <rFont val="돋움"/>
            <family val="3"/>
            <charset val="129"/>
          </rPr>
          <t>공제하며</t>
        </r>
        <r>
          <rPr>
            <sz val="9"/>
            <color indexed="81"/>
            <rFont val="Tahoma"/>
            <family val="2"/>
          </rPr>
          <t xml:space="preserve">, </t>
        </r>
        <r>
          <rPr>
            <sz val="9"/>
            <color indexed="81"/>
            <rFont val="돋움"/>
            <family val="3"/>
            <charset val="129"/>
          </rPr>
          <t>근로소득이</t>
        </r>
        <r>
          <rPr>
            <sz val="9"/>
            <color indexed="81"/>
            <rFont val="Tahoma"/>
            <family val="2"/>
          </rPr>
          <t xml:space="preserve"> </t>
        </r>
        <r>
          <rPr>
            <sz val="9"/>
            <color indexed="81"/>
            <rFont val="돋움"/>
            <family val="3"/>
            <charset val="129"/>
          </rPr>
          <t>없는</t>
        </r>
        <r>
          <rPr>
            <sz val="9"/>
            <color indexed="81"/>
            <rFont val="Tahoma"/>
            <family val="2"/>
          </rPr>
          <t xml:space="preserve"> </t>
        </r>
        <r>
          <rPr>
            <sz val="9"/>
            <color indexed="81"/>
            <rFont val="돋움"/>
            <family val="3"/>
            <charset val="129"/>
          </rPr>
          <t>거주자로서</t>
        </r>
        <r>
          <rPr>
            <sz val="9"/>
            <color indexed="81"/>
            <rFont val="Tahoma"/>
            <family val="2"/>
          </rPr>
          <t xml:space="preserve"> </t>
        </r>
        <r>
          <rPr>
            <sz val="9"/>
            <color indexed="81"/>
            <rFont val="돋움"/>
            <family val="3"/>
            <charset val="129"/>
          </rPr>
          <t>종합소득이</t>
        </r>
        <r>
          <rPr>
            <sz val="9"/>
            <color indexed="81"/>
            <rFont val="Tahoma"/>
            <family val="2"/>
          </rPr>
          <t xml:space="preserve"> </t>
        </r>
        <r>
          <rPr>
            <sz val="9"/>
            <color indexed="81"/>
            <rFont val="돋움"/>
            <family val="3"/>
            <charset val="129"/>
          </rPr>
          <t>있는</t>
        </r>
        <r>
          <rPr>
            <sz val="9"/>
            <color indexed="81"/>
            <rFont val="Tahoma"/>
            <family val="2"/>
          </rPr>
          <t xml:space="preserve"> </t>
        </r>
        <r>
          <rPr>
            <sz val="9"/>
            <color indexed="81"/>
            <rFont val="돋움"/>
            <family val="3"/>
            <charset val="129"/>
          </rPr>
          <t>사람</t>
        </r>
        <r>
          <rPr>
            <sz val="9"/>
            <color indexed="81"/>
            <rFont val="Tahoma"/>
            <family val="2"/>
          </rPr>
          <t>(</t>
        </r>
        <r>
          <rPr>
            <sz val="9"/>
            <color indexed="81"/>
            <rFont val="돋움"/>
            <family val="3"/>
            <charset val="129"/>
          </rPr>
          <t>성실사업자는</t>
        </r>
        <r>
          <rPr>
            <sz val="9"/>
            <color indexed="81"/>
            <rFont val="Tahoma"/>
            <family val="2"/>
          </rPr>
          <t xml:space="preserve"> </t>
        </r>
        <r>
          <rPr>
            <sz val="9"/>
            <color indexed="81"/>
            <rFont val="돋움"/>
            <family val="3"/>
            <charset val="129"/>
          </rPr>
          <t>제외한다</t>
        </r>
        <r>
          <rPr>
            <sz val="9"/>
            <color indexed="81"/>
            <rFont val="Tahoma"/>
            <family val="2"/>
          </rPr>
          <t>)</t>
        </r>
        <r>
          <rPr>
            <sz val="9"/>
            <color indexed="81"/>
            <rFont val="돋움"/>
            <family val="3"/>
            <charset val="129"/>
          </rPr>
          <t>에</t>
        </r>
        <r>
          <rPr>
            <sz val="9"/>
            <color indexed="81"/>
            <rFont val="Tahoma"/>
            <family val="2"/>
          </rPr>
          <t xml:space="preserve"> </t>
        </r>
        <r>
          <rPr>
            <sz val="9"/>
            <color indexed="81"/>
            <rFont val="돋움"/>
            <family val="3"/>
            <charset val="129"/>
          </rPr>
          <t>대해서는</t>
        </r>
        <r>
          <rPr>
            <sz val="9"/>
            <color indexed="81"/>
            <rFont val="Tahoma"/>
            <family val="2"/>
          </rPr>
          <t xml:space="preserve"> </t>
        </r>
        <r>
          <rPr>
            <sz val="9"/>
            <color indexed="81"/>
            <rFont val="돋움"/>
            <family val="3"/>
            <charset val="129"/>
          </rPr>
          <t>연</t>
        </r>
        <r>
          <rPr>
            <sz val="9"/>
            <color indexed="81"/>
            <rFont val="Tahoma"/>
            <family val="2"/>
          </rPr>
          <t xml:space="preserve"> 7</t>
        </r>
        <r>
          <rPr>
            <sz val="9"/>
            <color indexed="81"/>
            <rFont val="돋움"/>
            <family val="3"/>
            <charset val="129"/>
          </rPr>
          <t>만원을</t>
        </r>
        <r>
          <rPr>
            <sz val="9"/>
            <color indexed="81"/>
            <rFont val="Tahoma"/>
            <family val="2"/>
          </rPr>
          <t xml:space="preserve"> </t>
        </r>
        <r>
          <rPr>
            <sz val="9"/>
            <color indexed="81"/>
            <rFont val="돋움"/>
            <family val="3"/>
            <charset val="129"/>
          </rPr>
          <t>종합소득산출세액에서</t>
        </r>
        <r>
          <rPr>
            <sz val="9"/>
            <color indexed="81"/>
            <rFont val="Tahoma"/>
            <family val="2"/>
          </rPr>
          <t xml:space="preserve"> </t>
        </r>
        <r>
          <rPr>
            <sz val="9"/>
            <color indexed="81"/>
            <rFont val="돋움"/>
            <family val="3"/>
            <charset val="129"/>
          </rPr>
          <t>공제</t>
        </r>
        <r>
          <rPr>
            <sz val="9"/>
            <color indexed="81"/>
            <rFont val="Tahoma"/>
            <family val="2"/>
          </rPr>
          <t>(</t>
        </r>
        <r>
          <rPr>
            <sz val="9"/>
            <color indexed="81"/>
            <rFont val="돋움"/>
            <family val="3"/>
            <charset val="129"/>
          </rPr>
          <t>이하</t>
        </r>
        <r>
          <rPr>
            <sz val="9"/>
            <color indexed="81"/>
            <rFont val="Tahoma"/>
            <family val="2"/>
          </rPr>
          <t xml:space="preserve"> "</t>
        </r>
        <r>
          <rPr>
            <sz val="9"/>
            <color indexed="81"/>
            <rFont val="돋움"/>
            <family val="3"/>
            <charset val="129"/>
          </rPr>
          <t>표준세액공제</t>
        </r>
        <r>
          <rPr>
            <sz val="9"/>
            <color indexed="81"/>
            <rFont val="Tahoma"/>
            <family val="2"/>
          </rPr>
          <t>"</t>
        </r>
        <r>
          <rPr>
            <sz val="9"/>
            <color indexed="81"/>
            <rFont val="돋움"/>
            <family val="3"/>
            <charset val="129"/>
          </rPr>
          <t>라</t>
        </r>
        <r>
          <rPr>
            <sz val="9"/>
            <color indexed="81"/>
            <rFont val="Tahoma"/>
            <family val="2"/>
          </rPr>
          <t xml:space="preserve"> </t>
        </r>
        <r>
          <rPr>
            <sz val="9"/>
            <color indexed="81"/>
            <rFont val="돋움"/>
            <family val="3"/>
            <charset val="129"/>
          </rPr>
          <t>한다</t>
        </r>
        <r>
          <rPr>
            <sz val="9"/>
            <color indexed="81"/>
            <rFont val="Tahoma"/>
            <family val="2"/>
          </rPr>
          <t>)</t>
        </r>
        <r>
          <rPr>
            <sz val="9"/>
            <color indexed="81"/>
            <rFont val="돋움"/>
            <family val="3"/>
            <charset val="129"/>
          </rPr>
          <t>한다</t>
        </r>
        <r>
          <rPr>
            <sz val="9"/>
            <color indexed="81"/>
            <rFont val="Tahoma"/>
            <family val="2"/>
          </rPr>
          <t xml:space="preserve">.(2015.05.13 </t>
        </r>
        <r>
          <rPr>
            <sz val="9"/>
            <color indexed="81"/>
            <rFont val="돋움"/>
            <family val="3"/>
            <charset val="129"/>
          </rPr>
          <t>개정</t>
        </r>
        <r>
          <rPr>
            <sz val="9"/>
            <color indexed="81"/>
            <rFont val="Tahoma"/>
            <family val="2"/>
          </rPr>
          <t xml:space="preserve">)
</t>
        </r>
        <r>
          <rPr>
            <sz val="9"/>
            <color indexed="81"/>
            <rFont val="돋움"/>
            <family val="3"/>
            <charset val="129"/>
          </rPr>
          <t>⑩</t>
        </r>
        <r>
          <rPr>
            <sz val="9"/>
            <color indexed="81"/>
            <rFont val="Tahoma"/>
            <family val="2"/>
          </rPr>
          <t xml:space="preserve"> </t>
        </r>
        <r>
          <rPr>
            <sz val="9"/>
            <color indexed="81"/>
            <rFont val="돋움"/>
            <family val="3"/>
            <charset val="129"/>
          </rPr>
          <t>제</t>
        </r>
        <r>
          <rPr>
            <sz val="9"/>
            <color indexed="81"/>
            <rFont val="Tahoma"/>
            <family val="2"/>
          </rPr>
          <t>1</t>
        </r>
        <r>
          <rPr>
            <sz val="9"/>
            <color indexed="81"/>
            <rFont val="돋움"/>
            <family val="3"/>
            <charset val="129"/>
          </rPr>
          <t>항부터</t>
        </r>
        <r>
          <rPr>
            <sz val="9"/>
            <color indexed="81"/>
            <rFont val="Tahoma"/>
            <family val="2"/>
          </rPr>
          <t xml:space="preserve"> </t>
        </r>
        <r>
          <rPr>
            <sz val="9"/>
            <color indexed="81"/>
            <rFont val="돋움"/>
            <family val="3"/>
            <charset val="129"/>
          </rPr>
          <t>제</t>
        </r>
        <r>
          <rPr>
            <sz val="9"/>
            <color indexed="81"/>
            <rFont val="Tahoma"/>
            <family val="2"/>
          </rPr>
          <t>9</t>
        </r>
        <r>
          <rPr>
            <sz val="9"/>
            <color indexed="81"/>
            <rFont val="돋움"/>
            <family val="3"/>
            <charset val="129"/>
          </rPr>
          <t>항까지의</t>
        </r>
        <r>
          <rPr>
            <sz val="9"/>
            <color indexed="81"/>
            <rFont val="Tahoma"/>
            <family val="2"/>
          </rPr>
          <t xml:space="preserve"> </t>
        </r>
        <r>
          <rPr>
            <sz val="9"/>
            <color indexed="81"/>
            <rFont val="돋움"/>
            <family val="3"/>
            <charset val="129"/>
          </rPr>
          <t>규정에</t>
        </r>
        <r>
          <rPr>
            <sz val="9"/>
            <color indexed="81"/>
            <rFont val="Tahoma"/>
            <family val="2"/>
          </rPr>
          <t xml:space="preserve"> </t>
        </r>
        <r>
          <rPr>
            <sz val="9"/>
            <color indexed="81"/>
            <rFont val="돋움"/>
            <family val="3"/>
            <charset val="129"/>
          </rPr>
          <t>따른</t>
        </r>
        <r>
          <rPr>
            <sz val="9"/>
            <color indexed="81"/>
            <rFont val="Tahoma"/>
            <family val="2"/>
          </rPr>
          <t xml:space="preserve"> </t>
        </r>
        <r>
          <rPr>
            <sz val="9"/>
            <color indexed="81"/>
            <rFont val="돋움"/>
            <family val="3"/>
            <charset val="129"/>
          </rPr>
          <t>공제를</t>
        </r>
        <r>
          <rPr>
            <sz val="9"/>
            <color indexed="81"/>
            <rFont val="Tahoma"/>
            <family val="2"/>
          </rPr>
          <t xml:space="preserve"> "</t>
        </r>
        <r>
          <rPr>
            <sz val="9"/>
            <color indexed="81"/>
            <rFont val="돋움"/>
            <family val="3"/>
            <charset val="129"/>
          </rPr>
          <t>특별세액공제</t>
        </r>
        <r>
          <rPr>
            <sz val="9"/>
            <color indexed="81"/>
            <rFont val="Tahoma"/>
            <family val="2"/>
          </rPr>
          <t>"</t>
        </r>
        <r>
          <rPr>
            <sz val="9"/>
            <color indexed="81"/>
            <rFont val="돋움"/>
            <family val="3"/>
            <charset val="129"/>
          </rPr>
          <t>라</t>
        </r>
        <r>
          <rPr>
            <sz val="9"/>
            <color indexed="81"/>
            <rFont val="Tahoma"/>
            <family val="2"/>
          </rPr>
          <t xml:space="preserve"> </t>
        </r>
        <r>
          <rPr>
            <sz val="9"/>
            <color indexed="81"/>
            <rFont val="돋움"/>
            <family val="3"/>
            <charset val="129"/>
          </rPr>
          <t>한다</t>
        </r>
        <r>
          <rPr>
            <sz val="9"/>
            <color indexed="81"/>
            <rFont val="Tahoma"/>
            <family val="2"/>
          </rPr>
          <t xml:space="preserve">.(2014.01.01 </t>
        </r>
        <r>
          <rPr>
            <sz val="9"/>
            <color indexed="81"/>
            <rFont val="돋움"/>
            <family val="3"/>
            <charset val="129"/>
          </rPr>
          <t>신설</t>
        </r>
        <r>
          <rPr>
            <sz val="9"/>
            <color indexed="81"/>
            <rFont val="Tahoma"/>
            <family val="2"/>
          </rPr>
          <t xml:space="preserve">) 
</t>
        </r>
        <r>
          <rPr>
            <sz val="9"/>
            <color indexed="81"/>
            <rFont val="돋움"/>
            <family val="3"/>
            <charset val="129"/>
          </rPr>
          <t>⑪</t>
        </r>
        <r>
          <rPr>
            <sz val="9"/>
            <color indexed="81"/>
            <rFont val="Tahoma"/>
            <family val="2"/>
          </rPr>
          <t xml:space="preserve"> </t>
        </r>
        <r>
          <rPr>
            <sz val="9"/>
            <color indexed="81"/>
            <rFont val="돋움"/>
            <family val="3"/>
            <charset val="129"/>
          </rPr>
          <t>특별세액공제에</t>
        </r>
        <r>
          <rPr>
            <sz val="9"/>
            <color indexed="81"/>
            <rFont val="Tahoma"/>
            <family val="2"/>
          </rPr>
          <t xml:space="preserve"> </t>
        </r>
        <r>
          <rPr>
            <sz val="9"/>
            <color indexed="81"/>
            <rFont val="돋움"/>
            <family val="3"/>
            <charset val="129"/>
          </rPr>
          <t>관하여</t>
        </r>
        <r>
          <rPr>
            <sz val="9"/>
            <color indexed="81"/>
            <rFont val="Tahoma"/>
            <family val="2"/>
          </rPr>
          <t xml:space="preserve"> </t>
        </r>
        <r>
          <rPr>
            <sz val="9"/>
            <color indexed="81"/>
            <rFont val="돋움"/>
            <family val="3"/>
            <charset val="129"/>
          </rPr>
          <t>그밖에</t>
        </r>
        <r>
          <rPr>
            <sz val="9"/>
            <color indexed="81"/>
            <rFont val="Tahoma"/>
            <family val="2"/>
          </rPr>
          <t xml:space="preserve"> </t>
        </r>
        <r>
          <rPr>
            <sz val="9"/>
            <color indexed="81"/>
            <rFont val="돋움"/>
            <family val="3"/>
            <charset val="129"/>
          </rPr>
          <t>필요한</t>
        </r>
        <r>
          <rPr>
            <sz val="9"/>
            <color indexed="81"/>
            <rFont val="Tahoma"/>
            <family val="2"/>
          </rPr>
          <t xml:space="preserve"> </t>
        </r>
        <r>
          <rPr>
            <sz val="9"/>
            <color indexed="81"/>
            <rFont val="돋움"/>
            <family val="3"/>
            <charset val="129"/>
          </rPr>
          <t>사항은</t>
        </r>
        <r>
          <rPr>
            <sz val="9"/>
            <color indexed="81"/>
            <rFont val="Tahoma"/>
            <family val="2"/>
          </rPr>
          <t xml:space="preserve"> </t>
        </r>
        <r>
          <rPr>
            <sz val="9"/>
            <color indexed="81"/>
            <rFont val="돋움"/>
            <family val="3"/>
            <charset val="129"/>
          </rPr>
          <t>대통령령으로</t>
        </r>
        <r>
          <rPr>
            <sz val="9"/>
            <color indexed="81"/>
            <rFont val="Tahoma"/>
            <family val="2"/>
          </rPr>
          <t xml:space="preserve"> </t>
        </r>
        <r>
          <rPr>
            <sz val="9"/>
            <color indexed="81"/>
            <rFont val="돋움"/>
            <family val="3"/>
            <charset val="129"/>
          </rPr>
          <t>정한다</t>
        </r>
        <r>
          <rPr>
            <sz val="9"/>
            <color indexed="81"/>
            <rFont val="Tahoma"/>
            <family val="2"/>
          </rPr>
          <t xml:space="preserve">.(2014.01.01 </t>
        </r>
        <r>
          <rPr>
            <sz val="9"/>
            <color indexed="81"/>
            <rFont val="돋움"/>
            <family val="3"/>
            <charset val="129"/>
          </rPr>
          <t>신설</t>
        </r>
        <r>
          <rPr>
            <sz val="9"/>
            <color indexed="81"/>
            <rFont val="Tahoma"/>
            <family val="2"/>
          </rPr>
          <t xml:space="preserve">) </t>
        </r>
      </text>
    </comment>
    <comment ref="W111" authorId="1" shapeId="0" xr:uid="{4B601EE1-A333-47F4-A0E0-0BB103600189}">
      <text>
        <r>
          <rPr>
            <b/>
            <sz val="9"/>
            <color indexed="81"/>
            <rFont val="돋움"/>
            <family val="3"/>
            <charset val="129"/>
          </rPr>
          <t>보장성보험료 / 장애인 보장성보험료
공제금액 한도 :
보험료 납입액 (연 각각 100만원 한도) × 12%
보장성보험료 : 근로자가 기본공제대상자를 피보험자로
지출한 보장성보험의 보험료
장애인보장성보험료 : 근로자가 기본공제대상자 중 장애인을 피보험자 또는 수익자로 지출하는 장애인 전용보험에 지출한 보험료</t>
        </r>
      </text>
    </comment>
    <comment ref="X111" authorId="1" shapeId="0" xr:uid="{5AE16964-6B23-4F2C-B2FC-2937684338F6}">
      <text>
        <r>
          <rPr>
            <b/>
            <sz val="9"/>
            <color indexed="81"/>
            <rFont val="돋움"/>
            <family val="3"/>
            <charset val="129"/>
          </rPr>
          <t xml:space="preserve">※ 작성방법 및 한도
보장성보험 , 장애인전용보장성 보험 : 납입한 금액의 100만원 한도
세액공제액 = 공제대상금액 X 12%
기본공제대상자(나이요건과 소득요건 충족필요)피보험자
1. 세액공제대상금액 : 근로자 본인 및 연간소득금액 합계액이 100만원 이하인 부양가족
                              (나이요건 제한 있음)을 피보험자로 하는 보장성 보험료의 보험료.
2. 세액공제대상금액 한도 : 보장성 보험료 (연 100만원) , 장애인전용 보장성 보험료(연 100만원)
① 근로소득이 있는 거주자(일용근로자는 제외한다. 이하 이 조에서 같다)가 해당 과세기간에 만기에 환급되는 금액이 납입보험료를 초과하지 아니하는 보험의 보험계약에 따라 지급하는 다음 각 호의 보험료를 지급한 경우 그 금액의 100분의 12에 해당하는 금액을 해당 과세기간의 종합소득산출세액에서 공제한다. 다만, 다음 각 호의 보험료별로 그 합계액이 각각 연 100만원을 초과하는 경우 그 초과하는 금액은 각각 없는 것으로 한다.(2014.01.01 신설) [ 부칙 ] 
1. 기본공제대상자 중 장애인을 피보험자 또는 수익자로 하는 장애인전용보험으로서 대통령령으로 정하는 장애인전용보장성보험료(2014.01.01 신설) [ 부칙 ] 
2. 기본공제대상자를 피보험자로 하는 대통령령으로 정하는 보험료(제1호에 따른 장애인전용보장성보험료는 제외한다)(2014.01.01 신설) [ 부칙 ] </t>
        </r>
      </text>
    </comment>
    <comment ref="G113" authorId="1" shapeId="0" xr:uid="{0580E508-7D37-43CA-9D45-A47575272130}">
      <text>
        <r>
          <rPr>
            <b/>
            <sz val="9"/>
            <color indexed="81"/>
            <rFont val="돋움"/>
            <family val="3"/>
            <charset val="129"/>
          </rPr>
          <t>근로자</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명의의</t>
        </r>
        <r>
          <rPr>
            <b/>
            <sz val="9"/>
            <color indexed="81"/>
            <rFont val="Tahoma"/>
            <family val="2"/>
          </rPr>
          <t xml:space="preserve"> </t>
        </r>
        <r>
          <rPr>
            <b/>
            <sz val="9"/>
            <color indexed="81"/>
            <rFont val="돋움"/>
            <family val="3"/>
            <charset val="129"/>
          </rPr>
          <t>고용보험료</t>
        </r>
        <r>
          <rPr>
            <b/>
            <sz val="9"/>
            <color indexed="81"/>
            <rFont val="Tahoma"/>
            <family val="2"/>
          </rPr>
          <t>(</t>
        </r>
        <r>
          <rPr>
            <b/>
            <sz val="9"/>
            <color indexed="81"/>
            <rFont val="돋움"/>
            <family val="3"/>
            <charset val="129"/>
          </rPr>
          <t>본인부담분</t>
        </r>
        <r>
          <rPr>
            <b/>
            <sz val="9"/>
            <color indexed="81"/>
            <rFont val="Tahoma"/>
            <family val="2"/>
          </rPr>
          <t>)</t>
        </r>
      </text>
    </comment>
    <comment ref="AG114" authorId="1" shapeId="0" xr:uid="{AD79AEAF-8B94-468F-9055-6895EBA20940}">
      <text>
        <r>
          <rPr>
            <b/>
            <sz val="9"/>
            <color indexed="81"/>
            <rFont val="Tahoma"/>
            <family val="2"/>
          </rPr>
          <t xml:space="preserve">  - 12% </t>
        </r>
        <r>
          <rPr>
            <b/>
            <sz val="9"/>
            <color indexed="81"/>
            <rFont val="돋움"/>
            <family val="3"/>
            <charset val="129"/>
          </rPr>
          <t>적용대상</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연금계좌</t>
        </r>
        <r>
          <rPr>
            <b/>
            <sz val="9"/>
            <color indexed="81"/>
            <rFont val="Tahoma"/>
            <family val="2"/>
          </rPr>
          <t xml:space="preserve">, </t>
        </r>
        <r>
          <rPr>
            <b/>
            <sz val="9"/>
            <color indexed="81"/>
            <rFont val="돋움"/>
            <family val="3"/>
            <charset val="129"/>
          </rPr>
          <t>보장성보험료</t>
        </r>
      </text>
    </comment>
    <comment ref="D115" authorId="1" shapeId="0" xr:uid="{E40E7BAD-529F-4B98-B5AF-AEAA981FD643}">
      <text>
        <r>
          <rPr>
            <b/>
            <sz val="9"/>
            <color indexed="81"/>
            <rFont val="돋움"/>
            <family val="3"/>
            <charset val="129"/>
          </rPr>
          <t xml:space="preserve">◐ 주택자금공제
   ① 주택임차(전세금 또는 보증금) 차입금 원리금상환액 공제(연 300만원 한도)
       무주택 세대의 세대주(세대주가 공제받지 않는 경우 세대원 포함)인
       근로자가 국민주택규모의 주택(오피스텔 포함 : '2013.8.13. 이후)을 임차하기 위해 금융회사 등으로부터
       차입한 차입금의 원리금상환액의 40% 공제
   ② 주택마련저축공제(연 300만원 한도)
       청약저축, 주택청약저축 등 납입액의 40% 공제
        · 장기주택마련저축은 소득공제 적용기한 (2012.12.31.) 종료되었으므로 2013년 부터 소득공제 대상 아님
       ※ 연 300만원 한도( ① + ② )
   ③ 장기주택저당차입금 이자상환액공제 : 연500만원(고정금리방식 · 비거치식원리금 분할상환방식 연 1,500만원)한도
       로 이자상환액 공제
        · 2003.12.31.이전 차입분 : 연   600만원  (상환기간 15년 이상 1,000만원) 한도
        · 2011.12.31.이전 차입분 : 연 1,000만원 (상환기간 30년 이상 1,500만원) 한도     
       ※ 연 500만원(600만원, 1,000만원, 1,500만원) 한도 ( ① + ② + ③ )
          - 장기주택저당차입금 이자상환액공제 적용 한도가 주택자금공제 종합한도임
  </t>
        </r>
      </text>
    </comment>
    <comment ref="E115" authorId="1" shapeId="0" xr:uid="{A8F6F6B9-0994-43AE-8C2A-6F90E48E4454}">
      <text>
        <r>
          <rPr>
            <b/>
            <sz val="9"/>
            <color indexed="81"/>
            <rFont val="돋움"/>
            <family val="3"/>
            <charset val="129"/>
          </rPr>
          <t>◦</t>
        </r>
        <r>
          <rPr>
            <b/>
            <sz val="9"/>
            <color indexed="81"/>
            <rFont val="Tahoma"/>
            <family val="2"/>
          </rPr>
          <t xml:space="preserve"> </t>
        </r>
        <r>
          <rPr>
            <b/>
            <sz val="9"/>
            <color indexed="81"/>
            <rFont val="돋움"/>
            <family val="3"/>
            <charset val="129"/>
          </rPr>
          <t>공제가능</t>
        </r>
        <r>
          <rPr>
            <b/>
            <sz val="9"/>
            <color indexed="81"/>
            <rFont val="Tahoma"/>
            <family val="2"/>
          </rPr>
          <t xml:space="preserve"> </t>
        </r>
        <r>
          <rPr>
            <b/>
            <sz val="9"/>
            <color indexed="81"/>
            <rFont val="돋움"/>
            <family val="3"/>
            <charset val="129"/>
          </rPr>
          <t>차입금</t>
        </r>
        <r>
          <rPr>
            <b/>
            <sz val="9"/>
            <color indexed="81"/>
            <rFont val="Tahoma"/>
            <family val="2"/>
          </rPr>
          <t xml:space="preserve"> </t>
        </r>
        <r>
          <rPr>
            <b/>
            <sz val="9"/>
            <color indexed="81"/>
            <rFont val="돋움"/>
            <family val="3"/>
            <charset val="129"/>
          </rPr>
          <t xml:space="preserve">확대
</t>
        </r>
        <r>
          <rPr>
            <b/>
            <sz val="9"/>
            <color indexed="81"/>
            <rFont val="Tahoma"/>
            <family val="2"/>
          </rPr>
          <t xml:space="preserve">  - (</t>
        </r>
        <r>
          <rPr>
            <b/>
            <sz val="9"/>
            <color indexed="81"/>
            <rFont val="돋움"/>
            <family val="3"/>
            <charset val="129"/>
          </rPr>
          <t>좌동</t>
        </r>
        <r>
          <rPr>
            <b/>
            <sz val="9"/>
            <color indexed="81"/>
            <rFont val="Tahoma"/>
            <family val="2"/>
          </rPr>
          <t xml:space="preserve">)
  - </t>
        </r>
        <r>
          <rPr>
            <b/>
            <sz val="9"/>
            <color indexed="81"/>
            <rFont val="돋움"/>
            <family val="3"/>
            <charset val="129"/>
          </rPr>
          <t>전세계약을</t>
        </r>
        <r>
          <rPr>
            <b/>
            <sz val="9"/>
            <color indexed="81"/>
            <rFont val="Tahoma"/>
            <family val="2"/>
          </rPr>
          <t xml:space="preserve"> </t>
        </r>
        <r>
          <rPr>
            <b/>
            <sz val="9"/>
            <color indexed="81"/>
            <rFont val="돋움"/>
            <family val="3"/>
            <charset val="129"/>
          </rPr>
          <t>연장</t>
        </r>
        <r>
          <rPr>
            <b/>
            <sz val="9"/>
            <color indexed="81"/>
            <rFont val="Tahoma"/>
            <family val="2"/>
          </rPr>
          <t>(</t>
        </r>
        <r>
          <rPr>
            <b/>
            <sz val="9"/>
            <color indexed="81"/>
            <rFont val="돋움"/>
            <family val="3"/>
            <charset val="129"/>
          </rPr>
          <t>갱신</t>
        </r>
        <r>
          <rPr>
            <b/>
            <sz val="9"/>
            <color indexed="81"/>
            <rFont val="Tahoma"/>
            <family val="2"/>
          </rPr>
          <t>)</t>
        </r>
        <r>
          <rPr>
            <b/>
            <sz val="9"/>
            <color indexed="81"/>
            <rFont val="돋움"/>
            <family val="3"/>
            <charset val="129"/>
          </rPr>
          <t>하면서</t>
        </r>
        <r>
          <rPr>
            <b/>
            <sz val="9"/>
            <color indexed="81"/>
            <rFont val="Tahoma"/>
            <family val="2"/>
          </rPr>
          <t xml:space="preserve"> </t>
        </r>
        <r>
          <rPr>
            <b/>
            <sz val="9"/>
            <color indexed="81"/>
            <rFont val="돋움"/>
            <family val="3"/>
            <charset val="129"/>
          </rPr>
          <t>전세자금을</t>
        </r>
        <r>
          <rPr>
            <b/>
            <sz val="9"/>
            <color indexed="81"/>
            <rFont val="Tahoma"/>
            <family val="2"/>
          </rPr>
          <t xml:space="preserve"> </t>
        </r>
        <r>
          <rPr>
            <b/>
            <sz val="9"/>
            <color indexed="81"/>
            <rFont val="돋움"/>
            <family val="3"/>
            <charset val="129"/>
          </rPr>
          <t>차입하는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연장일부터</t>
        </r>
        <r>
          <rPr>
            <b/>
            <sz val="9"/>
            <color indexed="81"/>
            <rFont val="Tahoma"/>
            <family val="2"/>
          </rPr>
          <t xml:space="preserve"> </t>
        </r>
        <r>
          <rPr>
            <b/>
            <sz val="9"/>
            <color indexed="81"/>
            <rFont val="돋움"/>
            <family val="3"/>
            <charset val="129"/>
          </rPr>
          <t>전ㆍ후</t>
        </r>
        <r>
          <rPr>
            <b/>
            <sz val="9"/>
            <color indexed="81"/>
            <rFont val="Tahoma"/>
            <family val="2"/>
          </rPr>
          <t xml:space="preserve"> 3</t>
        </r>
        <r>
          <rPr>
            <b/>
            <sz val="9"/>
            <color indexed="81"/>
            <rFont val="돋움"/>
            <family val="3"/>
            <charset val="129"/>
          </rPr>
          <t>개월</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차입한</t>
        </r>
        <r>
          <rPr>
            <b/>
            <sz val="9"/>
            <color indexed="81"/>
            <rFont val="Tahoma"/>
            <family val="2"/>
          </rPr>
          <t xml:space="preserve"> </t>
        </r>
        <r>
          <rPr>
            <b/>
            <sz val="9"/>
            <color indexed="81"/>
            <rFont val="돋움"/>
            <family val="3"/>
            <charset val="129"/>
          </rPr>
          <t>자금</t>
        </r>
        <r>
          <rPr>
            <b/>
            <sz val="9"/>
            <color indexed="81"/>
            <rFont val="Tahoma"/>
            <family val="2"/>
          </rPr>
          <t xml:space="preserve"> </t>
        </r>
        <r>
          <rPr>
            <b/>
            <sz val="9"/>
            <color indexed="81"/>
            <rFont val="돋움"/>
            <family val="3"/>
            <charset val="129"/>
          </rPr>
          <t xml:space="preserve">포함
</t>
        </r>
        <r>
          <rPr>
            <b/>
            <sz val="9"/>
            <color indexed="81"/>
            <rFont val="Tahoma"/>
            <family val="2"/>
          </rPr>
          <t xml:space="preserve">  - </t>
        </r>
        <r>
          <rPr>
            <b/>
            <sz val="9"/>
            <color indexed="81"/>
            <rFont val="돋움"/>
            <family val="3"/>
            <charset val="129"/>
          </rPr>
          <t>공제대상</t>
        </r>
        <r>
          <rPr>
            <b/>
            <sz val="9"/>
            <color indexed="81"/>
            <rFont val="Tahoma"/>
            <family val="2"/>
          </rPr>
          <t xml:space="preserve"> </t>
        </r>
        <r>
          <rPr>
            <b/>
            <sz val="9"/>
            <color indexed="81"/>
            <rFont val="돋움"/>
            <family val="3"/>
            <charset val="129"/>
          </rPr>
          <t>차입금으로</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전세주택으로</t>
        </r>
        <r>
          <rPr>
            <b/>
            <sz val="9"/>
            <color indexed="81"/>
            <rFont val="Tahoma"/>
            <family val="2"/>
          </rPr>
          <t xml:space="preserve"> </t>
        </r>
        <r>
          <rPr>
            <b/>
            <sz val="9"/>
            <color indexed="81"/>
            <rFont val="돋움"/>
            <family val="3"/>
            <charset val="129"/>
          </rPr>
          <t>이주하는</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공제가능</t>
        </r>
        <r>
          <rPr>
            <b/>
            <sz val="9"/>
            <color indexed="81"/>
            <rFont val="Tahoma"/>
            <family val="2"/>
          </rPr>
          <t xml:space="preserve"> </t>
        </r>
        <r>
          <rPr>
            <b/>
            <sz val="9"/>
            <color indexed="81"/>
            <rFont val="돋움"/>
            <family val="3"/>
            <charset val="129"/>
          </rPr>
          <t>차입금으로</t>
        </r>
        <r>
          <rPr>
            <b/>
            <sz val="9"/>
            <color indexed="81"/>
            <rFont val="Tahoma"/>
            <family val="2"/>
          </rPr>
          <t xml:space="preserve"> </t>
        </r>
        <r>
          <rPr>
            <b/>
            <sz val="9"/>
            <color indexed="81"/>
            <rFont val="돋움"/>
            <family val="3"/>
            <charset val="129"/>
          </rPr>
          <t>봄
①</t>
        </r>
        <r>
          <rPr>
            <b/>
            <sz val="9"/>
            <color indexed="81"/>
            <rFont val="Tahoma"/>
            <family val="2"/>
          </rPr>
          <t xml:space="preserve"> </t>
        </r>
        <r>
          <rPr>
            <b/>
            <sz val="9"/>
            <color indexed="81"/>
            <rFont val="돋움"/>
            <family val="3"/>
            <charset val="129"/>
          </rPr>
          <t>주택임차</t>
        </r>
        <r>
          <rPr>
            <b/>
            <sz val="9"/>
            <color indexed="81"/>
            <rFont val="Tahoma"/>
            <family val="2"/>
          </rPr>
          <t xml:space="preserve"> </t>
        </r>
        <r>
          <rPr>
            <b/>
            <sz val="9"/>
            <color indexed="81"/>
            <rFont val="돋움"/>
            <family val="3"/>
            <charset val="129"/>
          </rPr>
          <t>차입금원리금</t>
        </r>
        <r>
          <rPr>
            <b/>
            <sz val="9"/>
            <color indexed="81"/>
            <rFont val="Tahoma"/>
            <family val="2"/>
          </rPr>
          <t xml:space="preserve"> </t>
        </r>
        <r>
          <rPr>
            <b/>
            <sz val="9"/>
            <color indexed="81"/>
            <rFont val="돋움"/>
            <family val="3"/>
            <charset val="129"/>
          </rPr>
          <t>상환액</t>
        </r>
        <r>
          <rPr>
            <b/>
            <sz val="9"/>
            <color indexed="81"/>
            <rFont val="Tahoma"/>
            <family val="2"/>
          </rPr>
          <t xml:space="preserve"> </t>
        </r>
        <r>
          <rPr>
            <b/>
            <sz val="9"/>
            <color indexed="81"/>
            <rFont val="돋움"/>
            <family val="3"/>
            <charset val="129"/>
          </rPr>
          <t>등
공제금액ㆍ한도
원리금</t>
        </r>
        <r>
          <rPr>
            <b/>
            <sz val="9"/>
            <color indexed="81"/>
            <rFont val="Tahoma"/>
            <family val="2"/>
          </rPr>
          <t xml:space="preserve"> </t>
        </r>
        <r>
          <rPr>
            <b/>
            <sz val="9"/>
            <color indexed="81"/>
            <rFont val="돋움"/>
            <family val="3"/>
            <charset val="129"/>
          </rPr>
          <t>상환액의</t>
        </r>
        <r>
          <rPr>
            <b/>
            <sz val="9"/>
            <color indexed="81"/>
            <rFont val="Tahoma"/>
            <family val="2"/>
          </rPr>
          <t xml:space="preserve"> 40% (</t>
        </r>
        <r>
          <rPr>
            <b/>
            <sz val="9"/>
            <color indexed="81"/>
            <rFont val="돋움"/>
            <family val="3"/>
            <charset val="129"/>
          </rPr>
          <t>연</t>
        </r>
        <r>
          <rPr>
            <b/>
            <sz val="9"/>
            <color indexed="81"/>
            <rFont val="Tahoma"/>
            <family val="2"/>
          </rPr>
          <t xml:space="preserve"> 300</t>
        </r>
        <r>
          <rPr>
            <b/>
            <sz val="9"/>
            <color indexed="81"/>
            <rFont val="돋움"/>
            <family val="3"/>
            <charset val="129"/>
          </rPr>
          <t>만원한도</t>
        </r>
        <r>
          <rPr>
            <b/>
            <sz val="9"/>
            <color indexed="81"/>
            <rFont val="Tahoma"/>
            <family val="2"/>
          </rPr>
          <t xml:space="preserve">)
</t>
        </r>
        <r>
          <rPr>
            <b/>
            <sz val="9"/>
            <color indexed="81"/>
            <rFont val="돋움"/>
            <family val="3"/>
            <charset val="129"/>
          </rPr>
          <t>공</t>
        </r>
        <r>
          <rPr>
            <b/>
            <sz val="9"/>
            <color indexed="81"/>
            <rFont val="Tahoma"/>
            <family val="2"/>
          </rPr>
          <t xml:space="preserve"> </t>
        </r>
        <r>
          <rPr>
            <b/>
            <sz val="9"/>
            <color indexed="81"/>
            <rFont val="돋움"/>
            <family val="3"/>
            <charset val="129"/>
          </rPr>
          <t>제</t>
        </r>
        <r>
          <rPr>
            <b/>
            <sz val="9"/>
            <color indexed="81"/>
            <rFont val="Tahoma"/>
            <family val="2"/>
          </rPr>
          <t xml:space="preserve"> </t>
        </r>
        <r>
          <rPr>
            <b/>
            <sz val="9"/>
            <color indexed="81"/>
            <rFont val="돋움"/>
            <family val="3"/>
            <charset val="129"/>
          </rPr>
          <t>요</t>
        </r>
        <r>
          <rPr>
            <b/>
            <sz val="9"/>
            <color indexed="81"/>
            <rFont val="Tahoma"/>
            <family val="2"/>
          </rPr>
          <t xml:space="preserve"> </t>
        </r>
        <r>
          <rPr>
            <b/>
            <sz val="9"/>
            <color indexed="81"/>
            <rFont val="돋움"/>
            <family val="3"/>
            <charset val="129"/>
          </rPr>
          <t>건
무주택</t>
        </r>
        <r>
          <rPr>
            <b/>
            <sz val="9"/>
            <color indexed="81"/>
            <rFont val="Tahoma"/>
            <family val="2"/>
          </rPr>
          <t xml:space="preserve"> </t>
        </r>
        <r>
          <rPr>
            <b/>
            <sz val="9"/>
            <color indexed="81"/>
            <rFont val="돋움"/>
            <family val="3"/>
            <charset val="129"/>
          </rPr>
          <t>세대의</t>
        </r>
        <r>
          <rPr>
            <b/>
            <sz val="9"/>
            <color indexed="81"/>
            <rFont val="Tahoma"/>
            <family val="2"/>
          </rPr>
          <t xml:space="preserve"> </t>
        </r>
        <r>
          <rPr>
            <b/>
            <sz val="9"/>
            <color indexed="81"/>
            <rFont val="돋움"/>
            <family val="3"/>
            <charset val="129"/>
          </rPr>
          <t>세대주</t>
        </r>
        <r>
          <rPr>
            <b/>
            <sz val="9"/>
            <color indexed="81"/>
            <rFont val="Tahoma"/>
            <family val="2"/>
          </rPr>
          <t>(</t>
        </r>
        <r>
          <rPr>
            <b/>
            <sz val="9"/>
            <color indexed="81"/>
            <rFont val="돋움"/>
            <family val="3"/>
            <charset val="129"/>
          </rPr>
          <t>세대주가</t>
        </r>
        <r>
          <rPr>
            <b/>
            <sz val="9"/>
            <color indexed="81"/>
            <rFont val="Tahoma"/>
            <family val="2"/>
          </rPr>
          <t xml:space="preserve"> </t>
        </r>
        <r>
          <rPr>
            <b/>
            <sz val="9"/>
            <color indexed="81"/>
            <rFont val="돋움"/>
            <family val="3"/>
            <charset val="129"/>
          </rPr>
          <t>주택</t>
        </r>
        <r>
          <rPr>
            <b/>
            <sz val="9"/>
            <color indexed="81"/>
            <rFont val="Tahoma"/>
            <family val="2"/>
          </rPr>
          <t xml:space="preserve"> </t>
        </r>
        <r>
          <rPr>
            <b/>
            <sz val="9"/>
            <color indexed="81"/>
            <rFont val="돋움"/>
            <family val="3"/>
            <charset val="129"/>
          </rPr>
          <t>관련</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받지</t>
        </r>
        <r>
          <rPr>
            <b/>
            <sz val="9"/>
            <color indexed="81"/>
            <rFont val="Tahoma"/>
            <family val="2"/>
          </rPr>
          <t xml:space="preserve"> </t>
        </r>
        <r>
          <rPr>
            <b/>
            <sz val="9"/>
            <color indexed="81"/>
            <rFont val="돋움"/>
            <family val="3"/>
            <charset val="129"/>
          </rPr>
          <t>않은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세대원도</t>
        </r>
        <r>
          <rPr>
            <b/>
            <sz val="9"/>
            <color indexed="81"/>
            <rFont val="Tahoma"/>
            <family val="2"/>
          </rPr>
          <t xml:space="preserve"> </t>
        </r>
        <r>
          <rPr>
            <b/>
            <sz val="9"/>
            <color indexed="81"/>
            <rFont val="돋움"/>
            <family val="3"/>
            <charset val="129"/>
          </rPr>
          <t>가능</t>
        </r>
        <r>
          <rPr>
            <b/>
            <sz val="9"/>
            <color indexed="81"/>
            <rFont val="Tahoma"/>
            <family val="2"/>
          </rPr>
          <t>)</t>
        </r>
        <r>
          <rPr>
            <b/>
            <sz val="9"/>
            <color indexed="81"/>
            <rFont val="돋움"/>
            <family val="3"/>
            <charset val="129"/>
          </rPr>
          <t>인</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국민주택규모의</t>
        </r>
        <r>
          <rPr>
            <b/>
            <sz val="9"/>
            <color indexed="81"/>
            <rFont val="Tahoma"/>
            <family val="2"/>
          </rPr>
          <t xml:space="preserve"> </t>
        </r>
        <r>
          <rPr>
            <b/>
            <sz val="9"/>
            <color indexed="81"/>
            <rFont val="돋움"/>
            <family val="3"/>
            <charset val="129"/>
          </rPr>
          <t>주택</t>
        </r>
        <r>
          <rPr>
            <b/>
            <sz val="9"/>
            <color indexed="81"/>
            <rFont val="Tahoma"/>
            <family val="2"/>
          </rPr>
          <t>(</t>
        </r>
        <r>
          <rPr>
            <b/>
            <sz val="9"/>
            <color indexed="81"/>
            <rFont val="돋움"/>
            <family val="3"/>
            <charset val="129"/>
          </rPr>
          <t>오피스텔</t>
        </r>
        <r>
          <rPr>
            <b/>
            <sz val="9"/>
            <color indexed="81"/>
            <rFont val="Tahoma"/>
            <family val="2"/>
          </rPr>
          <t xml:space="preserve"> </t>
        </r>
        <r>
          <rPr>
            <b/>
            <sz val="9"/>
            <color indexed="81"/>
            <rFont val="돋움"/>
            <family val="3"/>
            <charset val="129"/>
          </rPr>
          <t>포함</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임차하기</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금융회사</t>
        </r>
        <r>
          <rPr>
            <b/>
            <sz val="9"/>
            <color indexed="81"/>
            <rFont val="Tahoma"/>
            <family val="2"/>
          </rPr>
          <t xml:space="preserve"> </t>
        </r>
        <r>
          <rPr>
            <b/>
            <sz val="9"/>
            <color indexed="81"/>
            <rFont val="돋움"/>
            <family val="3"/>
            <charset val="129"/>
          </rPr>
          <t>등으로부터</t>
        </r>
        <r>
          <rPr>
            <b/>
            <sz val="9"/>
            <color indexed="81"/>
            <rFont val="Tahoma"/>
            <family val="2"/>
          </rPr>
          <t xml:space="preserve"> </t>
        </r>
        <r>
          <rPr>
            <b/>
            <sz val="9"/>
            <color indexed="81"/>
            <rFont val="돋움"/>
            <family val="3"/>
            <charset val="129"/>
          </rPr>
          <t>차입한</t>
        </r>
        <r>
          <rPr>
            <b/>
            <sz val="9"/>
            <color indexed="81"/>
            <rFont val="Tahoma"/>
            <family val="2"/>
          </rPr>
          <t xml:space="preserve"> </t>
        </r>
        <r>
          <rPr>
            <b/>
            <sz val="9"/>
            <color indexed="81"/>
            <rFont val="돋움"/>
            <family val="3"/>
            <charset val="129"/>
          </rPr>
          <t>차입금의</t>
        </r>
        <r>
          <rPr>
            <b/>
            <sz val="9"/>
            <color indexed="81"/>
            <rFont val="Tahoma"/>
            <family val="2"/>
          </rPr>
          <t xml:space="preserve"> </t>
        </r>
        <r>
          <rPr>
            <b/>
            <sz val="9"/>
            <color indexed="81"/>
            <rFont val="돋움"/>
            <family val="3"/>
            <charset val="129"/>
          </rPr>
          <t xml:space="preserve">원리금상환액
</t>
        </r>
        <r>
          <rPr>
            <b/>
            <sz val="9"/>
            <color indexed="81"/>
            <rFont val="Tahoma"/>
            <family val="2"/>
          </rPr>
          <t xml:space="preserve">==========================================================
</t>
        </r>
        <r>
          <rPr>
            <b/>
            <sz val="9"/>
            <color indexed="81"/>
            <rFont val="돋움"/>
            <family val="3"/>
            <charset val="129"/>
          </rPr>
          <t>무주택</t>
        </r>
        <r>
          <rPr>
            <b/>
            <sz val="9"/>
            <color indexed="81"/>
            <rFont val="Tahoma"/>
            <family val="2"/>
          </rPr>
          <t xml:space="preserve"> </t>
        </r>
        <r>
          <rPr>
            <b/>
            <sz val="9"/>
            <color indexed="81"/>
            <rFont val="돋움"/>
            <family val="3"/>
            <charset val="129"/>
          </rPr>
          <t>세대의</t>
        </r>
        <r>
          <rPr>
            <b/>
            <sz val="9"/>
            <color indexed="81"/>
            <rFont val="Tahoma"/>
            <family val="2"/>
          </rPr>
          <t xml:space="preserve"> </t>
        </r>
        <r>
          <rPr>
            <b/>
            <sz val="9"/>
            <color indexed="81"/>
            <rFont val="돋움"/>
            <family val="3"/>
            <charset val="129"/>
          </rPr>
          <t>세대주</t>
        </r>
        <r>
          <rPr>
            <b/>
            <sz val="9"/>
            <color indexed="81"/>
            <rFont val="Tahoma"/>
            <family val="2"/>
          </rPr>
          <t>(</t>
        </r>
        <r>
          <rPr>
            <b/>
            <sz val="9"/>
            <color indexed="81"/>
            <rFont val="돋움"/>
            <family val="3"/>
            <charset val="129"/>
          </rPr>
          <t>세대주가</t>
        </r>
        <r>
          <rPr>
            <b/>
            <sz val="9"/>
            <color indexed="81"/>
            <rFont val="Tahoma"/>
            <family val="2"/>
          </rPr>
          <t xml:space="preserve"> </t>
        </r>
        <r>
          <rPr>
            <b/>
            <sz val="9"/>
            <color indexed="81"/>
            <rFont val="돋움"/>
            <family val="3"/>
            <charset val="129"/>
          </rPr>
          <t>주택</t>
        </r>
        <r>
          <rPr>
            <b/>
            <sz val="9"/>
            <color indexed="81"/>
            <rFont val="Tahoma"/>
            <family val="2"/>
          </rPr>
          <t xml:space="preserve"> </t>
        </r>
        <r>
          <rPr>
            <b/>
            <sz val="9"/>
            <color indexed="81"/>
            <rFont val="돋움"/>
            <family val="3"/>
            <charset val="129"/>
          </rPr>
          <t>관련</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받지</t>
        </r>
        <r>
          <rPr>
            <b/>
            <sz val="9"/>
            <color indexed="81"/>
            <rFont val="Tahoma"/>
            <family val="2"/>
          </rPr>
          <t xml:space="preserve"> </t>
        </r>
        <r>
          <rPr>
            <b/>
            <sz val="9"/>
            <color indexed="81"/>
            <rFont val="돋움"/>
            <family val="3"/>
            <charset val="129"/>
          </rPr>
          <t>않은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세대원도</t>
        </r>
        <r>
          <rPr>
            <b/>
            <sz val="9"/>
            <color indexed="81"/>
            <rFont val="Tahoma"/>
            <family val="2"/>
          </rPr>
          <t xml:space="preserve"> </t>
        </r>
        <r>
          <rPr>
            <b/>
            <sz val="9"/>
            <color indexed="81"/>
            <rFont val="돋움"/>
            <family val="3"/>
            <charset val="129"/>
          </rPr>
          <t>가능</t>
        </r>
        <r>
          <rPr>
            <b/>
            <sz val="9"/>
            <color indexed="81"/>
            <rFont val="Tahoma"/>
            <family val="2"/>
          </rPr>
          <t>)</t>
        </r>
        <r>
          <rPr>
            <b/>
            <sz val="9"/>
            <color indexed="81"/>
            <rFont val="돋움"/>
            <family val="3"/>
            <charset val="129"/>
          </rPr>
          <t>로서</t>
        </r>
        <r>
          <rPr>
            <b/>
            <sz val="9"/>
            <color indexed="81"/>
            <rFont val="Tahoma"/>
            <family val="2"/>
          </rPr>
          <t xml:space="preserve"> </t>
        </r>
        <r>
          <rPr>
            <b/>
            <sz val="9"/>
            <color indexed="81"/>
            <rFont val="돋움"/>
            <family val="3"/>
            <charset val="129"/>
          </rPr>
          <t>총급여</t>
        </r>
        <r>
          <rPr>
            <b/>
            <sz val="9"/>
            <color indexed="81"/>
            <rFont val="Tahoma"/>
            <family val="2"/>
          </rPr>
          <t xml:space="preserve"> 5</t>
        </r>
        <r>
          <rPr>
            <b/>
            <sz val="9"/>
            <color indexed="81"/>
            <rFont val="돋움"/>
            <family val="3"/>
            <charset val="129"/>
          </rPr>
          <t>천만원</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근로소득자가</t>
        </r>
        <r>
          <rPr>
            <b/>
            <sz val="9"/>
            <color indexed="81"/>
            <rFont val="Tahoma"/>
            <family val="2"/>
          </rPr>
          <t xml:space="preserve"> </t>
        </r>
        <r>
          <rPr>
            <b/>
            <sz val="9"/>
            <color indexed="81"/>
            <rFont val="돋움"/>
            <family val="3"/>
            <charset val="129"/>
          </rPr>
          <t>국민주택규모의</t>
        </r>
        <r>
          <rPr>
            <b/>
            <sz val="9"/>
            <color indexed="81"/>
            <rFont val="Tahoma"/>
            <family val="2"/>
          </rPr>
          <t xml:space="preserve"> </t>
        </r>
        <r>
          <rPr>
            <b/>
            <sz val="9"/>
            <color indexed="81"/>
            <rFont val="돋움"/>
            <family val="3"/>
            <charset val="129"/>
          </rPr>
          <t>주택</t>
        </r>
        <r>
          <rPr>
            <b/>
            <sz val="9"/>
            <color indexed="81"/>
            <rFont val="Tahoma"/>
            <family val="2"/>
          </rPr>
          <t>(</t>
        </r>
        <r>
          <rPr>
            <b/>
            <sz val="9"/>
            <color indexed="81"/>
            <rFont val="돋움"/>
            <family val="3"/>
            <charset val="129"/>
          </rPr>
          <t>오피스텔</t>
        </r>
        <r>
          <rPr>
            <b/>
            <sz val="9"/>
            <color indexed="81"/>
            <rFont val="Tahoma"/>
            <family val="2"/>
          </rPr>
          <t xml:space="preserve"> </t>
        </r>
        <r>
          <rPr>
            <b/>
            <sz val="9"/>
            <color indexed="81"/>
            <rFont val="돋움"/>
            <family val="3"/>
            <charset val="129"/>
          </rPr>
          <t>포함</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임차하기</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대부업을</t>
        </r>
        <r>
          <rPr>
            <b/>
            <sz val="9"/>
            <color indexed="81"/>
            <rFont val="Tahoma"/>
            <family val="2"/>
          </rPr>
          <t xml:space="preserve"> </t>
        </r>
        <r>
          <rPr>
            <b/>
            <sz val="9"/>
            <color indexed="81"/>
            <rFont val="돋움"/>
            <family val="3"/>
            <charset val="129"/>
          </rPr>
          <t>경영하지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개인으로부터</t>
        </r>
        <r>
          <rPr>
            <b/>
            <sz val="9"/>
            <color indexed="81"/>
            <rFont val="Tahoma"/>
            <family val="2"/>
          </rPr>
          <t xml:space="preserve"> </t>
        </r>
        <r>
          <rPr>
            <b/>
            <sz val="9"/>
            <color indexed="81"/>
            <rFont val="돋움"/>
            <family val="3"/>
            <charset val="129"/>
          </rPr>
          <t>연</t>
        </r>
        <r>
          <rPr>
            <b/>
            <sz val="9"/>
            <color indexed="81"/>
            <rFont val="Tahoma"/>
            <family val="2"/>
          </rPr>
          <t xml:space="preserve"> 1,000</t>
        </r>
        <r>
          <rPr>
            <b/>
            <sz val="9"/>
            <color indexed="81"/>
            <rFont val="돋움"/>
            <family val="3"/>
            <charset val="129"/>
          </rPr>
          <t>분의</t>
        </r>
        <r>
          <rPr>
            <b/>
            <sz val="9"/>
            <color indexed="81"/>
            <rFont val="Tahoma"/>
            <family val="2"/>
          </rPr>
          <t xml:space="preserve"> 29</t>
        </r>
        <r>
          <rPr>
            <b/>
            <sz val="9"/>
            <color indexed="81"/>
            <rFont val="돋움"/>
            <family val="3"/>
            <charset val="129"/>
          </rPr>
          <t>보다</t>
        </r>
        <r>
          <rPr>
            <b/>
            <sz val="9"/>
            <color indexed="81"/>
            <rFont val="Tahoma"/>
            <family val="2"/>
          </rPr>
          <t xml:space="preserve"> </t>
        </r>
        <r>
          <rPr>
            <b/>
            <sz val="9"/>
            <color indexed="81"/>
            <rFont val="돋움"/>
            <family val="3"/>
            <charset val="129"/>
          </rPr>
          <t>낮은</t>
        </r>
        <r>
          <rPr>
            <b/>
            <sz val="9"/>
            <color indexed="81"/>
            <rFont val="Tahoma"/>
            <family val="2"/>
          </rPr>
          <t xml:space="preserve"> </t>
        </r>
        <r>
          <rPr>
            <b/>
            <sz val="9"/>
            <color indexed="81"/>
            <rFont val="돋움"/>
            <family val="3"/>
            <charset val="129"/>
          </rPr>
          <t>이자율로</t>
        </r>
        <r>
          <rPr>
            <b/>
            <sz val="9"/>
            <color indexed="81"/>
            <rFont val="Tahoma"/>
            <family val="2"/>
          </rPr>
          <t xml:space="preserve"> </t>
        </r>
        <r>
          <rPr>
            <b/>
            <sz val="9"/>
            <color indexed="81"/>
            <rFont val="돋움"/>
            <family val="3"/>
            <charset val="129"/>
          </rPr>
          <t>차입한</t>
        </r>
        <r>
          <rPr>
            <b/>
            <sz val="9"/>
            <color indexed="81"/>
            <rFont val="Tahoma"/>
            <family val="2"/>
          </rPr>
          <t xml:space="preserve"> </t>
        </r>
        <r>
          <rPr>
            <b/>
            <sz val="9"/>
            <color indexed="81"/>
            <rFont val="돋움"/>
            <family val="3"/>
            <charset val="129"/>
          </rPr>
          <t>자금이</t>
        </r>
        <r>
          <rPr>
            <b/>
            <sz val="9"/>
            <color indexed="81"/>
            <rFont val="Tahoma"/>
            <family val="2"/>
          </rPr>
          <t xml:space="preserve"> </t>
        </r>
        <r>
          <rPr>
            <b/>
            <sz val="9"/>
            <color indexed="81"/>
            <rFont val="돋움"/>
            <family val="3"/>
            <charset val="129"/>
          </rPr>
          <t>아닌</t>
        </r>
        <r>
          <rPr>
            <b/>
            <sz val="9"/>
            <color indexed="81"/>
            <rFont val="Tahoma"/>
            <family val="2"/>
          </rPr>
          <t xml:space="preserve"> </t>
        </r>
        <r>
          <rPr>
            <b/>
            <sz val="9"/>
            <color indexed="81"/>
            <rFont val="돋움"/>
            <family val="3"/>
            <charset val="129"/>
          </rPr>
          <t>차입금의</t>
        </r>
        <r>
          <rPr>
            <b/>
            <sz val="9"/>
            <color indexed="81"/>
            <rFont val="Tahoma"/>
            <family val="2"/>
          </rPr>
          <t xml:space="preserve"> </t>
        </r>
        <r>
          <rPr>
            <b/>
            <sz val="9"/>
            <color indexed="81"/>
            <rFont val="돋움"/>
            <family val="3"/>
            <charset val="129"/>
          </rPr>
          <t>원리금상환액</t>
        </r>
        <r>
          <rPr>
            <b/>
            <sz val="9"/>
            <color indexed="81"/>
            <rFont val="Tahoma"/>
            <family val="2"/>
          </rPr>
          <t xml:space="preserve"> 
- </t>
        </r>
        <r>
          <rPr>
            <b/>
            <sz val="9"/>
            <color indexed="81"/>
            <rFont val="돋움"/>
            <family val="3"/>
            <charset val="129"/>
          </rPr>
          <t>연</t>
        </r>
        <r>
          <rPr>
            <b/>
            <sz val="9"/>
            <color indexed="81"/>
            <rFont val="Tahoma"/>
            <family val="2"/>
          </rPr>
          <t xml:space="preserve"> 500</t>
        </r>
        <r>
          <rPr>
            <b/>
            <sz val="9"/>
            <color indexed="81"/>
            <rFont val="돋움"/>
            <family val="3"/>
            <charset val="129"/>
          </rPr>
          <t>만원</t>
        </r>
        <r>
          <rPr>
            <b/>
            <sz val="9"/>
            <color indexed="81"/>
            <rFont val="Tahoma"/>
            <family val="2"/>
          </rPr>
          <t xml:space="preserve"> </t>
        </r>
        <r>
          <rPr>
            <b/>
            <sz val="9"/>
            <color indexed="81"/>
            <rFont val="돋움"/>
            <family val="3"/>
            <charset val="129"/>
          </rPr>
          <t>한도</t>
        </r>
        <r>
          <rPr>
            <b/>
            <sz val="9"/>
            <color indexed="81"/>
            <rFont val="Tahoma"/>
            <family val="2"/>
          </rPr>
          <t xml:space="preserve"> : </t>
        </r>
        <r>
          <rPr>
            <b/>
            <sz val="9"/>
            <color indexed="81"/>
            <rFont val="돋움"/>
            <family val="3"/>
            <charset val="129"/>
          </rPr>
          <t>①</t>
        </r>
        <r>
          <rPr>
            <b/>
            <sz val="9"/>
            <color indexed="81"/>
            <rFont val="Tahoma"/>
            <family val="2"/>
          </rPr>
          <t>+</t>
        </r>
        <r>
          <rPr>
            <b/>
            <sz val="9"/>
            <color indexed="81"/>
            <rFont val="돋움"/>
            <family val="3"/>
            <charset val="129"/>
          </rPr>
          <t>②</t>
        </r>
        <r>
          <rPr>
            <b/>
            <sz val="9"/>
            <color indexed="81"/>
            <rFont val="Tahoma"/>
            <family val="2"/>
          </rPr>
          <t>+</t>
        </r>
        <r>
          <rPr>
            <b/>
            <sz val="9"/>
            <color indexed="81"/>
            <rFont val="돋움"/>
            <family val="3"/>
            <charset val="129"/>
          </rPr>
          <t>주택마련저축공제</t>
        </r>
      </text>
    </comment>
    <comment ref="W115" authorId="1" shapeId="0" xr:uid="{857A5F77-FD54-4D47-87D0-3034D807E75C}">
      <text>
        <r>
          <rPr>
            <b/>
            <sz val="9"/>
            <color indexed="81"/>
            <rFont val="돋움"/>
            <family val="3"/>
            <charset val="129"/>
          </rPr>
          <t>의료비
㉮ 본인 ㉯ 65세 이상 ㉰ 장애인 ㉱ 그 외  부양가족
공제금액 한도
의료비 공제대상금액*× 15%
* 의료비 공제대상금액
ㆍ본인, 65세이상, 장애인  : 한도 없음
ㆍ그 외 부양가족  : 연 700만원  
총급여 3%를 초과하는 경우 공제 가능
- 공제 가능 의료비
 ㆍ진찰, 치료 등을 위한 의료기관 지출 비용
   (미용ㆍ성형수술비용 제외)
 ㆍ치료요양을 위한 의약품(한약 포함) 구입비용(건강증진을 위한 의약품 제외)
 ㆍ장애인보장구 구입ㆍ임차비용
 ㆍ시력교정용안경(콘택트렌즈) 구입비용
   (1인당 연 50만원 이내 금액)
 ㆍ보청기 구입비용
 ㆍ장기요양급여비 중 본인 일부 부담금
- 의료비 공제대상금액 계산
구  분                           의료비 공제금액
㉱ &lt; 총급여액 3%            (㉮+㉯+㉰) - (총급여액 3% - ㉱)
㉱ &gt;= 총급여액 3%          (㉮+㉯+㉰) + 적은금액[(㉱-총급여액 3%), 700만원]
※㉯, ㉰, ㉱ : 나이ㆍ소득금액 제한 없으나 생계를 같이하는 부양가족에 해당되어야 함</t>
        </r>
      </text>
    </comment>
    <comment ref="X115" authorId="1" shapeId="0" xr:uid="{22E28584-5053-486E-BBF6-6CEE25F595ED}">
      <text>
        <r>
          <rPr>
            <b/>
            <sz val="9"/>
            <color indexed="81"/>
            <rFont val="돋움"/>
            <family val="3"/>
            <charset val="129"/>
          </rPr>
          <t xml:space="preserve">※ 작성방법 및 한도
나이·소득금액 제한 없으나 생계를 같이하는 부양가족 
1. 세액공제대상금액 : 근로자 본인 및 부양가족을 위해 지출한 의료비 중 근로자 총급여액의 3%를 
                               초과한 금액
※ 사내근로복지기금, 보험회사로부터 수령한 보험금,국민건강보험공단의 지원금 등으로 지출한 의료비,치료목적이 아닌 미용·성형수술 및 
    건강증진을 위한 의약품(보약포함)구입 비용은 세액공제대상 의료비에 해당되지 않음
2. 세액공제대상금액한도 : 본인·장애인·만65세 이상(한도없음), 그 외 부양가족(700만원)
                                     시력보정용 안경 또는 콘텍트렌즈 구입비는 기본공제대상자 1인당 연
                                      50만원 이내
본인·경로자·장애인 의료비 : 지출액 전액공제
단, 그밖의 공제대상자 의료비가 (총급여 x 3%) 에 미달하는 경우 미달하는 금액 차감
그 밖의 공제대상자 의료비 : 의료비지출액 - (총급여 X 3%) 이며 연 700만원 한도
세액공제액 = 공제대상금액 X 15%
② 근로소득이 있는 거주자가 기본공제대상자(나이 및 소득의 제한을 받지 아니한다)를 위하여 해당 과세기간에 대통령령으로 정하는 의료비를 
    지급한 경우 다음 각 호의 금액의 100분의 15에 해당하는 금액을 해당 과세기간의 종합소득산출세액에서 공제한다.(2014.01.01 신설) [ 부칙 ] 
1. 제2호의 대상자를 제외한 기본공제대상자를 위하여 지급한 의료비로서 총급여액에 100분의 3을 곱하여 계산한 금액을 초과하는 금액. 
    다만, 그 금액이 연 700만원을 초과하는 경우에는 연 700만원으로 한다.(2014.01.01 신설) [ 부칙 ] 
2. 해당 거주자, 과세기간 종료일 현재 65세 이상인 사람과 장애인을 위하여 지급한 의료비. 다만, 제1호의 의료비가 총급여액에 100분의 3을 
    곱하여 계산한 금액에 미달하는 경우에는 그 미달하는 금액을 뺀다.(2014.01.01 신설) [ 부칙 ] </t>
        </r>
      </text>
    </comment>
    <comment ref="AG116" authorId="1" shapeId="0" xr:uid="{C4ED8E34-9E58-49E4-8C77-9362CD48CBDC}">
      <text>
        <r>
          <rPr>
            <b/>
            <sz val="9"/>
            <color indexed="81"/>
            <rFont val="Tahoma"/>
            <family val="2"/>
          </rPr>
          <t xml:space="preserve">  - 12% </t>
        </r>
        <r>
          <rPr>
            <b/>
            <sz val="9"/>
            <color indexed="81"/>
            <rFont val="돋움"/>
            <family val="3"/>
            <charset val="129"/>
          </rPr>
          <t>적용대상</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연금계좌</t>
        </r>
        <r>
          <rPr>
            <b/>
            <sz val="9"/>
            <color indexed="81"/>
            <rFont val="Tahoma"/>
            <family val="2"/>
          </rPr>
          <t xml:space="preserve">, </t>
        </r>
        <r>
          <rPr>
            <b/>
            <sz val="9"/>
            <color indexed="81"/>
            <rFont val="돋움"/>
            <family val="3"/>
            <charset val="129"/>
          </rPr>
          <t>보장성보험료</t>
        </r>
      </text>
    </comment>
    <comment ref="W117" authorId="1" shapeId="0" xr:uid="{DA37404E-2609-4D70-BF36-8D20EC2D13A3}">
      <text>
        <r>
          <rPr>
            <b/>
            <sz val="9"/>
            <color indexed="81"/>
            <rFont val="돋움"/>
            <family val="3"/>
            <charset val="129"/>
          </rPr>
          <t>교육비
ⓐ  취학전 아동 ⓑ 초등학생 중ㆍ고등학생
ⓒ 대학생  ⓓ 근로자 본인  ⓔ 장애인 특수교육비
공제금액 한도 :
교육비 공제대상금액* × 15%
* 교육비 공제대상금액
ㆍ취학전아동, 초ㆍ중ㆍ고생  : 1명당 300만원 한도
ㆍ대학생  : 1명당 900만원 한도
ㆍ본인, 장애인  : 한도 없음 
취학전아동 ~ 대학생 : 나이제한을 받지 않음 (직계존속은 공제대상 아님)
취학전 아동 : 
보육료, 학원비ㆍ체육시설
수강료, 유치원비, 방과후수업료
(특별활동비․도서구입비 포함, 재료비 제외), 급식비
초.중.고등학생 : 
교육비, 학교급식비, 교과서대,
방과후학교 수강료(도서구입비 포함, 재료비 제외), 국외교육비(고등학생 국외유학요건 폐지),교복구입비(중ㆍ고생 50만원 이내)
대학생 :
교육비, 국외교육비 (국외유학요건 폐지)
근로자본인 :
교육기관 교육비, 대학․대학원 1학기 이상의 교육과정과 시간제 과정 교육비, 직업능력개발훈련 수강료
장애인특수교육비 :
사회복지시설 등에 기본공제대상자인 장애인*의 재활교육을 위해 지급하는 비용
* 이 경우 소득금액 제한 없으며, 직계존속도 공제 가능</t>
        </r>
      </text>
    </comment>
    <comment ref="X117" authorId="1" shapeId="0" xr:uid="{C00E1019-08B4-4D48-B1D6-9232BD65CD68}">
      <text>
        <r>
          <rPr>
            <b/>
            <sz val="9"/>
            <color indexed="81"/>
            <rFont val="돋움"/>
            <family val="3"/>
            <charset val="129"/>
          </rPr>
          <t xml:space="preserve">※ 작성방법 및 한도
소득자 본인 : 지출액 전액 공제
취학전 아동 : 1인당 지출한 금액에 300만원까지 공제
초.중.고등학교 : 1인당 지출한 금액에 300만원까지 공제
대학생(대학원불포함) : 1인당 지출한 금액에 900만원까지 공제
장애인 : 지출액 전액 공제
세액공제액 = 공제대상금액 x 15%
③ 근로소득이 있는 거주자가 그 거주자와 기본공제대상자(나이의 제한을 받지 아니하되, 제3호나목의 기관에 대해서는 과세기간 종료일 현재 18세 미만인 사람만 해당한다)를 위하여 해당 과세기간에 대통령령으로 정하는 교육비를 지급한 경우 다음 각 호의 금액의 100분의 15에 해당하는 금액을 해당 과세기간의 종합소득 산출세액에서 공제한다. 다만, 소득세 또는 증여세가 비과세되는 대통령령으로 정하는 교육비는 공제하지 아니한다.(2014.01.01 신설) [ 부칙 ] 
1. 기본공제대상자인 배우자ㆍ직계비속ㆍ형제자매ㆍ입양자 및 위탁아동을 위하여 지급한 다음 각 목의 교육비를 합산한 금액. 다만, 대학원에 지급하는 교육비는 제외하며, 대학생인 경우에는 1명당 연 900만원, 초등학교 취학 전 아동과 초ㆍ중ㆍ고등학생인 경우에는 1명당 연 300만원을 한도로 한다.(2014.01.01 신설) [ 부칙 ] 
가. 「유아교육법」, 「초ㆍ중등교육법」, 「고등교육법」 및 특별법에 따른 학교에 지급한 교육비(2014.01.01 신설) [ 부칙 ] 
나. 「평생교육법」에 따른 전공대학의 명칭을 사용할 수 있는 평생교육시설(이하 "전공대학"이라 한다) 및 원격대학 형태의 평생교육시설(이하 "원격대학"이라 한다), 「학점인정 등에 관한 법률」 및 「독학에 의한 학위취득에 관한 법률」에 따른 교육과정 중 대통령령으로 정하는 교육과정(이하 이 항에서 "학위취득과정"이라 한다)을 위하여 지급한 교육비(2014.01.01 신설) [ 부칙 ] 
다. 대통령령으로 정하는 국외교육기관(국외교육기관의 학생을 위하여 교육비를 지급하는 거주자가 국내에서 근무하는 경우에는 대통령령으로 정하는 학생만 해당한다)에 지급한 교육비(2014.01.01 신설) [ 부칙 ] 
라. 초등학교 취학 전 아동을 위하여 「영유아보육법」에 따른 어린이집, 「학원의 설립ㆍ운영 및 과외교습에 관한 법률」에 따른 학원 또는 대통령령으로 정하는 체육시설에 지급한 교육비(학원 및 체육시설에 지급하는 비용의 경우에는 대통령령으로 정하는 금액만 해당한다)(2014.01.01 신설) [ 부칙 ] 
2. 해당 거주자를 위하여 지급한 다음 각 목의 교육비를 합산한 금액(2014.01.01 신설) [ 부칙 ] 
가. 제1호 가목부터 다목까지의 규정에 해당하는 교육비(2014.01.01 신설) [ 부칙 ] 
나. 대학(전공대학, 원격대학 및 학위취득과정을 포함한다) 또는 대학원의 1학기 이상에 해당하는 교육과정과 「고등교육법」 제36조에 따른 시간제 과정에 지급하는 교육비(2014.01.01 신설) [ 부칙 ] 
다. 「근로자직업능력 개발법」 제2조에 따른 직업능력개발훈련시설에서 실시하는 직업능력개발훈련을 위하여 지급한 수강료. 다만, 대통령령으로 정하는 지원금 등을 받는 경우에는 이를 뺀 금액으로 한다.(2014.01.01 신설) [ 부칙 ] 
3. 기본공제대상자인 장애인(소득의 제한을 받지 아니한다)을 위하여 다음 각 목의 어느 하나에 해당하는 자에게 지급하는 대통령령으로 정하는 특수교육비(2014.01.01 신설) [ 부칙 ] 
가. 대통령령으로 정하는 사회복지시설 및 비영리법인(2014.01.01 신설) [ 부칙 ] 
나. 장애인의 기능향상과 행동발달을 위한 발달재활서비스를 제공하는 대통령령으로 정하는 기관(2014.01.01 신설) [ 부칙 ] 
다. 가목의 시설 또는 법인과 유사한 것으로서 외국에 있는 시설 또는 법인(2014.01.01 신설) [ 부칙 ] </t>
        </r>
      </text>
    </comment>
    <comment ref="AG117" authorId="1" shapeId="0" xr:uid="{04086960-E1BC-466E-B8E8-AAA2111E52CF}">
      <text>
        <r>
          <rPr>
            <b/>
            <sz val="9"/>
            <color indexed="81"/>
            <rFont val="돋움"/>
            <family val="3"/>
            <charset val="129"/>
          </rPr>
          <t>◦</t>
        </r>
        <r>
          <rPr>
            <b/>
            <sz val="9"/>
            <color indexed="81"/>
            <rFont val="Tahoma"/>
            <family val="2"/>
          </rPr>
          <t xml:space="preserve"> </t>
        </r>
        <r>
          <rPr>
            <b/>
            <sz val="9"/>
            <color indexed="81"/>
            <rFont val="돋움"/>
            <family val="3"/>
            <charset val="129"/>
          </rPr>
          <t>교육비</t>
        </r>
        <r>
          <rPr>
            <b/>
            <sz val="9"/>
            <color indexed="81"/>
            <rFont val="Tahoma"/>
            <family val="2"/>
          </rPr>
          <t xml:space="preserve"> </t>
        </r>
        <r>
          <rPr>
            <b/>
            <sz val="9"/>
            <color indexed="81"/>
            <rFont val="돋움"/>
            <family val="3"/>
            <charset val="129"/>
          </rPr>
          <t>공제대상</t>
        </r>
        <r>
          <rPr>
            <b/>
            <sz val="9"/>
            <color indexed="81"/>
            <rFont val="Tahoma"/>
            <family val="2"/>
          </rPr>
          <t xml:space="preserve"> </t>
        </r>
        <r>
          <rPr>
            <b/>
            <sz val="9"/>
            <color indexed="81"/>
            <rFont val="돋움"/>
            <family val="3"/>
            <charset val="129"/>
          </rPr>
          <t>방과후수업</t>
        </r>
        <r>
          <rPr>
            <b/>
            <sz val="9"/>
            <color indexed="81"/>
            <rFont val="Tahoma"/>
            <family val="2"/>
          </rPr>
          <t xml:space="preserve"> </t>
        </r>
        <r>
          <rPr>
            <b/>
            <sz val="9"/>
            <color indexed="81"/>
            <rFont val="돋움"/>
            <family val="3"/>
            <charset val="129"/>
          </rPr>
          <t xml:space="preserve">교재비
</t>
        </r>
        <r>
          <rPr>
            <b/>
            <sz val="9"/>
            <color indexed="81"/>
            <rFont val="Tahoma"/>
            <family val="2"/>
          </rPr>
          <t xml:space="preserve"> - (</t>
        </r>
        <r>
          <rPr>
            <b/>
            <sz val="9"/>
            <color indexed="81"/>
            <rFont val="돋움"/>
            <family val="3"/>
            <charset val="129"/>
          </rPr>
          <t>학교등</t>
        </r>
        <r>
          <rPr>
            <b/>
            <sz val="9"/>
            <color indexed="81"/>
            <rFont val="Tahoma"/>
            <family val="2"/>
          </rPr>
          <t xml:space="preserve"> </t>
        </r>
        <r>
          <rPr>
            <b/>
            <sz val="9"/>
            <color indexed="81"/>
            <rFont val="돋움"/>
            <family val="3"/>
            <charset val="129"/>
          </rPr>
          <t>구입</t>
        </r>
        <r>
          <rPr>
            <b/>
            <sz val="9"/>
            <color indexed="81"/>
            <rFont val="Tahoma"/>
            <family val="2"/>
          </rPr>
          <t xml:space="preserve">) </t>
        </r>
        <r>
          <rPr>
            <b/>
            <sz val="9"/>
            <color indexed="81"/>
            <rFont val="돋움"/>
            <family val="3"/>
            <charset val="129"/>
          </rPr>
          <t xml:space="preserve">도서구입비
</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‘재료비’</t>
        </r>
        <r>
          <rPr>
            <b/>
            <sz val="9"/>
            <color indexed="81"/>
            <rFont val="Tahoma"/>
            <family val="2"/>
          </rPr>
          <t xml:space="preserve"> </t>
        </r>
        <r>
          <rPr>
            <b/>
            <sz val="9"/>
            <color indexed="81"/>
            <rFont val="돋움"/>
            <family val="3"/>
            <charset val="129"/>
          </rPr>
          <t xml:space="preserve">제외
</t>
        </r>
        <r>
          <rPr>
            <b/>
            <sz val="9"/>
            <color indexed="81"/>
            <rFont val="Tahoma"/>
            <family val="2"/>
          </rPr>
          <t xml:space="preserve"> - (</t>
        </r>
        <r>
          <rPr>
            <b/>
            <sz val="9"/>
            <color indexed="81"/>
            <rFont val="돋움"/>
            <family val="3"/>
            <charset val="129"/>
          </rPr>
          <t>학교외</t>
        </r>
        <r>
          <rPr>
            <b/>
            <sz val="9"/>
            <color indexed="81"/>
            <rFont val="Tahoma"/>
            <family val="2"/>
          </rPr>
          <t xml:space="preserve"> </t>
        </r>
        <r>
          <rPr>
            <b/>
            <sz val="9"/>
            <color indexed="81"/>
            <rFont val="돋움"/>
            <family val="3"/>
            <charset val="129"/>
          </rPr>
          <t>구입</t>
        </r>
        <r>
          <rPr>
            <b/>
            <sz val="9"/>
            <color indexed="81"/>
            <rFont val="Tahoma"/>
            <family val="2"/>
          </rPr>
          <t xml:space="preserve">) </t>
        </r>
        <r>
          <rPr>
            <b/>
            <sz val="9"/>
            <color indexed="81"/>
            <rFont val="돋움"/>
            <family val="3"/>
            <charset val="129"/>
          </rPr>
          <t>초ㆍ중ㆍ고등학교의</t>
        </r>
        <r>
          <rPr>
            <b/>
            <sz val="9"/>
            <color indexed="81"/>
            <rFont val="Tahoma"/>
            <family val="2"/>
          </rPr>
          <t xml:space="preserve"> </t>
        </r>
        <r>
          <rPr>
            <b/>
            <sz val="9"/>
            <color indexed="81"/>
            <rFont val="돋움"/>
            <family val="3"/>
            <charset val="129"/>
          </rPr>
          <t>방과후학교</t>
        </r>
        <r>
          <rPr>
            <b/>
            <sz val="9"/>
            <color indexed="81"/>
            <rFont val="Tahoma"/>
            <family val="2"/>
          </rPr>
          <t xml:space="preserve"> </t>
        </r>
        <r>
          <rPr>
            <b/>
            <sz val="9"/>
            <color indexed="81"/>
            <rFont val="돋움"/>
            <family val="3"/>
            <charset val="129"/>
          </rPr>
          <t>수업용</t>
        </r>
        <r>
          <rPr>
            <b/>
            <sz val="9"/>
            <color indexed="81"/>
            <rFont val="Tahoma"/>
            <family val="2"/>
          </rPr>
          <t xml:space="preserve"> </t>
        </r>
        <r>
          <rPr>
            <b/>
            <sz val="9"/>
            <color indexed="81"/>
            <rFont val="돋움"/>
            <family val="3"/>
            <charset val="129"/>
          </rPr>
          <t xml:space="preserve">도서구입비
</t>
        </r>
      </text>
    </comment>
    <comment ref="AG118" authorId="1" shapeId="0" xr:uid="{BD984E9C-CC64-466F-872A-959976E1C773}">
      <text>
        <r>
          <rPr>
            <b/>
            <sz val="9"/>
            <color indexed="81"/>
            <rFont val="Tahoma"/>
            <family val="2"/>
          </rPr>
          <t xml:space="preserve">  - 15% </t>
        </r>
        <r>
          <rPr>
            <b/>
            <sz val="9"/>
            <color indexed="81"/>
            <rFont val="돋움"/>
            <family val="3"/>
            <charset val="129"/>
          </rPr>
          <t>적용대상</t>
        </r>
        <r>
          <rPr>
            <b/>
            <sz val="9"/>
            <color indexed="81"/>
            <rFont val="Tahoma"/>
            <family val="2"/>
          </rPr>
          <t xml:space="preserve"> </t>
        </r>
        <r>
          <rPr>
            <b/>
            <sz val="9"/>
            <color indexed="81"/>
            <rFont val="돋움"/>
            <family val="3"/>
            <charset val="129"/>
          </rPr>
          <t>세액공제</t>
        </r>
        <r>
          <rPr>
            <b/>
            <sz val="9"/>
            <color indexed="81"/>
            <rFont val="Tahoma"/>
            <family val="2"/>
          </rPr>
          <t xml:space="preserve">   : </t>
        </r>
        <r>
          <rPr>
            <b/>
            <sz val="9"/>
            <color indexed="81"/>
            <rFont val="돋움"/>
            <family val="3"/>
            <charset val="129"/>
          </rPr>
          <t>의료비</t>
        </r>
        <r>
          <rPr>
            <b/>
            <sz val="9"/>
            <color indexed="81"/>
            <rFont val="Tahoma"/>
            <family val="2"/>
          </rPr>
          <t xml:space="preserve">, </t>
        </r>
        <r>
          <rPr>
            <b/>
            <sz val="9"/>
            <color indexed="81"/>
            <rFont val="돋움"/>
            <family val="3"/>
            <charset val="129"/>
          </rPr>
          <t>교육비</t>
        </r>
        <r>
          <rPr>
            <b/>
            <sz val="9"/>
            <color indexed="81"/>
            <rFont val="Tahoma"/>
            <family val="2"/>
          </rPr>
          <t xml:space="preserve">, </t>
        </r>
        <r>
          <rPr>
            <b/>
            <sz val="9"/>
            <color indexed="81"/>
            <rFont val="돋움"/>
            <family val="3"/>
            <charset val="129"/>
          </rPr>
          <t>기부금</t>
        </r>
        <r>
          <rPr>
            <b/>
            <sz val="9"/>
            <color indexed="81"/>
            <rFont val="Tahoma"/>
            <family val="2"/>
          </rPr>
          <t>(3</t>
        </r>
        <r>
          <rPr>
            <b/>
            <sz val="9"/>
            <color indexed="81"/>
            <rFont val="돋움"/>
            <family val="3"/>
            <charset val="129"/>
          </rPr>
          <t>천만원</t>
        </r>
        <r>
          <rPr>
            <b/>
            <sz val="9"/>
            <color indexed="81"/>
            <rFont val="Tahoma"/>
            <family val="2"/>
          </rPr>
          <t xml:space="preserve"> </t>
        </r>
        <r>
          <rPr>
            <b/>
            <sz val="9"/>
            <color indexed="81"/>
            <rFont val="돋움"/>
            <family val="3"/>
            <charset val="129"/>
          </rPr>
          <t>초과</t>
        </r>
        <r>
          <rPr>
            <b/>
            <sz val="9"/>
            <color indexed="81"/>
            <rFont val="Tahoma"/>
            <family val="2"/>
          </rPr>
          <t xml:space="preserve"> : 25% </t>
        </r>
        <r>
          <rPr>
            <b/>
            <sz val="9"/>
            <color indexed="81"/>
            <rFont val="돋움"/>
            <family val="3"/>
            <charset val="129"/>
          </rPr>
          <t>적용</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정치자금기부금</t>
        </r>
        <r>
          <rPr>
            <b/>
            <sz val="9"/>
            <color indexed="81"/>
            <rFont val="Tahoma"/>
            <family val="2"/>
          </rPr>
          <t xml:space="preserve"> </t>
        </r>
        <r>
          <rPr>
            <b/>
            <sz val="9"/>
            <color indexed="81"/>
            <rFont val="돋움"/>
            <family val="3"/>
            <charset val="129"/>
          </rPr>
          <t>공제의</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동일</t>
        </r>
        <r>
          <rPr>
            <b/>
            <sz val="9"/>
            <color indexed="81"/>
            <rFont val="Tahoma"/>
            <family val="2"/>
          </rPr>
          <t>(</t>
        </r>
        <r>
          <rPr>
            <b/>
            <sz val="9"/>
            <color indexed="81"/>
            <rFont val="돋움"/>
            <family val="3"/>
            <charset val="129"/>
          </rPr>
          <t>조특법</t>
        </r>
        <r>
          <rPr>
            <b/>
            <sz val="9"/>
            <color indexed="81"/>
            <rFont val="Tahoma"/>
            <family val="2"/>
          </rPr>
          <t xml:space="preserve"> </t>
        </r>
        <r>
          <rPr>
            <b/>
            <sz val="9"/>
            <color indexed="81"/>
            <rFont val="돋움"/>
            <family val="3"/>
            <charset val="129"/>
          </rPr>
          <t>§</t>
        </r>
        <r>
          <rPr>
            <b/>
            <sz val="9"/>
            <color indexed="81"/>
            <rFont val="Tahoma"/>
            <family val="2"/>
          </rPr>
          <t>76</t>
        </r>
        <r>
          <rPr>
            <b/>
            <sz val="9"/>
            <color indexed="81"/>
            <rFont val="돋움"/>
            <family val="3"/>
            <charset val="129"/>
          </rPr>
          <t>①</t>
        </r>
        <r>
          <rPr>
            <b/>
            <sz val="9"/>
            <color indexed="81"/>
            <rFont val="Tahoma"/>
            <family val="2"/>
          </rPr>
          <t>)</t>
        </r>
      </text>
    </comment>
    <comment ref="E119" authorId="1" shapeId="0" xr:uid="{3DC8C9E8-9383-4CEC-B779-512530417C94}">
      <text>
        <r>
          <rPr>
            <b/>
            <sz val="9"/>
            <color indexed="81"/>
            <rFont val="돋움"/>
            <family val="3"/>
            <charset val="129"/>
          </rPr>
          <t>◦</t>
        </r>
        <r>
          <rPr>
            <b/>
            <sz val="9"/>
            <color indexed="81"/>
            <rFont val="Tahoma"/>
            <family val="2"/>
          </rPr>
          <t xml:space="preserve"> </t>
        </r>
        <r>
          <rPr>
            <b/>
            <sz val="9"/>
            <color indexed="81"/>
            <rFont val="돋움"/>
            <family val="3"/>
            <charset val="129"/>
          </rPr>
          <t>소득공제</t>
        </r>
        <r>
          <rPr>
            <b/>
            <sz val="9"/>
            <color indexed="81"/>
            <rFont val="Tahoma"/>
            <family val="2"/>
          </rPr>
          <t xml:space="preserve"> </t>
        </r>
        <r>
          <rPr>
            <b/>
            <sz val="9"/>
            <color indexed="81"/>
            <rFont val="돋움"/>
            <family val="3"/>
            <charset val="129"/>
          </rPr>
          <t xml:space="preserve">대상자
</t>
        </r>
        <r>
          <rPr>
            <b/>
            <sz val="9"/>
            <color indexed="81"/>
            <rFont val="Tahoma"/>
            <family val="2"/>
          </rPr>
          <t xml:space="preserve">  - </t>
        </r>
        <r>
          <rPr>
            <b/>
            <sz val="9"/>
            <color indexed="81"/>
            <rFont val="돋움"/>
            <family val="3"/>
            <charset val="129"/>
          </rPr>
          <t>무주택</t>
        </r>
        <r>
          <rPr>
            <b/>
            <sz val="9"/>
            <color indexed="81"/>
            <rFont val="Tahoma"/>
            <family val="2"/>
          </rPr>
          <t xml:space="preserve"> </t>
        </r>
        <r>
          <rPr>
            <b/>
            <sz val="9"/>
            <color indexed="81"/>
            <rFont val="돋움"/>
            <family val="3"/>
            <charset val="129"/>
          </rPr>
          <t xml:space="preserve">세대주
</t>
        </r>
        <r>
          <rPr>
            <b/>
            <sz val="9"/>
            <color indexed="81"/>
            <rFont val="Tahoma"/>
            <family val="2"/>
          </rPr>
          <t xml:space="preserve">  - 1</t>
        </r>
        <r>
          <rPr>
            <b/>
            <sz val="9"/>
            <color indexed="81"/>
            <rFont val="돋움"/>
            <family val="3"/>
            <charset val="129"/>
          </rPr>
          <t>주택을</t>
        </r>
        <r>
          <rPr>
            <b/>
            <sz val="9"/>
            <color indexed="81"/>
            <rFont val="Tahoma"/>
            <family val="2"/>
          </rPr>
          <t xml:space="preserve"> </t>
        </r>
        <r>
          <rPr>
            <b/>
            <sz val="9"/>
            <color indexed="81"/>
            <rFont val="돋움"/>
            <family val="3"/>
            <charset val="129"/>
          </rPr>
          <t>보유한</t>
        </r>
        <r>
          <rPr>
            <b/>
            <sz val="9"/>
            <color indexed="81"/>
            <rFont val="Tahoma"/>
            <family val="2"/>
          </rPr>
          <t xml:space="preserve"> </t>
        </r>
        <r>
          <rPr>
            <b/>
            <sz val="9"/>
            <color indexed="81"/>
            <rFont val="돋움"/>
            <family val="3"/>
            <charset val="129"/>
          </rPr>
          <t>세대의</t>
        </r>
        <r>
          <rPr>
            <b/>
            <sz val="9"/>
            <color indexed="81"/>
            <rFont val="Tahoma"/>
            <family val="2"/>
          </rPr>
          <t xml:space="preserve"> </t>
        </r>
        <r>
          <rPr>
            <b/>
            <sz val="9"/>
            <color indexed="81"/>
            <rFont val="돋움"/>
            <family val="3"/>
            <charset val="129"/>
          </rPr>
          <t>세대주로서</t>
        </r>
        <r>
          <rPr>
            <b/>
            <sz val="9"/>
            <color indexed="81"/>
            <rFont val="Tahoma"/>
            <family val="2"/>
          </rPr>
          <t xml:space="preserve"> </t>
        </r>
        <r>
          <rPr>
            <b/>
            <sz val="9"/>
            <color indexed="81"/>
            <rFont val="돋움"/>
            <family val="3"/>
            <charset val="129"/>
          </rPr>
          <t>대체주택</t>
        </r>
        <r>
          <rPr>
            <b/>
            <sz val="9"/>
            <color indexed="81"/>
            <rFont val="Tahoma"/>
            <family val="2"/>
          </rPr>
          <t xml:space="preserve"> </t>
        </r>
        <r>
          <rPr>
            <b/>
            <sz val="9"/>
            <color indexed="81"/>
            <rFont val="돋움"/>
            <family val="3"/>
            <charset val="129"/>
          </rPr>
          <t>취득자</t>
        </r>
        <r>
          <rPr>
            <b/>
            <sz val="9"/>
            <color indexed="81"/>
            <rFont val="Tahoma"/>
            <family val="2"/>
          </rPr>
          <t>(</t>
        </r>
        <r>
          <rPr>
            <b/>
            <sz val="9"/>
            <color indexed="81"/>
            <rFont val="돋움"/>
            <family val="3"/>
            <charset val="129"/>
          </rPr>
          <t>단</t>
        </r>
        <r>
          <rPr>
            <b/>
            <sz val="9"/>
            <color indexed="81"/>
            <rFont val="Tahoma"/>
            <family val="2"/>
          </rPr>
          <t xml:space="preserve">, 12.31. </t>
        </r>
        <r>
          <rPr>
            <b/>
            <sz val="9"/>
            <color indexed="81"/>
            <rFont val="돋움"/>
            <family val="3"/>
            <charset val="129"/>
          </rPr>
          <t>기준</t>
        </r>
        <r>
          <rPr>
            <b/>
            <sz val="9"/>
            <color indexed="81"/>
            <rFont val="Tahoma"/>
            <family val="2"/>
          </rPr>
          <t xml:space="preserve"> 1</t>
        </r>
        <r>
          <rPr>
            <b/>
            <sz val="9"/>
            <color indexed="81"/>
            <rFont val="돋움"/>
            <family val="3"/>
            <charset val="129"/>
          </rPr>
          <t>주택자</t>
        </r>
        <r>
          <rPr>
            <b/>
            <sz val="9"/>
            <color indexed="81"/>
            <rFont val="Tahoma"/>
            <family val="2"/>
          </rPr>
          <t xml:space="preserve">)
  - </t>
        </r>
        <r>
          <rPr>
            <b/>
            <sz val="9"/>
            <color indexed="81"/>
            <rFont val="돋움"/>
            <family val="3"/>
            <charset val="129"/>
          </rPr>
          <t>세대주가</t>
        </r>
        <r>
          <rPr>
            <b/>
            <sz val="9"/>
            <color indexed="81"/>
            <rFont val="Tahoma"/>
            <family val="2"/>
          </rPr>
          <t xml:space="preserve"> </t>
        </r>
        <r>
          <rPr>
            <b/>
            <sz val="9"/>
            <color indexed="81"/>
            <rFont val="돋움"/>
            <family val="3"/>
            <charset val="129"/>
          </rPr>
          <t>주택관련</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받지</t>
        </r>
        <r>
          <rPr>
            <b/>
            <sz val="9"/>
            <color indexed="81"/>
            <rFont val="Tahoma"/>
            <family val="2"/>
          </rPr>
          <t xml:space="preserve"> </t>
        </r>
        <r>
          <rPr>
            <b/>
            <sz val="9"/>
            <color indexed="81"/>
            <rFont val="돋움"/>
            <family val="3"/>
            <charset val="129"/>
          </rPr>
          <t>않은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세대의</t>
        </r>
        <r>
          <rPr>
            <b/>
            <sz val="9"/>
            <color indexed="81"/>
            <rFont val="Tahoma"/>
            <family val="2"/>
          </rPr>
          <t xml:space="preserve"> </t>
        </r>
        <r>
          <rPr>
            <b/>
            <sz val="9"/>
            <color indexed="81"/>
            <rFont val="돋움"/>
            <family val="3"/>
            <charset val="129"/>
          </rPr>
          <t>구성원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근로소득자
◦</t>
        </r>
        <r>
          <rPr>
            <b/>
            <sz val="9"/>
            <color indexed="81"/>
            <rFont val="Tahoma"/>
            <family val="2"/>
          </rPr>
          <t xml:space="preserve"> </t>
        </r>
        <r>
          <rPr>
            <b/>
            <sz val="9"/>
            <color indexed="81"/>
            <rFont val="돋움"/>
            <family val="3"/>
            <charset val="129"/>
          </rPr>
          <t>주택규모</t>
        </r>
        <r>
          <rPr>
            <b/>
            <sz val="9"/>
            <color indexed="81"/>
            <rFont val="Tahoma"/>
            <family val="2"/>
          </rPr>
          <t xml:space="preserve"> </t>
        </r>
        <r>
          <rPr>
            <b/>
            <sz val="9"/>
            <color indexed="81"/>
            <rFont val="돋움"/>
            <family val="3"/>
            <charset val="129"/>
          </rPr>
          <t>기준</t>
        </r>
        <r>
          <rPr>
            <b/>
            <sz val="9"/>
            <color indexed="81"/>
            <rFont val="Tahoma"/>
            <family val="2"/>
          </rPr>
          <t xml:space="preserve"> : </t>
        </r>
        <r>
          <rPr>
            <b/>
            <sz val="9"/>
            <color indexed="81"/>
            <rFont val="돋움"/>
            <family val="3"/>
            <charset val="129"/>
          </rPr>
          <t>국민주택규모의</t>
        </r>
        <r>
          <rPr>
            <b/>
            <sz val="9"/>
            <color indexed="81"/>
            <rFont val="Tahoma"/>
            <family val="2"/>
          </rPr>
          <t xml:space="preserve"> </t>
        </r>
        <r>
          <rPr>
            <b/>
            <sz val="9"/>
            <color indexed="81"/>
            <rFont val="돋움"/>
            <family val="3"/>
            <charset val="129"/>
          </rPr>
          <t>주택</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주택규모</t>
        </r>
        <r>
          <rPr>
            <b/>
            <sz val="9"/>
            <color indexed="81"/>
            <rFont val="Tahoma"/>
            <family val="2"/>
          </rPr>
          <t xml:space="preserve"> </t>
        </r>
        <r>
          <rPr>
            <b/>
            <sz val="9"/>
            <color indexed="81"/>
            <rFont val="돋움"/>
            <family val="3"/>
            <charset val="129"/>
          </rPr>
          <t>기준</t>
        </r>
        <r>
          <rPr>
            <b/>
            <sz val="9"/>
            <color indexed="81"/>
            <rFont val="Tahoma"/>
            <family val="2"/>
          </rPr>
          <t xml:space="preserve"> : &lt;</t>
        </r>
        <r>
          <rPr>
            <b/>
            <sz val="9"/>
            <color indexed="81"/>
            <rFont val="돋움"/>
            <family val="3"/>
            <charset val="129"/>
          </rPr>
          <t>삭</t>
        </r>
        <r>
          <rPr>
            <b/>
            <sz val="9"/>
            <color indexed="81"/>
            <rFont val="Tahoma"/>
            <family val="2"/>
          </rPr>
          <t xml:space="preserve"> </t>
        </r>
        <r>
          <rPr>
            <b/>
            <sz val="9"/>
            <color indexed="81"/>
            <rFont val="돋움"/>
            <family val="3"/>
            <charset val="129"/>
          </rPr>
          <t>제</t>
        </r>
        <r>
          <rPr>
            <b/>
            <sz val="9"/>
            <color indexed="81"/>
            <rFont val="Tahoma"/>
            <family val="2"/>
          </rPr>
          <t xml:space="preserve">&gt; 
</t>
        </r>
        <r>
          <rPr>
            <b/>
            <sz val="9"/>
            <color indexed="81"/>
            <rFont val="돋움"/>
            <family val="3"/>
            <charset val="129"/>
          </rPr>
          <t>◦</t>
        </r>
        <r>
          <rPr>
            <b/>
            <sz val="9"/>
            <color indexed="81"/>
            <rFont val="Tahoma"/>
            <family val="2"/>
          </rPr>
          <t xml:space="preserve"> </t>
        </r>
        <r>
          <rPr>
            <b/>
            <sz val="9"/>
            <color indexed="81"/>
            <rFont val="돋움"/>
            <family val="3"/>
            <charset val="129"/>
          </rPr>
          <t>기준시가</t>
        </r>
        <r>
          <rPr>
            <b/>
            <sz val="9"/>
            <color indexed="81"/>
            <rFont val="Tahoma"/>
            <family val="2"/>
          </rPr>
          <t xml:space="preserve"> </t>
        </r>
        <r>
          <rPr>
            <b/>
            <sz val="9"/>
            <color indexed="81"/>
            <rFont val="돋움"/>
            <family val="3"/>
            <charset val="129"/>
          </rPr>
          <t>기준</t>
        </r>
        <r>
          <rPr>
            <b/>
            <sz val="9"/>
            <color indexed="81"/>
            <rFont val="Tahoma"/>
            <family val="2"/>
          </rPr>
          <t xml:space="preserve"> : </t>
        </r>
        <r>
          <rPr>
            <b/>
            <sz val="9"/>
            <color indexed="81"/>
            <rFont val="돋움"/>
            <family val="3"/>
            <charset val="129"/>
          </rPr>
          <t>취득시</t>
        </r>
        <r>
          <rPr>
            <b/>
            <sz val="9"/>
            <color indexed="81"/>
            <rFont val="Tahoma"/>
            <family val="2"/>
          </rPr>
          <t xml:space="preserve"> </t>
        </r>
        <r>
          <rPr>
            <b/>
            <sz val="9"/>
            <color indexed="81"/>
            <rFont val="돋움"/>
            <family val="3"/>
            <charset val="129"/>
          </rPr>
          <t>기준시가</t>
        </r>
        <r>
          <rPr>
            <b/>
            <sz val="9"/>
            <color indexed="81"/>
            <rFont val="Tahoma"/>
            <family val="2"/>
          </rPr>
          <t xml:space="preserve"> 4</t>
        </r>
        <r>
          <rPr>
            <b/>
            <sz val="9"/>
            <color indexed="81"/>
            <rFont val="돋움"/>
            <family val="3"/>
            <charset val="129"/>
          </rPr>
          <t>억원</t>
        </r>
        <r>
          <rPr>
            <b/>
            <sz val="9"/>
            <color indexed="81"/>
            <rFont val="Tahoma"/>
            <family val="2"/>
          </rPr>
          <t xml:space="preserve"> </t>
        </r>
        <r>
          <rPr>
            <b/>
            <sz val="9"/>
            <color indexed="81"/>
            <rFont val="돋움"/>
            <family val="3"/>
            <charset val="129"/>
          </rPr>
          <t>이하
◦</t>
        </r>
        <r>
          <rPr>
            <b/>
            <sz val="9"/>
            <color indexed="81"/>
            <rFont val="Tahoma"/>
            <family val="2"/>
          </rPr>
          <t xml:space="preserve"> </t>
        </r>
        <r>
          <rPr>
            <b/>
            <sz val="9"/>
            <color indexed="81"/>
            <rFont val="돋움"/>
            <family val="3"/>
            <charset val="129"/>
          </rPr>
          <t xml:space="preserve">공제배제
</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과세기간</t>
        </r>
        <r>
          <rPr>
            <b/>
            <sz val="9"/>
            <color indexed="81"/>
            <rFont val="Tahoma"/>
            <family val="2"/>
          </rPr>
          <t xml:space="preserve"> </t>
        </r>
        <r>
          <rPr>
            <b/>
            <sz val="9"/>
            <color indexed="81"/>
            <rFont val="돋움"/>
            <family val="3"/>
            <charset val="129"/>
          </rPr>
          <t>종료일</t>
        </r>
        <r>
          <rPr>
            <b/>
            <sz val="9"/>
            <color indexed="81"/>
            <rFont val="Tahoma"/>
            <family val="2"/>
          </rPr>
          <t xml:space="preserve"> </t>
        </r>
        <r>
          <rPr>
            <b/>
            <sz val="9"/>
            <color indexed="81"/>
            <rFont val="돋움"/>
            <family val="3"/>
            <charset val="129"/>
          </rPr>
          <t>현재</t>
        </r>
        <r>
          <rPr>
            <b/>
            <sz val="9"/>
            <color indexed="81"/>
            <rFont val="Tahoma"/>
            <family val="2"/>
          </rPr>
          <t xml:space="preserve"> 2</t>
        </r>
        <r>
          <rPr>
            <b/>
            <sz val="9"/>
            <color indexed="81"/>
            <rFont val="돋움"/>
            <family val="3"/>
            <charset val="129"/>
          </rPr>
          <t>주택</t>
        </r>
        <r>
          <rPr>
            <b/>
            <sz val="9"/>
            <color indexed="81"/>
            <rFont val="Tahoma"/>
            <family val="2"/>
          </rPr>
          <t xml:space="preserve"> </t>
        </r>
        <r>
          <rPr>
            <b/>
            <sz val="9"/>
            <color indexed="81"/>
            <rFont val="돋움"/>
            <family val="3"/>
            <charset val="129"/>
          </rPr>
          <t>이상
③</t>
        </r>
        <r>
          <rPr>
            <b/>
            <sz val="9"/>
            <color indexed="81"/>
            <rFont val="Tahoma"/>
            <family val="2"/>
          </rPr>
          <t xml:space="preserve"> </t>
        </r>
        <r>
          <rPr>
            <b/>
            <sz val="9"/>
            <color indexed="81"/>
            <rFont val="돋움"/>
            <family val="3"/>
            <charset val="129"/>
          </rPr>
          <t>장기주택</t>
        </r>
        <r>
          <rPr>
            <b/>
            <sz val="9"/>
            <color indexed="81"/>
            <rFont val="Tahoma"/>
            <family val="2"/>
          </rPr>
          <t xml:space="preserve"> </t>
        </r>
        <r>
          <rPr>
            <b/>
            <sz val="9"/>
            <color indexed="81"/>
            <rFont val="돋움"/>
            <family val="3"/>
            <charset val="129"/>
          </rPr>
          <t>저당차입금</t>
        </r>
        <r>
          <rPr>
            <b/>
            <sz val="9"/>
            <color indexed="81"/>
            <rFont val="Tahoma"/>
            <family val="2"/>
          </rPr>
          <t xml:space="preserve"> </t>
        </r>
        <r>
          <rPr>
            <b/>
            <sz val="9"/>
            <color indexed="81"/>
            <rFont val="돋움"/>
            <family val="3"/>
            <charset val="129"/>
          </rPr>
          <t>이자상환액공제
공제금액ㆍ한도
이자상환액</t>
        </r>
        <r>
          <rPr>
            <b/>
            <sz val="9"/>
            <color indexed="81"/>
            <rFont val="Tahoma"/>
            <family val="2"/>
          </rPr>
          <t xml:space="preserve"> (500</t>
        </r>
        <r>
          <rPr>
            <b/>
            <sz val="9"/>
            <color indexed="81"/>
            <rFont val="돋움"/>
            <family val="3"/>
            <charset val="129"/>
          </rPr>
          <t>만원</t>
        </r>
        <r>
          <rPr>
            <b/>
            <sz val="9"/>
            <color indexed="81"/>
            <rFont val="Tahoma"/>
            <family val="2"/>
          </rPr>
          <t>, 1,500</t>
        </r>
        <r>
          <rPr>
            <b/>
            <sz val="9"/>
            <color indexed="81"/>
            <rFont val="돋움"/>
            <family val="3"/>
            <charset val="129"/>
          </rPr>
          <t>만원</t>
        </r>
        <r>
          <rPr>
            <b/>
            <sz val="9"/>
            <color indexed="81"/>
            <rFont val="Tahoma"/>
            <family val="2"/>
          </rPr>
          <t xml:space="preserve"> </t>
        </r>
        <r>
          <rPr>
            <b/>
            <sz val="9"/>
            <color indexed="81"/>
            <rFont val="돋움"/>
            <family val="3"/>
            <charset val="129"/>
          </rPr>
          <t>한도</t>
        </r>
        <r>
          <rPr>
            <b/>
            <sz val="9"/>
            <color indexed="81"/>
            <rFont val="Tahoma"/>
            <family val="2"/>
          </rPr>
          <t xml:space="preserve">)
</t>
        </r>
        <r>
          <rPr>
            <b/>
            <sz val="9"/>
            <color indexed="81"/>
            <rFont val="돋움"/>
            <family val="3"/>
            <charset val="129"/>
          </rPr>
          <t>무주택</t>
        </r>
        <r>
          <rPr>
            <b/>
            <sz val="9"/>
            <color indexed="81"/>
            <rFont val="Tahoma"/>
            <family val="2"/>
          </rPr>
          <t xml:space="preserve"> </t>
        </r>
        <r>
          <rPr>
            <b/>
            <sz val="9"/>
            <color indexed="81"/>
            <rFont val="돋움"/>
            <family val="3"/>
            <charset val="129"/>
          </rPr>
          <t>세대의</t>
        </r>
        <r>
          <rPr>
            <b/>
            <sz val="9"/>
            <color indexed="81"/>
            <rFont val="Tahoma"/>
            <family val="2"/>
          </rPr>
          <t xml:space="preserve"> </t>
        </r>
        <r>
          <rPr>
            <b/>
            <sz val="9"/>
            <color indexed="81"/>
            <rFont val="돋움"/>
            <family val="3"/>
            <charset val="129"/>
          </rPr>
          <t>세대주가</t>
        </r>
        <r>
          <rPr>
            <b/>
            <sz val="9"/>
            <color indexed="81"/>
            <rFont val="Tahoma"/>
            <family val="2"/>
          </rPr>
          <t>(</t>
        </r>
        <r>
          <rPr>
            <b/>
            <sz val="9"/>
            <color indexed="81"/>
            <rFont val="돋움"/>
            <family val="3"/>
            <charset val="129"/>
          </rPr>
          <t>세대주가</t>
        </r>
        <r>
          <rPr>
            <b/>
            <sz val="9"/>
            <color indexed="81"/>
            <rFont val="Tahoma"/>
            <family val="2"/>
          </rPr>
          <t xml:space="preserve"> </t>
        </r>
        <r>
          <rPr>
            <b/>
            <sz val="9"/>
            <color indexed="81"/>
            <rFont val="돋움"/>
            <family val="3"/>
            <charset val="129"/>
          </rPr>
          <t>주택</t>
        </r>
        <r>
          <rPr>
            <b/>
            <sz val="9"/>
            <color indexed="81"/>
            <rFont val="Tahoma"/>
            <family val="2"/>
          </rPr>
          <t xml:space="preserve"> </t>
        </r>
        <r>
          <rPr>
            <b/>
            <sz val="9"/>
            <color indexed="81"/>
            <rFont val="돋움"/>
            <family val="3"/>
            <charset val="129"/>
          </rPr>
          <t>관련</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받지</t>
        </r>
        <r>
          <rPr>
            <b/>
            <sz val="9"/>
            <color indexed="81"/>
            <rFont val="Tahoma"/>
            <family val="2"/>
          </rPr>
          <t xml:space="preserve"> </t>
        </r>
        <r>
          <rPr>
            <b/>
            <sz val="9"/>
            <color indexed="81"/>
            <rFont val="돋움"/>
            <family val="3"/>
            <charset val="129"/>
          </rPr>
          <t>않은</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세대원도</t>
        </r>
        <r>
          <rPr>
            <b/>
            <sz val="9"/>
            <color indexed="81"/>
            <rFont val="Tahoma"/>
            <family val="2"/>
          </rPr>
          <t xml:space="preserve"> </t>
        </r>
        <r>
          <rPr>
            <b/>
            <sz val="9"/>
            <color indexed="81"/>
            <rFont val="돋움"/>
            <family val="3"/>
            <charset val="129"/>
          </rPr>
          <t>가능</t>
        </r>
        <r>
          <rPr>
            <b/>
            <sz val="9"/>
            <color indexed="81"/>
            <rFont val="Tahoma"/>
            <family val="2"/>
          </rPr>
          <t xml:space="preserve">) </t>
        </r>
        <r>
          <rPr>
            <b/>
            <sz val="9"/>
            <color indexed="81"/>
            <rFont val="돋움"/>
            <family val="3"/>
            <charset val="129"/>
          </rPr>
          <t>주택</t>
        </r>
        <r>
          <rPr>
            <b/>
            <sz val="9"/>
            <color indexed="81"/>
            <rFont val="Tahoma"/>
            <family val="2"/>
          </rPr>
          <t>*(</t>
        </r>
        <r>
          <rPr>
            <b/>
            <sz val="9"/>
            <color indexed="81"/>
            <rFont val="돋움"/>
            <family val="3"/>
            <charset val="129"/>
          </rPr>
          <t>취득당시</t>
        </r>
        <r>
          <rPr>
            <b/>
            <sz val="9"/>
            <color indexed="81"/>
            <rFont val="Tahoma"/>
            <family val="2"/>
          </rPr>
          <t xml:space="preserve"> </t>
        </r>
        <r>
          <rPr>
            <b/>
            <sz val="9"/>
            <color indexed="81"/>
            <rFont val="돋움"/>
            <family val="3"/>
            <charset val="129"/>
          </rPr>
          <t>기준시가</t>
        </r>
        <r>
          <rPr>
            <b/>
            <sz val="9"/>
            <color indexed="81"/>
            <rFont val="Tahoma"/>
            <family val="2"/>
          </rPr>
          <t xml:space="preserve"> 4</t>
        </r>
        <r>
          <rPr>
            <b/>
            <sz val="9"/>
            <color indexed="81"/>
            <rFont val="돋움"/>
            <family val="3"/>
            <charset val="129"/>
          </rPr>
          <t>억원</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취득하기</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당해</t>
        </r>
        <r>
          <rPr>
            <b/>
            <sz val="9"/>
            <color indexed="81"/>
            <rFont val="Tahoma"/>
            <family val="2"/>
          </rPr>
          <t xml:space="preserve"> </t>
        </r>
        <r>
          <rPr>
            <b/>
            <sz val="9"/>
            <color indexed="81"/>
            <rFont val="돋움"/>
            <family val="3"/>
            <charset val="129"/>
          </rPr>
          <t>주택에</t>
        </r>
        <r>
          <rPr>
            <b/>
            <sz val="9"/>
            <color indexed="81"/>
            <rFont val="Tahoma"/>
            <family val="2"/>
          </rPr>
          <t xml:space="preserve"> </t>
        </r>
        <r>
          <rPr>
            <b/>
            <sz val="9"/>
            <color indexed="81"/>
            <rFont val="돋움"/>
            <family val="3"/>
            <charset val="129"/>
          </rPr>
          <t>저당권을</t>
        </r>
        <r>
          <rPr>
            <b/>
            <sz val="9"/>
            <color indexed="81"/>
            <rFont val="Tahoma"/>
            <family val="2"/>
          </rPr>
          <t xml:space="preserve"> </t>
        </r>
        <r>
          <rPr>
            <b/>
            <sz val="9"/>
            <color indexed="81"/>
            <rFont val="돋움"/>
            <family val="3"/>
            <charset val="129"/>
          </rPr>
          <t>설정하고</t>
        </r>
        <r>
          <rPr>
            <b/>
            <sz val="9"/>
            <color indexed="81"/>
            <rFont val="Tahoma"/>
            <family val="2"/>
          </rPr>
          <t xml:space="preserve"> </t>
        </r>
        <r>
          <rPr>
            <b/>
            <sz val="9"/>
            <color indexed="81"/>
            <rFont val="돋움"/>
            <family val="3"/>
            <charset val="129"/>
          </rPr>
          <t>금융기관</t>
        </r>
        <r>
          <rPr>
            <b/>
            <sz val="9"/>
            <color indexed="81"/>
            <rFont val="Tahoma"/>
            <family val="2"/>
          </rPr>
          <t xml:space="preserve"> </t>
        </r>
        <r>
          <rPr>
            <b/>
            <sz val="9"/>
            <color indexed="81"/>
            <rFont val="돋움"/>
            <family val="3"/>
            <charset val="129"/>
          </rPr>
          <t>등으로부터</t>
        </r>
        <r>
          <rPr>
            <b/>
            <sz val="9"/>
            <color indexed="81"/>
            <rFont val="Tahoma"/>
            <family val="2"/>
          </rPr>
          <t xml:space="preserve"> </t>
        </r>
        <r>
          <rPr>
            <b/>
            <sz val="9"/>
            <color indexed="81"/>
            <rFont val="돋움"/>
            <family val="3"/>
            <charset val="129"/>
          </rPr>
          <t>차입한</t>
        </r>
        <r>
          <rPr>
            <b/>
            <sz val="9"/>
            <color indexed="81"/>
            <rFont val="Tahoma"/>
            <family val="2"/>
          </rPr>
          <t xml:space="preserve">  </t>
        </r>
        <r>
          <rPr>
            <b/>
            <sz val="9"/>
            <color indexed="81"/>
            <rFont val="돋움"/>
            <family val="3"/>
            <charset val="129"/>
          </rPr>
          <t>장기주택저당차입금의</t>
        </r>
        <r>
          <rPr>
            <b/>
            <sz val="9"/>
            <color indexed="81"/>
            <rFont val="Tahoma"/>
            <family val="2"/>
          </rPr>
          <t xml:space="preserve"> </t>
        </r>
        <r>
          <rPr>
            <b/>
            <sz val="9"/>
            <color indexed="81"/>
            <rFont val="돋움"/>
            <family val="3"/>
            <charset val="129"/>
          </rPr>
          <t xml:space="preserve">이자상환액
</t>
        </r>
        <r>
          <rPr>
            <b/>
            <sz val="9"/>
            <color indexed="81"/>
            <rFont val="Tahoma"/>
            <family val="2"/>
          </rPr>
          <t xml:space="preserve"> * ’14</t>
        </r>
        <r>
          <rPr>
            <b/>
            <sz val="9"/>
            <color indexed="81"/>
            <rFont val="돋움"/>
            <family val="3"/>
            <charset val="129"/>
          </rPr>
          <t>년</t>
        </r>
        <r>
          <rPr>
            <b/>
            <sz val="9"/>
            <color indexed="81"/>
            <rFont val="Tahoma"/>
            <family val="2"/>
          </rPr>
          <t xml:space="preserve"> </t>
        </r>
        <r>
          <rPr>
            <b/>
            <sz val="9"/>
            <color indexed="81"/>
            <rFont val="돋움"/>
            <family val="3"/>
            <charset val="129"/>
          </rPr>
          <t>이후</t>
        </r>
        <r>
          <rPr>
            <b/>
            <sz val="9"/>
            <color indexed="81"/>
            <rFont val="Tahoma"/>
            <family val="2"/>
          </rPr>
          <t xml:space="preserve"> </t>
        </r>
        <r>
          <rPr>
            <b/>
            <sz val="9"/>
            <color indexed="81"/>
            <rFont val="돋움"/>
            <family val="3"/>
            <charset val="129"/>
          </rPr>
          <t>차입금부터</t>
        </r>
        <r>
          <rPr>
            <b/>
            <sz val="9"/>
            <color indexed="81"/>
            <rFont val="Tahoma"/>
            <family val="2"/>
          </rPr>
          <t xml:space="preserve"> ‘</t>
        </r>
        <r>
          <rPr>
            <b/>
            <sz val="9"/>
            <color indexed="81"/>
            <rFont val="돋움"/>
            <family val="3"/>
            <charset val="129"/>
          </rPr>
          <t>국민주택규모</t>
        </r>
        <r>
          <rPr>
            <b/>
            <sz val="9"/>
            <color indexed="81"/>
            <rFont val="Tahoma"/>
            <family val="2"/>
          </rPr>
          <t xml:space="preserve"> </t>
        </r>
        <r>
          <rPr>
            <b/>
            <sz val="9"/>
            <color indexed="81"/>
            <rFont val="돋움"/>
            <family val="3"/>
            <charset val="129"/>
          </rPr>
          <t>기준</t>
        </r>
        <r>
          <rPr>
            <b/>
            <sz val="9"/>
            <color indexed="81"/>
            <rFont val="Tahoma"/>
            <family val="2"/>
          </rPr>
          <t xml:space="preserve">’ </t>
        </r>
        <r>
          <rPr>
            <b/>
            <sz val="9"/>
            <color indexed="81"/>
            <rFont val="돋움"/>
            <family val="3"/>
            <charset val="129"/>
          </rPr>
          <t xml:space="preserve">삭제
</t>
        </r>
        <r>
          <rPr>
            <b/>
            <sz val="9"/>
            <color indexed="81"/>
            <rFont val="Tahoma"/>
            <family val="2"/>
          </rPr>
          <t>&lt;</t>
        </r>
        <r>
          <rPr>
            <b/>
            <sz val="9"/>
            <color indexed="81"/>
            <rFont val="돋움"/>
            <family val="3"/>
            <charset val="129"/>
          </rPr>
          <t>장기주택저당차입금</t>
        </r>
        <r>
          <rPr>
            <b/>
            <sz val="9"/>
            <color indexed="81"/>
            <rFont val="Tahoma"/>
            <family val="2"/>
          </rPr>
          <t xml:space="preserve"> </t>
        </r>
        <r>
          <rPr>
            <b/>
            <sz val="9"/>
            <color indexed="81"/>
            <rFont val="돋움"/>
            <family val="3"/>
            <charset val="129"/>
          </rPr>
          <t>요건</t>
        </r>
        <r>
          <rPr>
            <b/>
            <sz val="9"/>
            <color indexed="81"/>
            <rFont val="Tahoma"/>
            <family val="2"/>
          </rPr>
          <t xml:space="preserve">&gt;
- </t>
        </r>
        <r>
          <rPr>
            <b/>
            <sz val="9"/>
            <color indexed="81"/>
            <rFont val="돋움"/>
            <family val="3"/>
            <charset val="129"/>
          </rPr>
          <t>차입금의</t>
        </r>
        <r>
          <rPr>
            <b/>
            <sz val="9"/>
            <color indexed="81"/>
            <rFont val="Tahoma"/>
            <family val="2"/>
          </rPr>
          <t xml:space="preserve"> </t>
        </r>
        <r>
          <rPr>
            <b/>
            <sz val="9"/>
            <color indexed="81"/>
            <rFont val="돋움"/>
            <family val="3"/>
            <charset val="129"/>
          </rPr>
          <t>상환기간</t>
        </r>
        <r>
          <rPr>
            <b/>
            <sz val="9"/>
            <color indexed="81"/>
            <rFont val="Tahoma"/>
            <family val="2"/>
          </rPr>
          <t xml:space="preserve"> 15</t>
        </r>
        <r>
          <rPr>
            <b/>
            <sz val="9"/>
            <color indexed="81"/>
            <rFont val="돋움"/>
            <family val="3"/>
            <charset val="129"/>
          </rPr>
          <t>년</t>
        </r>
        <r>
          <rPr>
            <b/>
            <sz val="9"/>
            <color indexed="81"/>
            <rFont val="Tahoma"/>
            <family val="2"/>
          </rPr>
          <t xml:space="preserve"> </t>
        </r>
        <r>
          <rPr>
            <b/>
            <sz val="9"/>
            <color indexed="81"/>
            <rFont val="돋움"/>
            <family val="3"/>
            <charset val="129"/>
          </rPr>
          <t xml:space="preserve">이상
</t>
        </r>
        <r>
          <rPr>
            <b/>
            <sz val="9"/>
            <color indexed="81"/>
            <rFont val="Tahoma"/>
            <family val="2"/>
          </rPr>
          <t xml:space="preserve">- </t>
        </r>
        <r>
          <rPr>
            <b/>
            <sz val="9"/>
            <color indexed="81"/>
            <rFont val="돋움"/>
            <family val="3"/>
            <charset val="129"/>
          </rPr>
          <t>주택소유권</t>
        </r>
        <r>
          <rPr>
            <b/>
            <sz val="9"/>
            <color indexed="81"/>
            <rFont val="Tahoma"/>
            <family val="2"/>
          </rPr>
          <t xml:space="preserve"> </t>
        </r>
        <r>
          <rPr>
            <b/>
            <sz val="9"/>
            <color indexed="81"/>
            <rFont val="돋움"/>
            <family val="3"/>
            <charset val="129"/>
          </rPr>
          <t>이전등기</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보존등기일로부터</t>
        </r>
        <r>
          <rPr>
            <b/>
            <sz val="9"/>
            <color indexed="81"/>
            <rFont val="Tahoma"/>
            <family val="2"/>
          </rPr>
          <t xml:space="preserve"> 3</t>
        </r>
        <r>
          <rPr>
            <b/>
            <sz val="9"/>
            <color indexed="81"/>
            <rFont val="돋움"/>
            <family val="3"/>
            <charset val="129"/>
          </rPr>
          <t>월</t>
        </r>
        <r>
          <rPr>
            <b/>
            <sz val="9"/>
            <color indexed="81"/>
            <rFont val="Tahoma"/>
            <family val="2"/>
          </rPr>
          <t xml:space="preserve"> </t>
        </r>
        <r>
          <rPr>
            <b/>
            <sz val="9"/>
            <color indexed="81"/>
            <rFont val="돋움"/>
            <family val="3"/>
            <charset val="129"/>
          </rPr>
          <t>이내에</t>
        </r>
        <r>
          <rPr>
            <b/>
            <sz val="9"/>
            <color indexed="81"/>
            <rFont val="Tahoma"/>
            <family val="2"/>
          </rPr>
          <t xml:space="preserve"> </t>
        </r>
        <r>
          <rPr>
            <b/>
            <sz val="9"/>
            <color indexed="81"/>
            <rFont val="돋움"/>
            <family val="3"/>
            <charset val="129"/>
          </rPr>
          <t xml:space="preserve">차입
</t>
        </r>
        <r>
          <rPr>
            <b/>
            <sz val="9"/>
            <color indexed="81"/>
            <rFont val="Tahoma"/>
            <family val="2"/>
          </rPr>
          <t>-</t>
        </r>
        <r>
          <rPr>
            <b/>
            <sz val="9"/>
            <color indexed="81"/>
            <rFont val="돋움"/>
            <family val="3"/>
            <charset val="129"/>
          </rPr>
          <t>채무자와</t>
        </r>
        <r>
          <rPr>
            <b/>
            <sz val="9"/>
            <color indexed="81"/>
            <rFont val="Tahoma"/>
            <family val="2"/>
          </rPr>
          <t xml:space="preserve"> </t>
        </r>
        <r>
          <rPr>
            <b/>
            <sz val="9"/>
            <color indexed="81"/>
            <rFont val="돋움"/>
            <family val="3"/>
            <charset val="129"/>
          </rPr>
          <t>저당권</t>
        </r>
        <r>
          <rPr>
            <b/>
            <sz val="9"/>
            <color indexed="81"/>
            <rFont val="Tahoma"/>
            <family val="2"/>
          </rPr>
          <t xml:space="preserve"> </t>
        </r>
        <r>
          <rPr>
            <b/>
            <sz val="9"/>
            <color indexed="81"/>
            <rFont val="돋움"/>
            <family val="3"/>
            <charset val="129"/>
          </rPr>
          <t>설정된</t>
        </r>
        <r>
          <rPr>
            <b/>
            <sz val="9"/>
            <color indexed="81"/>
            <rFont val="Tahoma"/>
            <family val="2"/>
          </rPr>
          <t xml:space="preserve"> </t>
        </r>
        <r>
          <rPr>
            <b/>
            <sz val="9"/>
            <color indexed="81"/>
            <rFont val="돋움"/>
            <family val="3"/>
            <charset val="129"/>
          </rPr>
          <t>주택의</t>
        </r>
        <r>
          <rPr>
            <b/>
            <sz val="9"/>
            <color indexed="81"/>
            <rFont val="Tahoma"/>
            <family val="2"/>
          </rPr>
          <t xml:space="preserve"> </t>
        </r>
        <r>
          <rPr>
            <b/>
            <sz val="9"/>
            <color indexed="81"/>
            <rFont val="돋움"/>
            <family val="3"/>
            <charset val="129"/>
          </rPr>
          <t>소유자가</t>
        </r>
        <r>
          <rPr>
            <b/>
            <sz val="9"/>
            <color indexed="81"/>
            <rFont val="Tahoma"/>
            <family val="2"/>
          </rPr>
          <t xml:space="preserve"> </t>
        </r>
        <r>
          <rPr>
            <b/>
            <sz val="9"/>
            <color indexed="81"/>
            <rFont val="돋움"/>
            <family val="3"/>
            <charset val="129"/>
          </rPr>
          <t>동일인일</t>
        </r>
        <r>
          <rPr>
            <b/>
            <sz val="9"/>
            <color indexed="81"/>
            <rFont val="Tahoma"/>
            <family val="2"/>
          </rPr>
          <t xml:space="preserve"> </t>
        </r>
        <r>
          <rPr>
            <b/>
            <sz val="9"/>
            <color indexed="81"/>
            <rFont val="돋움"/>
            <family val="3"/>
            <charset val="129"/>
          </rPr>
          <t xml:space="preserve">것
</t>
        </r>
        <r>
          <rPr>
            <b/>
            <sz val="9"/>
            <color indexed="81"/>
            <rFont val="Tahoma"/>
            <family val="2"/>
          </rPr>
          <t xml:space="preserve">===============================
</t>
        </r>
        <r>
          <rPr>
            <b/>
            <sz val="9"/>
            <color indexed="81"/>
            <rFont val="돋움"/>
            <family val="3"/>
            <charset val="129"/>
          </rPr>
          <t>공제</t>
        </r>
        <r>
          <rPr>
            <b/>
            <sz val="9"/>
            <color indexed="81"/>
            <rFont val="Tahoma"/>
            <family val="2"/>
          </rPr>
          <t xml:space="preserve"> </t>
        </r>
        <r>
          <rPr>
            <b/>
            <sz val="9"/>
            <color indexed="81"/>
            <rFont val="돋움"/>
            <family val="3"/>
            <charset val="129"/>
          </rPr>
          <t xml:space="preserve">한도액
</t>
        </r>
        <r>
          <rPr>
            <b/>
            <sz val="9"/>
            <color indexed="81"/>
            <rFont val="Tahoma"/>
            <family val="2"/>
          </rPr>
          <t xml:space="preserve">- </t>
        </r>
        <r>
          <rPr>
            <b/>
            <sz val="9"/>
            <color indexed="81"/>
            <rFont val="돋움"/>
            <family val="3"/>
            <charset val="129"/>
          </rPr>
          <t>’</t>
        </r>
        <r>
          <rPr>
            <b/>
            <sz val="9"/>
            <color indexed="81"/>
            <rFont val="Tahoma"/>
            <family val="2"/>
          </rPr>
          <t xml:space="preserve">12.1.1. </t>
        </r>
        <r>
          <rPr>
            <b/>
            <sz val="9"/>
            <color indexed="81"/>
            <rFont val="돋움"/>
            <family val="3"/>
            <charset val="129"/>
          </rPr>
          <t>이후</t>
        </r>
        <r>
          <rPr>
            <b/>
            <sz val="9"/>
            <color indexed="81"/>
            <rFont val="Tahoma"/>
            <family val="2"/>
          </rPr>
          <t xml:space="preserve"> </t>
        </r>
        <r>
          <rPr>
            <b/>
            <sz val="9"/>
            <color indexed="81"/>
            <rFont val="돋움"/>
            <family val="3"/>
            <charset val="129"/>
          </rPr>
          <t xml:space="preserve">차입분
</t>
        </r>
        <r>
          <rPr>
            <b/>
            <sz val="9"/>
            <color indexed="81"/>
            <rFont val="Tahoma"/>
            <family val="2"/>
          </rPr>
          <t xml:space="preserve">  </t>
        </r>
        <r>
          <rPr>
            <b/>
            <sz val="9"/>
            <color indexed="81"/>
            <rFont val="돋움"/>
            <family val="3"/>
            <charset val="129"/>
          </rPr>
          <t>연</t>
        </r>
        <r>
          <rPr>
            <b/>
            <sz val="9"/>
            <color indexed="81"/>
            <rFont val="Tahoma"/>
            <family val="2"/>
          </rPr>
          <t xml:space="preserve"> 500</t>
        </r>
        <r>
          <rPr>
            <b/>
            <sz val="9"/>
            <color indexed="81"/>
            <rFont val="돋움"/>
            <family val="3"/>
            <charset val="129"/>
          </rPr>
          <t>만원</t>
        </r>
        <r>
          <rPr>
            <b/>
            <sz val="9"/>
            <color indexed="81"/>
            <rFont val="Tahoma"/>
            <family val="2"/>
          </rPr>
          <t xml:space="preserve"> (</t>
        </r>
        <r>
          <rPr>
            <b/>
            <sz val="9"/>
            <color indexed="81"/>
            <rFont val="돋움"/>
            <family val="3"/>
            <charset val="129"/>
          </rPr>
          <t>비거치식</t>
        </r>
        <r>
          <rPr>
            <b/>
            <sz val="9"/>
            <color indexed="81"/>
            <rFont val="Tahoma"/>
            <family val="2"/>
          </rPr>
          <t xml:space="preserve">, </t>
        </r>
        <r>
          <rPr>
            <b/>
            <sz val="9"/>
            <color indexed="81"/>
            <rFont val="돋움"/>
            <family val="3"/>
            <charset val="129"/>
          </rPr>
          <t>고정금리</t>
        </r>
        <r>
          <rPr>
            <b/>
            <sz val="9"/>
            <color indexed="81"/>
            <rFont val="Tahoma"/>
            <family val="2"/>
          </rPr>
          <t xml:space="preserve"> : 1,500</t>
        </r>
        <r>
          <rPr>
            <b/>
            <sz val="9"/>
            <color indexed="81"/>
            <rFont val="돋움"/>
            <family val="3"/>
            <charset val="129"/>
          </rPr>
          <t>만원</t>
        </r>
        <r>
          <rPr>
            <b/>
            <sz val="9"/>
            <color indexed="81"/>
            <rFont val="Tahoma"/>
            <family val="2"/>
          </rPr>
          <t>)
   : &lt;</t>
        </r>
        <r>
          <rPr>
            <b/>
            <sz val="9"/>
            <color indexed="81"/>
            <rFont val="돋움"/>
            <family val="3"/>
            <charset val="129"/>
          </rPr>
          <t>①</t>
        </r>
        <r>
          <rPr>
            <b/>
            <sz val="9"/>
            <color indexed="81"/>
            <rFont val="Tahoma"/>
            <family val="2"/>
          </rPr>
          <t>+</t>
        </r>
        <r>
          <rPr>
            <b/>
            <sz val="9"/>
            <color indexed="81"/>
            <rFont val="돋움"/>
            <family val="3"/>
            <charset val="129"/>
          </rPr>
          <t>②</t>
        </r>
        <r>
          <rPr>
            <b/>
            <sz val="9"/>
            <color indexed="81"/>
            <rFont val="Tahoma"/>
            <family val="2"/>
          </rPr>
          <t>+</t>
        </r>
        <r>
          <rPr>
            <b/>
            <sz val="9"/>
            <color indexed="81"/>
            <rFont val="돋움"/>
            <family val="3"/>
            <charset val="129"/>
          </rPr>
          <t>③</t>
        </r>
        <r>
          <rPr>
            <b/>
            <sz val="9"/>
            <color indexed="81"/>
            <rFont val="Tahoma"/>
            <family val="2"/>
          </rPr>
          <t>+</t>
        </r>
        <r>
          <rPr>
            <b/>
            <sz val="9"/>
            <color indexed="81"/>
            <rFont val="돋움"/>
            <family val="3"/>
            <charset val="129"/>
          </rPr>
          <t>주택마련저축공제</t>
        </r>
        <r>
          <rPr>
            <b/>
            <sz val="9"/>
            <color indexed="81"/>
            <rFont val="Tahoma"/>
            <family val="2"/>
          </rPr>
          <t xml:space="preserve"> </t>
        </r>
        <r>
          <rPr>
            <b/>
            <sz val="9"/>
            <color indexed="81"/>
            <rFont val="돋움"/>
            <family val="3"/>
            <charset val="129"/>
          </rPr>
          <t>포함</t>
        </r>
        <r>
          <rPr>
            <b/>
            <sz val="9"/>
            <color indexed="81"/>
            <rFont val="Tahoma"/>
            <family val="2"/>
          </rPr>
          <t xml:space="preserve"> </t>
        </r>
        <r>
          <rPr>
            <b/>
            <sz val="9"/>
            <color indexed="81"/>
            <rFont val="돋움"/>
            <family val="3"/>
            <charset val="129"/>
          </rPr>
          <t>한도</t>
        </r>
        <r>
          <rPr>
            <b/>
            <sz val="9"/>
            <color indexed="81"/>
            <rFont val="Tahoma"/>
            <family val="2"/>
          </rPr>
          <t xml:space="preserve">&gt;
- </t>
        </r>
        <r>
          <rPr>
            <b/>
            <sz val="9"/>
            <color indexed="81"/>
            <rFont val="돋움"/>
            <family val="3"/>
            <charset val="129"/>
          </rPr>
          <t>’</t>
        </r>
        <r>
          <rPr>
            <b/>
            <sz val="9"/>
            <color indexed="81"/>
            <rFont val="Tahoma"/>
            <family val="2"/>
          </rPr>
          <t xml:space="preserve">11.12.31 </t>
        </r>
        <r>
          <rPr>
            <b/>
            <sz val="9"/>
            <color indexed="81"/>
            <rFont val="돋움"/>
            <family val="3"/>
            <charset val="129"/>
          </rPr>
          <t>이전</t>
        </r>
        <r>
          <rPr>
            <b/>
            <sz val="9"/>
            <color indexed="81"/>
            <rFont val="Tahoma"/>
            <family val="2"/>
          </rPr>
          <t xml:space="preserve"> </t>
        </r>
        <r>
          <rPr>
            <b/>
            <sz val="9"/>
            <color indexed="81"/>
            <rFont val="돋움"/>
            <family val="3"/>
            <charset val="129"/>
          </rPr>
          <t>차입분</t>
        </r>
        <r>
          <rPr>
            <b/>
            <sz val="9"/>
            <color indexed="81"/>
            <rFont val="Tahoma"/>
            <family val="2"/>
          </rPr>
          <t xml:space="preserve"> 
  </t>
        </r>
        <r>
          <rPr>
            <b/>
            <sz val="9"/>
            <color indexed="81"/>
            <rFont val="돋움"/>
            <family val="3"/>
            <charset val="129"/>
          </rPr>
          <t>연</t>
        </r>
        <r>
          <rPr>
            <b/>
            <sz val="9"/>
            <color indexed="81"/>
            <rFont val="Tahoma"/>
            <family val="2"/>
          </rPr>
          <t xml:space="preserve"> 1,000</t>
        </r>
        <r>
          <rPr>
            <b/>
            <sz val="9"/>
            <color indexed="81"/>
            <rFont val="돋움"/>
            <family val="3"/>
            <charset val="129"/>
          </rPr>
          <t>만원</t>
        </r>
        <r>
          <rPr>
            <b/>
            <sz val="9"/>
            <color indexed="81"/>
            <rFont val="Tahoma"/>
            <family val="2"/>
          </rPr>
          <t>(</t>
        </r>
        <r>
          <rPr>
            <b/>
            <sz val="9"/>
            <color indexed="81"/>
            <rFont val="돋움"/>
            <family val="3"/>
            <charset val="129"/>
          </rPr>
          <t>상환기간</t>
        </r>
        <r>
          <rPr>
            <b/>
            <sz val="9"/>
            <color indexed="81"/>
            <rFont val="Tahoma"/>
            <family val="2"/>
          </rPr>
          <t xml:space="preserve"> 30</t>
        </r>
        <r>
          <rPr>
            <b/>
            <sz val="9"/>
            <color indexed="81"/>
            <rFont val="돋움"/>
            <family val="3"/>
            <charset val="129"/>
          </rPr>
          <t>년</t>
        </r>
        <r>
          <rPr>
            <b/>
            <sz val="9"/>
            <color indexed="81"/>
            <rFont val="Tahoma"/>
            <family val="2"/>
          </rPr>
          <t xml:space="preserve"> </t>
        </r>
        <r>
          <rPr>
            <b/>
            <sz val="9"/>
            <color indexed="81"/>
            <rFont val="돋움"/>
            <family val="3"/>
            <charset val="129"/>
          </rPr>
          <t>이상</t>
        </r>
        <r>
          <rPr>
            <b/>
            <sz val="9"/>
            <color indexed="81"/>
            <rFont val="Tahoma"/>
            <family val="2"/>
          </rPr>
          <t xml:space="preserve"> : 1,500</t>
        </r>
        <r>
          <rPr>
            <b/>
            <sz val="9"/>
            <color indexed="81"/>
            <rFont val="돋움"/>
            <family val="3"/>
            <charset val="129"/>
          </rPr>
          <t>만원</t>
        </r>
        <r>
          <rPr>
            <b/>
            <sz val="9"/>
            <color indexed="81"/>
            <rFont val="Tahoma"/>
            <family val="2"/>
          </rPr>
          <t xml:space="preserve">)
- </t>
        </r>
        <r>
          <rPr>
            <b/>
            <sz val="9"/>
            <color indexed="81"/>
            <rFont val="돋움"/>
            <family val="3"/>
            <charset val="129"/>
          </rPr>
          <t>’</t>
        </r>
        <r>
          <rPr>
            <b/>
            <sz val="9"/>
            <color indexed="81"/>
            <rFont val="Tahoma"/>
            <family val="2"/>
          </rPr>
          <t xml:space="preserve">03.12.31 </t>
        </r>
        <r>
          <rPr>
            <b/>
            <sz val="9"/>
            <color indexed="81"/>
            <rFont val="돋움"/>
            <family val="3"/>
            <charset val="129"/>
          </rPr>
          <t>이전</t>
        </r>
        <r>
          <rPr>
            <b/>
            <sz val="9"/>
            <color indexed="81"/>
            <rFont val="Tahoma"/>
            <family val="2"/>
          </rPr>
          <t xml:space="preserve"> </t>
        </r>
        <r>
          <rPr>
            <b/>
            <sz val="9"/>
            <color indexed="81"/>
            <rFont val="돋움"/>
            <family val="3"/>
            <charset val="129"/>
          </rPr>
          <t>차입분</t>
        </r>
        <r>
          <rPr>
            <b/>
            <sz val="9"/>
            <color indexed="81"/>
            <rFont val="Tahoma"/>
            <family val="2"/>
          </rPr>
          <t>(</t>
        </r>
        <r>
          <rPr>
            <b/>
            <sz val="9"/>
            <color indexed="81"/>
            <rFont val="돋움"/>
            <family val="3"/>
            <charset val="129"/>
          </rPr>
          <t>상환기간</t>
        </r>
        <r>
          <rPr>
            <b/>
            <sz val="9"/>
            <color indexed="81"/>
            <rFont val="Tahoma"/>
            <family val="2"/>
          </rPr>
          <t xml:space="preserve"> 10</t>
        </r>
        <r>
          <rPr>
            <b/>
            <sz val="9"/>
            <color indexed="81"/>
            <rFont val="돋움"/>
            <family val="3"/>
            <charset val="129"/>
          </rPr>
          <t>년</t>
        </r>
        <r>
          <rPr>
            <b/>
            <sz val="9"/>
            <color indexed="81"/>
            <rFont val="Tahoma"/>
            <family val="2"/>
          </rPr>
          <t xml:space="preserve"> </t>
        </r>
        <r>
          <rPr>
            <b/>
            <sz val="9"/>
            <color indexed="81"/>
            <rFont val="돋움"/>
            <family val="3"/>
            <charset val="129"/>
          </rPr>
          <t>이상</t>
        </r>
        <r>
          <rPr>
            <b/>
            <sz val="9"/>
            <color indexed="81"/>
            <rFont val="Tahoma"/>
            <family val="2"/>
          </rPr>
          <t xml:space="preserve">) 
  </t>
        </r>
        <r>
          <rPr>
            <b/>
            <sz val="9"/>
            <color indexed="81"/>
            <rFont val="돋움"/>
            <family val="3"/>
            <charset val="129"/>
          </rPr>
          <t>연</t>
        </r>
        <r>
          <rPr>
            <b/>
            <sz val="9"/>
            <color indexed="81"/>
            <rFont val="Tahoma"/>
            <family val="2"/>
          </rPr>
          <t xml:space="preserve"> 600</t>
        </r>
        <r>
          <rPr>
            <b/>
            <sz val="9"/>
            <color indexed="81"/>
            <rFont val="돋움"/>
            <family val="3"/>
            <charset val="129"/>
          </rPr>
          <t>만원</t>
        </r>
        <r>
          <rPr>
            <b/>
            <sz val="9"/>
            <color indexed="81"/>
            <rFont val="Tahoma"/>
            <family val="2"/>
          </rPr>
          <t>(</t>
        </r>
        <r>
          <rPr>
            <b/>
            <sz val="9"/>
            <color indexed="81"/>
            <rFont val="돋움"/>
            <family val="3"/>
            <charset val="129"/>
          </rPr>
          <t>상환기간</t>
        </r>
        <r>
          <rPr>
            <b/>
            <sz val="9"/>
            <color indexed="81"/>
            <rFont val="Tahoma"/>
            <family val="2"/>
          </rPr>
          <t xml:space="preserve"> 15</t>
        </r>
        <r>
          <rPr>
            <b/>
            <sz val="9"/>
            <color indexed="81"/>
            <rFont val="돋움"/>
            <family val="3"/>
            <charset val="129"/>
          </rPr>
          <t>년</t>
        </r>
        <r>
          <rPr>
            <b/>
            <sz val="9"/>
            <color indexed="81"/>
            <rFont val="Tahoma"/>
            <family val="2"/>
          </rPr>
          <t xml:space="preserve"> </t>
        </r>
        <r>
          <rPr>
            <b/>
            <sz val="9"/>
            <color indexed="81"/>
            <rFont val="돋움"/>
            <family val="3"/>
            <charset val="129"/>
          </rPr>
          <t>이상</t>
        </r>
        <r>
          <rPr>
            <b/>
            <sz val="9"/>
            <color indexed="81"/>
            <rFont val="Tahoma"/>
            <family val="2"/>
          </rPr>
          <t xml:space="preserve"> : 1,000</t>
        </r>
        <r>
          <rPr>
            <b/>
            <sz val="9"/>
            <color indexed="81"/>
            <rFont val="돋움"/>
            <family val="3"/>
            <charset val="129"/>
          </rPr>
          <t>만원</t>
        </r>
        <r>
          <rPr>
            <b/>
            <sz val="9"/>
            <color indexed="81"/>
            <rFont val="Tahoma"/>
            <family val="2"/>
          </rPr>
          <t xml:space="preserve">, </t>
        </r>
        <r>
          <rPr>
            <b/>
            <sz val="9"/>
            <color indexed="81"/>
            <rFont val="돋움"/>
            <family val="3"/>
            <charset val="129"/>
          </rPr>
          <t>상환기간</t>
        </r>
        <r>
          <rPr>
            <b/>
            <sz val="9"/>
            <color indexed="81"/>
            <rFont val="Tahoma"/>
            <family val="2"/>
          </rPr>
          <t xml:space="preserve"> 30</t>
        </r>
        <r>
          <rPr>
            <b/>
            <sz val="9"/>
            <color indexed="81"/>
            <rFont val="돋움"/>
            <family val="3"/>
            <charset val="129"/>
          </rPr>
          <t>년</t>
        </r>
        <r>
          <rPr>
            <b/>
            <sz val="9"/>
            <color indexed="81"/>
            <rFont val="Tahoma"/>
            <family val="2"/>
          </rPr>
          <t xml:space="preserve"> </t>
        </r>
        <r>
          <rPr>
            <b/>
            <sz val="9"/>
            <color indexed="81"/>
            <rFont val="돋움"/>
            <family val="3"/>
            <charset val="129"/>
          </rPr>
          <t>이상</t>
        </r>
        <r>
          <rPr>
            <b/>
            <sz val="9"/>
            <color indexed="81"/>
            <rFont val="Tahoma"/>
            <family val="2"/>
          </rPr>
          <t xml:space="preserve"> : 1,500</t>
        </r>
        <r>
          <rPr>
            <b/>
            <sz val="9"/>
            <color indexed="81"/>
            <rFont val="돋움"/>
            <family val="3"/>
            <charset val="129"/>
          </rPr>
          <t>만원</t>
        </r>
        <r>
          <rPr>
            <b/>
            <sz val="9"/>
            <color indexed="81"/>
            <rFont val="Tahoma"/>
            <family val="2"/>
          </rPr>
          <t>)</t>
        </r>
      </text>
    </comment>
    <comment ref="W119" authorId="1" shapeId="0" xr:uid="{79541BB0-7649-41A6-8D87-4C64B2082480}">
      <text>
        <r>
          <rPr>
            <b/>
            <sz val="9"/>
            <color indexed="81"/>
            <rFont val="돋움"/>
            <family val="3"/>
            <charset val="129"/>
          </rPr>
          <t>④</t>
        </r>
        <r>
          <rPr>
            <b/>
            <sz val="9"/>
            <color indexed="81"/>
            <rFont val="Tahoma"/>
            <family val="2"/>
          </rPr>
          <t xml:space="preserve"> </t>
        </r>
        <r>
          <rPr>
            <b/>
            <sz val="9"/>
            <color indexed="81"/>
            <rFont val="돋움"/>
            <family val="3"/>
            <charset val="129"/>
          </rPr>
          <t>거주자</t>
        </r>
        <r>
          <rPr>
            <b/>
            <sz val="9"/>
            <color indexed="81"/>
            <rFont val="Tahoma"/>
            <family val="2"/>
          </rPr>
          <t>(</t>
        </r>
        <r>
          <rPr>
            <b/>
            <sz val="9"/>
            <color indexed="81"/>
            <rFont val="돋움"/>
            <family val="3"/>
            <charset val="129"/>
          </rPr>
          <t>사업소득만</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과세기간에</t>
        </r>
        <r>
          <rPr>
            <b/>
            <sz val="9"/>
            <color indexed="81"/>
            <rFont val="Tahoma"/>
            <family val="2"/>
          </rPr>
          <t xml:space="preserve"> </t>
        </r>
        <r>
          <rPr>
            <b/>
            <sz val="9"/>
            <color indexed="81"/>
            <rFont val="돋움"/>
            <family val="3"/>
            <charset val="129"/>
          </rPr>
          <t>지급한</t>
        </r>
        <r>
          <rPr>
            <b/>
            <sz val="9"/>
            <color indexed="81"/>
            <rFont val="Tahoma"/>
            <family val="2"/>
          </rPr>
          <t xml:space="preserve"> </t>
        </r>
        <r>
          <rPr>
            <b/>
            <sz val="9"/>
            <color indexed="81"/>
            <rFont val="돋움"/>
            <family val="3"/>
            <charset val="129"/>
          </rPr>
          <t>기부금</t>
        </r>
        <r>
          <rPr>
            <b/>
            <sz val="9"/>
            <color indexed="81"/>
            <rFont val="Tahoma"/>
            <family val="2"/>
          </rPr>
          <t>[</t>
        </r>
        <r>
          <rPr>
            <b/>
            <sz val="9"/>
            <color indexed="81"/>
            <rFont val="돋움"/>
            <family val="3"/>
            <charset val="129"/>
          </rPr>
          <t>제</t>
        </r>
        <r>
          <rPr>
            <b/>
            <sz val="9"/>
            <color indexed="81"/>
            <rFont val="Tahoma"/>
            <family val="2"/>
          </rPr>
          <t>50</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t>
        </r>
        <r>
          <rPr>
            <b/>
            <sz val="9"/>
            <color indexed="81"/>
            <rFont val="Tahoma"/>
            <family val="2"/>
          </rPr>
          <t>(</t>
        </r>
        <r>
          <rPr>
            <b/>
            <sz val="9"/>
            <color indexed="81"/>
            <rFont val="돋움"/>
            <family val="3"/>
            <charset val="129"/>
          </rPr>
          <t>다른</t>
        </r>
        <r>
          <rPr>
            <b/>
            <sz val="9"/>
            <color indexed="81"/>
            <rFont val="Tahoma"/>
            <family val="2"/>
          </rPr>
          <t xml:space="preserve"> </t>
        </r>
        <r>
          <rPr>
            <b/>
            <sz val="9"/>
            <color indexed="81"/>
            <rFont val="돋움"/>
            <family val="3"/>
            <charset val="129"/>
          </rPr>
          <t>거주자의</t>
        </r>
        <r>
          <rPr>
            <b/>
            <sz val="9"/>
            <color indexed="81"/>
            <rFont val="Tahoma"/>
            <family val="2"/>
          </rPr>
          <t xml:space="preserve"> </t>
        </r>
        <r>
          <rPr>
            <b/>
            <sz val="9"/>
            <color indexed="81"/>
            <rFont val="돋움"/>
            <family val="3"/>
            <charset val="129"/>
          </rPr>
          <t>기본공제를</t>
        </r>
        <r>
          <rPr>
            <b/>
            <sz val="9"/>
            <color indexed="81"/>
            <rFont val="Tahoma"/>
            <family val="2"/>
          </rPr>
          <t xml:space="preserve"> </t>
        </r>
        <r>
          <rPr>
            <b/>
            <sz val="9"/>
            <color indexed="81"/>
            <rFont val="돋움"/>
            <family val="3"/>
            <charset val="129"/>
          </rPr>
          <t>적용받은</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이</t>
        </r>
        <r>
          <rPr>
            <b/>
            <sz val="9"/>
            <color indexed="81"/>
            <rFont val="Tahoma"/>
            <family val="2"/>
          </rPr>
          <t xml:space="preserve"> </t>
        </r>
        <r>
          <rPr>
            <b/>
            <sz val="9"/>
            <color indexed="81"/>
            <rFont val="돋움"/>
            <family val="3"/>
            <charset val="129"/>
          </rPr>
          <t>지급한</t>
        </r>
        <r>
          <rPr>
            <b/>
            <sz val="9"/>
            <color indexed="81"/>
            <rFont val="Tahoma"/>
            <family val="2"/>
          </rPr>
          <t xml:space="preserve"> </t>
        </r>
        <r>
          <rPr>
            <b/>
            <sz val="9"/>
            <color indexed="81"/>
            <rFont val="돋움"/>
            <family val="3"/>
            <charset val="129"/>
          </rPr>
          <t>기부금을</t>
        </r>
        <r>
          <rPr>
            <b/>
            <sz val="9"/>
            <color indexed="81"/>
            <rFont val="Tahoma"/>
            <family val="2"/>
          </rPr>
          <t xml:space="preserve"> </t>
        </r>
        <r>
          <rPr>
            <b/>
            <sz val="9"/>
            <color indexed="81"/>
            <rFont val="돋움"/>
            <family val="3"/>
            <charset val="129"/>
          </rPr>
          <t>포함한다</t>
        </r>
        <r>
          <rPr>
            <b/>
            <sz val="9"/>
            <color indexed="81"/>
            <rFont val="Tahoma"/>
            <family val="2"/>
          </rPr>
          <t>]</t>
        </r>
        <r>
          <rPr>
            <b/>
            <sz val="9"/>
            <color indexed="81"/>
            <rFont val="돋움"/>
            <family val="3"/>
            <charset val="129"/>
          </rPr>
          <t>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기부금을</t>
        </r>
        <r>
          <rPr>
            <b/>
            <sz val="9"/>
            <color indexed="81"/>
            <rFont val="Tahoma"/>
            <family val="2"/>
          </rPr>
          <t xml:space="preserve"> </t>
        </r>
        <r>
          <rPr>
            <b/>
            <sz val="9"/>
            <color indexed="81"/>
            <rFont val="돋움"/>
            <family val="3"/>
            <charset val="129"/>
          </rPr>
          <t>합한</t>
        </r>
        <r>
          <rPr>
            <b/>
            <sz val="9"/>
            <color indexed="81"/>
            <rFont val="Tahoma"/>
            <family val="2"/>
          </rPr>
          <t xml:space="preserve"> </t>
        </r>
        <r>
          <rPr>
            <b/>
            <sz val="9"/>
            <color indexed="81"/>
            <rFont val="돋움"/>
            <family val="3"/>
            <charset val="129"/>
          </rPr>
          <t>금액에서</t>
        </r>
        <r>
          <rPr>
            <b/>
            <sz val="9"/>
            <color indexed="81"/>
            <rFont val="Tahoma"/>
            <family val="2"/>
          </rPr>
          <t xml:space="preserve"> </t>
        </r>
        <r>
          <rPr>
            <b/>
            <sz val="9"/>
            <color indexed="81"/>
            <rFont val="돋움"/>
            <family val="3"/>
            <charset val="129"/>
          </rPr>
          <t>사업소득금액을</t>
        </r>
        <r>
          <rPr>
            <b/>
            <sz val="9"/>
            <color indexed="81"/>
            <rFont val="Tahoma"/>
            <family val="2"/>
          </rPr>
          <t xml:space="preserve"> </t>
        </r>
        <r>
          <rPr>
            <b/>
            <sz val="9"/>
            <color indexed="81"/>
            <rFont val="돋움"/>
            <family val="3"/>
            <charset val="129"/>
          </rPr>
          <t>계산할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필요경비에</t>
        </r>
        <r>
          <rPr>
            <b/>
            <sz val="9"/>
            <color indexed="81"/>
            <rFont val="Tahoma"/>
            <family val="2"/>
          </rPr>
          <t xml:space="preserve"> </t>
        </r>
        <r>
          <rPr>
            <b/>
            <sz val="9"/>
            <color indexed="81"/>
            <rFont val="돋움"/>
            <family val="3"/>
            <charset val="129"/>
          </rPr>
          <t>산입한</t>
        </r>
        <r>
          <rPr>
            <b/>
            <sz val="9"/>
            <color indexed="81"/>
            <rFont val="Tahoma"/>
            <family val="2"/>
          </rPr>
          <t xml:space="preserve"> </t>
        </r>
        <r>
          <rPr>
            <b/>
            <sz val="9"/>
            <color indexed="81"/>
            <rFont val="돋움"/>
            <family val="3"/>
            <charset val="129"/>
          </rPr>
          <t>기부금을</t>
        </r>
        <r>
          <rPr>
            <b/>
            <sz val="9"/>
            <color indexed="81"/>
            <rFont val="Tahoma"/>
            <family val="2"/>
          </rPr>
          <t xml:space="preserve"> </t>
        </r>
        <r>
          <rPr>
            <b/>
            <sz val="9"/>
            <color indexed="81"/>
            <rFont val="돋움"/>
            <family val="3"/>
            <charset val="129"/>
          </rPr>
          <t>뺀</t>
        </r>
        <r>
          <rPr>
            <b/>
            <sz val="9"/>
            <color indexed="81"/>
            <rFont val="Tahoma"/>
            <family val="2"/>
          </rPr>
          <t xml:space="preserve"> </t>
        </r>
        <r>
          <rPr>
            <b/>
            <sz val="9"/>
            <color indexed="81"/>
            <rFont val="돋움"/>
            <family val="3"/>
            <charset val="129"/>
          </rPr>
          <t>금액의</t>
        </r>
        <r>
          <rPr>
            <b/>
            <sz val="9"/>
            <color indexed="81"/>
            <rFont val="Tahoma"/>
            <family val="2"/>
          </rPr>
          <t xml:space="preserve"> 100</t>
        </r>
        <r>
          <rPr>
            <b/>
            <sz val="9"/>
            <color indexed="81"/>
            <rFont val="돋움"/>
            <family val="3"/>
            <charset val="129"/>
          </rPr>
          <t>분의</t>
        </r>
        <r>
          <rPr>
            <b/>
            <sz val="9"/>
            <color indexed="81"/>
            <rFont val="Tahoma"/>
            <family val="2"/>
          </rPr>
          <t xml:space="preserve"> 15(</t>
        </r>
        <r>
          <rPr>
            <b/>
            <sz val="9"/>
            <color indexed="81"/>
            <rFont val="돋움"/>
            <family val="3"/>
            <charset val="129"/>
          </rPr>
          <t>해당</t>
        </r>
        <r>
          <rPr>
            <b/>
            <sz val="9"/>
            <color indexed="81"/>
            <rFont val="Tahoma"/>
            <family val="2"/>
          </rPr>
          <t xml:space="preserve"> </t>
        </r>
        <r>
          <rPr>
            <b/>
            <sz val="9"/>
            <color indexed="81"/>
            <rFont val="돋움"/>
            <family val="3"/>
            <charset val="129"/>
          </rPr>
          <t>금액이</t>
        </r>
        <r>
          <rPr>
            <b/>
            <sz val="9"/>
            <color indexed="81"/>
            <rFont val="Tahoma"/>
            <family val="2"/>
          </rPr>
          <t xml:space="preserve"> 3</t>
        </r>
        <r>
          <rPr>
            <b/>
            <sz val="9"/>
            <color indexed="81"/>
            <rFont val="돋움"/>
            <family val="3"/>
            <charset val="129"/>
          </rPr>
          <t>천만원을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초과분에</t>
        </r>
        <r>
          <rPr>
            <b/>
            <sz val="9"/>
            <color indexed="81"/>
            <rFont val="Tahoma"/>
            <family val="2"/>
          </rPr>
          <t xml:space="preserve"> </t>
        </r>
        <r>
          <rPr>
            <b/>
            <sz val="9"/>
            <color indexed="81"/>
            <rFont val="돋움"/>
            <family val="3"/>
            <charset val="129"/>
          </rPr>
          <t>대해서는</t>
        </r>
        <r>
          <rPr>
            <b/>
            <sz val="9"/>
            <color indexed="81"/>
            <rFont val="Tahoma"/>
            <family val="2"/>
          </rPr>
          <t xml:space="preserve"> 100</t>
        </r>
        <r>
          <rPr>
            <b/>
            <sz val="9"/>
            <color indexed="81"/>
            <rFont val="돋움"/>
            <family val="3"/>
            <charset val="129"/>
          </rPr>
          <t>분의</t>
        </r>
        <r>
          <rPr>
            <b/>
            <sz val="9"/>
            <color indexed="81"/>
            <rFont val="Tahoma"/>
            <family val="2"/>
          </rPr>
          <t xml:space="preserve"> 25)</t>
        </r>
        <r>
          <rPr>
            <b/>
            <sz val="9"/>
            <color indexed="81"/>
            <rFont val="돋움"/>
            <family val="3"/>
            <charset val="129"/>
          </rPr>
          <t>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기부금</t>
        </r>
        <r>
          <rPr>
            <b/>
            <sz val="9"/>
            <color indexed="81"/>
            <rFont val="Tahoma"/>
            <family val="2"/>
          </rPr>
          <t xml:space="preserve"> </t>
        </r>
        <r>
          <rPr>
            <b/>
            <sz val="9"/>
            <color indexed="81"/>
            <rFont val="돋움"/>
            <family val="3"/>
            <charset val="129"/>
          </rPr>
          <t>세액공제액</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과세기간의</t>
        </r>
        <r>
          <rPr>
            <b/>
            <sz val="9"/>
            <color indexed="81"/>
            <rFont val="Tahoma"/>
            <family val="2"/>
          </rPr>
          <t xml:space="preserve"> </t>
        </r>
        <r>
          <rPr>
            <b/>
            <sz val="9"/>
            <color indexed="81"/>
            <rFont val="돋움"/>
            <family val="3"/>
            <charset val="129"/>
          </rPr>
          <t>합산과세되는</t>
        </r>
        <r>
          <rPr>
            <b/>
            <sz val="9"/>
            <color indexed="81"/>
            <rFont val="Tahoma"/>
            <family val="2"/>
          </rPr>
          <t xml:space="preserve"> </t>
        </r>
        <r>
          <rPr>
            <b/>
            <sz val="9"/>
            <color indexed="81"/>
            <rFont val="돋움"/>
            <family val="3"/>
            <charset val="129"/>
          </rPr>
          <t>종합소득산출세액</t>
        </r>
        <r>
          <rPr>
            <b/>
            <sz val="9"/>
            <color indexed="81"/>
            <rFont val="Tahoma"/>
            <family val="2"/>
          </rPr>
          <t>(</t>
        </r>
        <r>
          <rPr>
            <b/>
            <sz val="9"/>
            <color indexed="81"/>
            <rFont val="돋움"/>
            <family val="3"/>
            <charset val="129"/>
          </rPr>
          <t>사업소득</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제</t>
        </r>
        <r>
          <rPr>
            <b/>
            <sz val="9"/>
            <color indexed="81"/>
            <rFont val="Tahoma"/>
            <family val="2"/>
          </rPr>
          <t>62</t>
        </r>
        <r>
          <rPr>
            <b/>
            <sz val="9"/>
            <color indexed="81"/>
            <rFont val="돋움"/>
            <family val="3"/>
            <charset val="129"/>
          </rPr>
          <t>조에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원천징수세율을</t>
        </r>
        <r>
          <rPr>
            <b/>
            <sz val="9"/>
            <color indexed="81"/>
            <rFont val="Tahoma"/>
            <family val="2"/>
          </rPr>
          <t xml:space="preserve"> </t>
        </r>
        <r>
          <rPr>
            <b/>
            <sz val="9"/>
            <color indexed="81"/>
            <rFont val="돋움"/>
            <family val="3"/>
            <charset val="129"/>
          </rPr>
          <t>적용받는</t>
        </r>
        <r>
          <rPr>
            <b/>
            <sz val="9"/>
            <color indexed="81"/>
            <rFont val="Tahoma"/>
            <family val="2"/>
          </rPr>
          <t xml:space="preserve"> </t>
        </r>
        <r>
          <rPr>
            <b/>
            <sz val="9"/>
            <color indexed="81"/>
            <rFont val="돋움"/>
            <family val="3"/>
            <charset val="129"/>
          </rPr>
          <t>이자소득</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배당소득에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산출세액은</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에서</t>
        </r>
        <r>
          <rPr>
            <b/>
            <sz val="9"/>
            <color indexed="81"/>
            <rFont val="Tahoma"/>
            <family val="2"/>
          </rPr>
          <t xml:space="preserve"> </t>
        </r>
        <r>
          <rPr>
            <b/>
            <sz val="9"/>
            <color indexed="81"/>
            <rFont val="돋움"/>
            <family val="3"/>
            <charset val="129"/>
          </rPr>
          <t>공제한다</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호의</t>
        </r>
        <r>
          <rPr>
            <b/>
            <sz val="9"/>
            <color indexed="81"/>
            <rFont val="Tahoma"/>
            <family val="2"/>
          </rPr>
          <t xml:space="preserve"> </t>
        </r>
        <r>
          <rPr>
            <b/>
            <sz val="9"/>
            <color indexed="81"/>
            <rFont val="돋움"/>
            <family val="3"/>
            <charset val="129"/>
          </rPr>
          <t>기부금과</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호의</t>
        </r>
        <r>
          <rPr>
            <b/>
            <sz val="9"/>
            <color indexed="81"/>
            <rFont val="Tahoma"/>
            <family val="2"/>
          </rPr>
          <t xml:space="preserve"> </t>
        </r>
        <r>
          <rPr>
            <b/>
            <sz val="9"/>
            <color indexed="81"/>
            <rFont val="돋움"/>
            <family val="3"/>
            <charset val="129"/>
          </rPr>
          <t>기부금이</t>
        </r>
        <r>
          <rPr>
            <b/>
            <sz val="9"/>
            <color indexed="81"/>
            <rFont val="Tahoma"/>
            <family val="2"/>
          </rPr>
          <t xml:space="preserve"> </t>
        </r>
        <r>
          <rPr>
            <b/>
            <sz val="9"/>
            <color indexed="81"/>
            <rFont val="돋움"/>
            <family val="3"/>
            <charset val="129"/>
          </rPr>
          <t>함께</t>
        </r>
        <r>
          <rPr>
            <b/>
            <sz val="9"/>
            <color indexed="81"/>
            <rFont val="Tahoma"/>
            <family val="2"/>
          </rPr>
          <t xml:space="preserve"> </t>
        </r>
        <r>
          <rPr>
            <b/>
            <sz val="9"/>
            <color indexed="81"/>
            <rFont val="돋움"/>
            <family val="3"/>
            <charset val="129"/>
          </rPr>
          <t>있으면</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호의</t>
        </r>
        <r>
          <rPr>
            <b/>
            <sz val="9"/>
            <color indexed="81"/>
            <rFont val="Tahoma"/>
            <family val="2"/>
          </rPr>
          <t xml:space="preserve"> </t>
        </r>
        <r>
          <rPr>
            <b/>
            <sz val="9"/>
            <color indexed="81"/>
            <rFont val="돋움"/>
            <family val="3"/>
            <charset val="129"/>
          </rPr>
          <t>기부금을</t>
        </r>
        <r>
          <rPr>
            <b/>
            <sz val="9"/>
            <color indexed="81"/>
            <rFont val="Tahoma"/>
            <family val="2"/>
          </rPr>
          <t xml:space="preserve"> </t>
        </r>
        <r>
          <rPr>
            <b/>
            <sz val="9"/>
            <color indexed="81"/>
            <rFont val="돋움"/>
            <family val="3"/>
            <charset val="129"/>
          </rPr>
          <t>먼저</t>
        </r>
        <r>
          <rPr>
            <b/>
            <sz val="9"/>
            <color indexed="81"/>
            <rFont val="Tahoma"/>
            <family val="2"/>
          </rPr>
          <t xml:space="preserve"> </t>
        </r>
        <r>
          <rPr>
            <b/>
            <sz val="9"/>
            <color indexed="81"/>
            <rFont val="돋움"/>
            <family val="3"/>
            <charset val="129"/>
          </rPr>
          <t>공제한다</t>
        </r>
        <r>
          <rPr>
            <b/>
            <sz val="9"/>
            <color indexed="81"/>
            <rFont val="Tahoma"/>
            <family val="2"/>
          </rPr>
          <t xml:space="preserve">.(2014.01.01 </t>
        </r>
        <r>
          <rPr>
            <b/>
            <sz val="9"/>
            <color indexed="81"/>
            <rFont val="돋움"/>
            <family val="3"/>
            <charset val="129"/>
          </rPr>
          <t>신설</t>
        </r>
        <r>
          <rPr>
            <b/>
            <sz val="9"/>
            <color indexed="81"/>
            <rFont val="Tahoma"/>
            <family val="2"/>
          </rPr>
          <t xml:space="preserve">) [ </t>
        </r>
        <r>
          <rPr>
            <b/>
            <sz val="9"/>
            <color indexed="81"/>
            <rFont val="돋움"/>
            <family val="3"/>
            <charset val="129"/>
          </rPr>
          <t>부칙</t>
        </r>
        <r>
          <rPr>
            <b/>
            <sz val="9"/>
            <color indexed="81"/>
            <rFont val="Tahoma"/>
            <family val="2"/>
          </rPr>
          <t xml:space="preserve"> ] 
1. </t>
        </r>
        <r>
          <rPr>
            <b/>
            <sz val="9"/>
            <color indexed="81"/>
            <rFont val="돋움"/>
            <family val="3"/>
            <charset val="129"/>
          </rPr>
          <t>법정기부금</t>
        </r>
        <r>
          <rPr>
            <b/>
            <sz val="9"/>
            <color indexed="81"/>
            <rFont val="Tahoma"/>
            <family val="2"/>
          </rPr>
          <t xml:space="preserve">(2014.01.01 </t>
        </r>
        <r>
          <rPr>
            <b/>
            <sz val="9"/>
            <color indexed="81"/>
            <rFont val="돋움"/>
            <family val="3"/>
            <charset val="129"/>
          </rPr>
          <t>신설</t>
        </r>
        <r>
          <rPr>
            <b/>
            <sz val="9"/>
            <color indexed="81"/>
            <rFont val="Tahoma"/>
            <family val="2"/>
          </rPr>
          <t xml:space="preserve">) [ </t>
        </r>
        <r>
          <rPr>
            <b/>
            <sz val="9"/>
            <color indexed="81"/>
            <rFont val="돋움"/>
            <family val="3"/>
            <charset val="129"/>
          </rPr>
          <t>부칙</t>
        </r>
        <r>
          <rPr>
            <b/>
            <sz val="9"/>
            <color indexed="81"/>
            <rFont val="Tahoma"/>
            <family val="2"/>
          </rPr>
          <t xml:space="preserve"> ] 
2. </t>
        </r>
        <r>
          <rPr>
            <b/>
            <sz val="9"/>
            <color indexed="81"/>
            <rFont val="돋움"/>
            <family val="3"/>
            <charset val="129"/>
          </rPr>
          <t>지정기부금</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지정기부금의</t>
        </r>
        <r>
          <rPr>
            <b/>
            <sz val="9"/>
            <color indexed="81"/>
            <rFont val="Tahoma"/>
            <family val="2"/>
          </rPr>
          <t xml:space="preserve"> </t>
        </r>
        <r>
          <rPr>
            <b/>
            <sz val="9"/>
            <color indexed="81"/>
            <rFont val="돋움"/>
            <family val="3"/>
            <charset val="129"/>
          </rPr>
          <t>한도액은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따른다</t>
        </r>
        <r>
          <rPr>
            <b/>
            <sz val="9"/>
            <color indexed="81"/>
            <rFont val="Tahoma"/>
            <family val="2"/>
          </rPr>
          <t xml:space="preserve">.(2014.01.01 </t>
        </r>
        <r>
          <rPr>
            <b/>
            <sz val="9"/>
            <color indexed="81"/>
            <rFont val="돋움"/>
            <family val="3"/>
            <charset val="129"/>
          </rPr>
          <t>신설</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가</t>
        </r>
        <r>
          <rPr>
            <b/>
            <sz val="9"/>
            <color indexed="81"/>
            <rFont val="Tahoma"/>
            <family val="2"/>
          </rPr>
          <t xml:space="preserve">. </t>
        </r>
        <r>
          <rPr>
            <b/>
            <sz val="9"/>
            <color indexed="81"/>
            <rFont val="돋움"/>
            <family val="3"/>
            <charset val="129"/>
          </rPr>
          <t>종교단체에</t>
        </r>
        <r>
          <rPr>
            <b/>
            <sz val="9"/>
            <color indexed="81"/>
            <rFont val="Tahoma"/>
            <family val="2"/>
          </rPr>
          <t xml:space="preserve"> </t>
        </r>
        <r>
          <rPr>
            <b/>
            <sz val="9"/>
            <color indexed="81"/>
            <rFont val="돋움"/>
            <family val="3"/>
            <charset val="129"/>
          </rPr>
          <t>기부한</t>
        </r>
        <r>
          <rPr>
            <b/>
            <sz val="9"/>
            <color indexed="81"/>
            <rFont val="Tahoma"/>
            <family val="2"/>
          </rPr>
          <t xml:space="preserve"> </t>
        </r>
        <r>
          <rPr>
            <b/>
            <sz val="9"/>
            <color indexed="81"/>
            <rFont val="돋움"/>
            <family val="3"/>
            <charset val="129"/>
          </rPr>
          <t>금액이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t>
        </r>
        <r>
          <rPr>
            <b/>
            <sz val="9"/>
            <color indexed="81"/>
            <rFont val="Tahoma"/>
            <family val="2"/>
          </rPr>
          <t xml:space="preserve">(2014.01.01 </t>
        </r>
        <r>
          <rPr>
            <b/>
            <sz val="9"/>
            <color indexed="81"/>
            <rFont val="돋움"/>
            <family val="3"/>
            <charset val="129"/>
          </rPr>
          <t>신설</t>
        </r>
        <r>
          <rPr>
            <b/>
            <sz val="9"/>
            <color indexed="81"/>
            <rFont val="Tahoma"/>
            <family val="2"/>
          </rPr>
          <t xml:space="preserve">) </t>
        </r>
        <r>
          <rPr>
            <b/>
            <sz val="9"/>
            <color indexed="81"/>
            <rFont val="돋움"/>
            <family val="3"/>
            <charset val="129"/>
          </rPr>
          <t>한도액</t>
        </r>
        <r>
          <rPr>
            <b/>
            <sz val="9"/>
            <color indexed="81"/>
            <rFont val="Tahoma"/>
            <family val="2"/>
          </rPr>
          <t xml:space="preserve"> = [</t>
        </r>
        <r>
          <rPr>
            <b/>
            <sz val="9"/>
            <color indexed="81"/>
            <rFont val="돋움"/>
            <family val="3"/>
            <charset val="129"/>
          </rPr>
          <t>종합소득금액</t>
        </r>
        <r>
          <rPr>
            <b/>
            <sz val="9"/>
            <color indexed="81"/>
            <rFont val="Tahoma"/>
            <family val="2"/>
          </rPr>
          <t>(</t>
        </r>
        <r>
          <rPr>
            <b/>
            <sz val="9"/>
            <color indexed="81"/>
            <rFont val="돋움"/>
            <family val="3"/>
            <charset val="129"/>
          </rPr>
          <t>제</t>
        </r>
        <r>
          <rPr>
            <b/>
            <sz val="9"/>
            <color indexed="81"/>
            <rFont val="Tahoma"/>
            <family val="2"/>
          </rPr>
          <t>62</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원천징수세율을</t>
        </r>
        <r>
          <rPr>
            <b/>
            <sz val="9"/>
            <color indexed="81"/>
            <rFont val="Tahoma"/>
            <family val="2"/>
          </rPr>
          <t xml:space="preserve"> </t>
        </r>
        <r>
          <rPr>
            <b/>
            <sz val="9"/>
            <color indexed="81"/>
            <rFont val="돋움"/>
            <family val="3"/>
            <charset val="129"/>
          </rPr>
          <t>적용받는</t>
        </r>
        <r>
          <rPr>
            <b/>
            <sz val="9"/>
            <color indexed="81"/>
            <rFont val="Tahoma"/>
            <family val="2"/>
          </rPr>
          <t xml:space="preserve"> </t>
        </r>
        <r>
          <rPr>
            <b/>
            <sz val="9"/>
            <color indexed="81"/>
            <rFont val="돋움"/>
            <family val="3"/>
            <charset val="129"/>
          </rPr>
          <t>이자소득</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배당소득은</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에서</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기부금을</t>
        </r>
        <r>
          <rPr>
            <b/>
            <sz val="9"/>
            <color indexed="81"/>
            <rFont val="Tahoma"/>
            <family val="2"/>
          </rPr>
          <t xml:space="preserve"> </t>
        </r>
        <r>
          <rPr>
            <b/>
            <sz val="9"/>
            <color indexed="81"/>
            <rFont val="돋움"/>
            <family val="3"/>
            <charset val="129"/>
          </rPr>
          <t>뺀</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말하며</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항에서</t>
        </r>
        <r>
          <rPr>
            <b/>
            <sz val="9"/>
            <color indexed="81"/>
            <rFont val="Tahoma"/>
            <family val="2"/>
          </rPr>
          <t xml:space="preserve"> </t>
        </r>
        <r>
          <rPr>
            <b/>
            <sz val="9"/>
            <color indexed="81"/>
            <rFont val="돋움"/>
            <family val="3"/>
            <charset val="129"/>
          </rPr>
          <t>“소득금액”이라</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t>
        </r>
        <r>
          <rPr>
            <b/>
            <sz val="9"/>
            <color indexed="81"/>
            <rFont val="Tahoma"/>
            <family val="2"/>
          </rPr>
          <t xml:space="preserve"> 100</t>
        </r>
        <r>
          <rPr>
            <b/>
            <sz val="9"/>
            <color indexed="81"/>
            <rFont val="돋움"/>
            <family val="3"/>
            <charset val="129"/>
          </rPr>
          <t>분의</t>
        </r>
        <r>
          <rPr>
            <b/>
            <sz val="9"/>
            <color indexed="81"/>
            <rFont val="Tahoma"/>
            <family val="2"/>
          </rPr>
          <t xml:space="preserve"> 10 + [</t>
        </r>
        <r>
          <rPr>
            <b/>
            <sz val="9"/>
            <color indexed="81"/>
            <rFont val="돋움"/>
            <family val="3"/>
            <charset val="129"/>
          </rPr>
          <t>소득금액의</t>
        </r>
        <r>
          <rPr>
            <b/>
            <sz val="9"/>
            <color indexed="81"/>
            <rFont val="Tahoma"/>
            <family val="2"/>
          </rPr>
          <t xml:space="preserve"> 100</t>
        </r>
        <r>
          <rPr>
            <b/>
            <sz val="9"/>
            <color indexed="81"/>
            <rFont val="돋움"/>
            <family val="3"/>
            <charset val="129"/>
          </rPr>
          <t>분의</t>
        </r>
        <r>
          <rPr>
            <b/>
            <sz val="9"/>
            <color indexed="81"/>
            <rFont val="Tahoma"/>
            <family val="2"/>
          </rPr>
          <t xml:space="preserve"> 20</t>
        </r>
        <r>
          <rPr>
            <b/>
            <sz val="9"/>
            <color indexed="81"/>
            <rFont val="돋움"/>
            <family val="3"/>
            <charset val="129"/>
          </rPr>
          <t>과</t>
        </r>
        <r>
          <rPr>
            <b/>
            <sz val="9"/>
            <color indexed="81"/>
            <rFont val="Tahoma"/>
            <family val="2"/>
          </rPr>
          <t xml:space="preserve"> </t>
        </r>
        <r>
          <rPr>
            <b/>
            <sz val="9"/>
            <color indexed="81"/>
            <rFont val="돋움"/>
            <family val="3"/>
            <charset val="129"/>
          </rPr>
          <t>종교단체</t>
        </r>
        <r>
          <rPr>
            <b/>
            <sz val="9"/>
            <color indexed="81"/>
            <rFont val="Tahoma"/>
            <family val="2"/>
          </rPr>
          <t xml:space="preserve"> </t>
        </r>
        <r>
          <rPr>
            <b/>
            <sz val="9"/>
            <color indexed="81"/>
            <rFont val="돋움"/>
            <family val="3"/>
            <charset val="129"/>
          </rPr>
          <t>외에</t>
        </r>
        <r>
          <rPr>
            <b/>
            <sz val="9"/>
            <color indexed="81"/>
            <rFont val="Tahoma"/>
            <family val="2"/>
          </rPr>
          <t xml:space="preserve"> </t>
        </r>
        <r>
          <rPr>
            <b/>
            <sz val="9"/>
            <color indexed="81"/>
            <rFont val="돋움"/>
            <family val="3"/>
            <charset val="129"/>
          </rPr>
          <t>지급한</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적은</t>
        </r>
        <r>
          <rPr>
            <b/>
            <sz val="9"/>
            <color indexed="81"/>
            <rFont val="Tahoma"/>
            <family val="2"/>
          </rPr>
          <t xml:space="preserve"> </t>
        </r>
        <r>
          <rPr>
            <b/>
            <sz val="9"/>
            <color indexed="81"/>
            <rFont val="돋움"/>
            <family val="3"/>
            <charset val="129"/>
          </rPr>
          <t>금액</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나</t>
        </r>
        <r>
          <rPr>
            <b/>
            <sz val="9"/>
            <color indexed="81"/>
            <rFont val="Tahoma"/>
            <family val="2"/>
          </rPr>
          <t xml:space="preserve">. </t>
        </r>
        <r>
          <rPr>
            <b/>
            <sz val="9"/>
            <color indexed="81"/>
            <rFont val="돋움"/>
            <family val="3"/>
            <charset val="129"/>
          </rPr>
          <t>가목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(2014.01.01 </t>
        </r>
        <r>
          <rPr>
            <b/>
            <sz val="9"/>
            <color indexed="81"/>
            <rFont val="돋움"/>
            <family val="3"/>
            <charset val="129"/>
          </rPr>
          <t>신설</t>
        </r>
        <r>
          <rPr>
            <b/>
            <sz val="9"/>
            <color indexed="81"/>
            <rFont val="Tahoma"/>
            <family val="2"/>
          </rPr>
          <t xml:space="preserve">) </t>
        </r>
        <r>
          <rPr>
            <b/>
            <sz val="9"/>
            <color indexed="81"/>
            <rFont val="돋움"/>
            <family val="3"/>
            <charset val="129"/>
          </rPr>
          <t>한도액</t>
        </r>
        <r>
          <rPr>
            <b/>
            <sz val="9"/>
            <color indexed="81"/>
            <rFont val="Tahoma"/>
            <family val="2"/>
          </rPr>
          <t xml:space="preserve"> = </t>
        </r>
        <r>
          <rPr>
            <b/>
            <sz val="9"/>
            <color indexed="81"/>
            <rFont val="돋움"/>
            <family val="3"/>
            <charset val="129"/>
          </rPr>
          <t>소득금액의</t>
        </r>
        <r>
          <rPr>
            <b/>
            <sz val="9"/>
            <color indexed="81"/>
            <rFont val="Tahoma"/>
            <family val="2"/>
          </rPr>
          <t xml:space="preserve"> 100</t>
        </r>
        <r>
          <rPr>
            <b/>
            <sz val="9"/>
            <color indexed="81"/>
            <rFont val="돋움"/>
            <family val="3"/>
            <charset val="129"/>
          </rPr>
          <t>분의</t>
        </r>
        <r>
          <rPr>
            <b/>
            <sz val="9"/>
            <color indexed="81"/>
            <rFont val="Tahoma"/>
            <family val="2"/>
          </rPr>
          <t xml:space="preserve"> 30 [ </t>
        </r>
        <r>
          <rPr>
            <b/>
            <sz val="9"/>
            <color indexed="81"/>
            <rFont val="돋움"/>
            <family val="3"/>
            <charset val="129"/>
          </rPr>
          <t>부칙</t>
        </r>
        <r>
          <rPr>
            <b/>
            <sz val="9"/>
            <color indexed="81"/>
            <rFont val="Tahoma"/>
            <family val="2"/>
          </rPr>
          <t xml:space="preserve"> ] 
  - </t>
        </r>
        <r>
          <rPr>
            <b/>
            <sz val="9"/>
            <color indexed="81"/>
            <rFont val="돋움"/>
            <family val="3"/>
            <charset val="129"/>
          </rPr>
          <t>사업자의</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기부금은</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받지</t>
        </r>
        <r>
          <rPr>
            <b/>
            <sz val="9"/>
            <color indexed="81"/>
            <rFont val="Tahoma"/>
            <family val="2"/>
          </rPr>
          <t xml:space="preserve"> </t>
        </r>
        <r>
          <rPr>
            <b/>
            <sz val="9"/>
            <color indexed="81"/>
            <rFont val="돋움"/>
            <family val="3"/>
            <charset val="129"/>
          </rPr>
          <t>않고</t>
        </r>
        <r>
          <rPr>
            <b/>
            <sz val="9"/>
            <color indexed="81"/>
            <rFont val="Tahoma"/>
            <family val="2"/>
          </rPr>
          <t xml:space="preserve"> </t>
        </r>
        <r>
          <rPr>
            <b/>
            <sz val="9"/>
            <color indexed="81"/>
            <rFont val="돋움"/>
            <family val="3"/>
            <charset val="129"/>
          </rPr>
          <t>필요경비에만</t>
        </r>
        <r>
          <rPr>
            <b/>
            <sz val="9"/>
            <color indexed="81"/>
            <rFont val="Tahoma"/>
            <family val="2"/>
          </rPr>
          <t xml:space="preserve"> </t>
        </r>
        <r>
          <rPr>
            <b/>
            <sz val="9"/>
            <color indexed="81"/>
            <rFont val="돋움"/>
            <family val="3"/>
            <charset val="129"/>
          </rPr>
          <t>산입</t>
        </r>
        <r>
          <rPr>
            <b/>
            <sz val="9"/>
            <color indexed="81"/>
            <rFont val="Tahoma"/>
            <family val="2"/>
          </rPr>
          <t xml:space="preserve">
</t>
        </r>
      </text>
    </comment>
    <comment ref="X119" authorId="1" shapeId="0" xr:uid="{D411D8B9-25FE-454E-BCC1-B3E02DA89E54}">
      <text>
        <r>
          <rPr>
            <b/>
            <sz val="9"/>
            <color indexed="81"/>
            <rFont val="돋움"/>
            <family val="3"/>
            <charset val="129"/>
          </rPr>
          <t>◦</t>
        </r>
        <r>
          <rPr>
            <b/>
            <sz val="9"/>
            <color indexed="81"/>
            <rFont val="Tahoma"/>
            <family val="2"/>
          </rPr>
          <t xml:space="preserve"> </t>
        </r>
        <r>
          <rPr>
            <b/>
            <sz val="9"/>
            <color indexed="81"/>
            <rFont val="돋움"/>
            <family val="3"/>
            <charset val="129"/>
          </rPr>
          <t>정치자금기부금</t>
        </r>
        <r>
          <rPr>
            <b/>
            <sz val="9"/>
            <color indexed="81"/>
            <rFont val="Tahoma"/>
            <family val="2"/>
          </rPr>
          <t xml:space="preserve"> </t>
        </r>
        <r>
          <rPr>
            <b/>
            <sz val="9"/>
            <color indexed="81"/>
            <rFont val="돋움"/>
            <family val="3"/>
            <charset val="129"/>
          </rPr>
          <t xml:space="preserve">세액공제
</t>
        </r>
        <r>
          <rPr>
            <b/>
            <sz val="9"/>
            <color indexed="81"/>
            <rFont val="Tahoma"/>
            <family val="2"/>
          </rPr>
          <t xml:space="preserve"> - 10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 xml:space="preserve"> : </t>
        </r>
        <r>
          <rPr>
            <b/>
            <sz val="9"/>
            <color indexed="81"/>
            <rFont val="돋움"/>
            <family val="3"/>
            <charset val="129"/>
          </rPr>
          <t>기부금의</t>
        </r>
        <r>
          <rPr>
            <b/>
            <sz val="9"/>
            <color indexed="81"/>
            <rFont val="Tahoma"/>
            <family val="2"/>
          </rPr>
          <t xml:space="preserve"> 100/110 </t>
        </r>
        <r>
          <rPr>
            <b/>
            <sz val="9"/>
            <color indexed="81"/>
            <rFont val="돋움"/>
            <family val="3"/>
            <charset val="129"/>
          </rPr>
          <t xml:space="preserve">세액공제
</t>
        </r>
        <r>
          <rPr>
            <b/>
            <sz val="9"/>
            <color indexed="81"/>
            <rFont val="Tahoma"/>
            <family val="2"/>
          </rPr>
          <t xml:space="preserve"> - 10</t>
        </r>
        <r>
          <rPr>
            <b/>
            <sz val="9"/>
            <color indexed="81"/>
            <rFont val="돋움"/>
            <family val="3"/>
            <charset val="129"/>
          </rPr>
          <t>만원</t>
        </r>
        <r>
          <rPr>
            <b/>
            <sz val="9"/>
            <color indexed="81"/>
            <rFont val="Tahoma"/>
            <family val="2"/>
          </rPr>
          <t xml:space="preserve"> </t>
        </r>
        <r>
          <rPr>
            <b/>
            <sz val="9"/>
            <color indexed="81"/>
            <rFont val="돋움"/>
            <family val="3"/>
            <charset val="129"/>
          </rPr>
          <t>초과</t>
        </r>
        <r>
          <rPr>
            <b/>
            <sz val="9"/>
            <color indexed="81"/>
            <rFont val="Tahoma"/>
            <family val="2"/>
          </rPr>
          <t xml:space="preserve"> 3</t>
        </r>
        <r>
          <rPr>
            <b/>
            <sz val="9"/>
            <color indexed="81"/>
            <rFont val="돋움"/>
            <family val="3"/>
            <charset val="129"/>
          </rPr>
          <t>천만원</t>
        </r>
        <r>
          <rPr>
            <b/>
            <sz val="9"/>
            <color indexed="81"/>
            <rFont val="Tahoma"/>
            <family val="2"/>
          </rPr>
          <t xml:space="preserve"> </t>
        </r>
        <r>
          <rPr>
            <b/>
            <sz val="9"/>
            <color indexed="81"/>
            <rFont val="돋움"/>
            <family val="3"/>
            <charset val="129"/>
          </rPr>
          <t>이하</t>
        </r>
        <r>
          <rPr>
            <b/>
            <sz val="9"/>
            <color indexed="81"/>
            <rFont val="Tahoma"/>
            <family val="2"/>
          </rPr>
          <t xml:space="preserve"> : </t>
        </r>
        <r>
          <rPr>
            <b/>
            <sz val="9"/>
            <color indexed="81"/>
            <rFont val="돋움"/>
            <family val="3"/>
            <charset val="129"/>
          </rPr>
          <t>기부금의</t>
        </r>
        <r>
          <rPr>
            <b/>
            <sz val="9"/>
            <color indexed="81"/>
            <rFont val="Tahoma"/>
            <family val="2"/>
          </rPr>
          <t xml:space="preserve"> 15%(3</t>
        </r>
        <r>
          <rPr>
            <b/>
            <sz val="9"/>
            <color indexed="81"/>
            <rFont val="돋움"/>
            <family val="3"/>
            <charset val="129"/>
          </rPr>
          <t>천만원</t>
        </r>
        <r>
          <rPr>
            <b/>
            <sz val="9"/>
            <color indexed="81"/>
            <rFont val="Tahoma"/>
            <family val="2"/>
          </rPr>
          <t xml:space="preserve"> </t>
        </r>
        <r>
          <rPr>
            <b/>
            <sz val="9"/>
            <color indexed="81"/>
            <rFont val="돋움"/>
            <family val="3"/>
            <charset val="129"/>
          </rPr>
          <t>초과</t>
        </r>
        <r>
          <rPr>
            <b/>
            <sz val="9"/>
            <color indexed="81"/>
            <rFont val="Tahoma"/>
            <family val="2"/>
          </rPr>
          <t xml:space="preserve"> : 25%) </t>
        </r>
        <r>
          <rPr>
            <b/>
            <sz val="9"/>
            <color indexed="81"/>
            <rFont val="돋움"/>
            <family val="3"/>
            <charset val="129"/>
          </rPr>
          <t>세액공제
◦</t>
        </r>
        <r>
          <rPr>
            <b/>
            <sz val="9"/>
            <color indexed="81"/>
            <rFont val="Tahoma"/>
            <family val="2"/>
          </rPr>
          <t xml:space="preserve"> </t>
        </r>
        <r>
          <rPr>
            <b/>
            <sz val="9"/>
            <color indexed="81"/>
            <rFont val="돋움"/>
            <family val="3"/>
            <charset val="129"/>
          </rPr>
          <t>공제한도</t>
        </r>
        <r>
          <rPr>
            <b/>
            <sz val="9"/>
            <color indexed="81"/>
            <rFont val="Tahoma"/>
            <family val="2"/>
          </rPr>
          <t xml:space="preserve"> : </t>
        </r>
        <r>
          <rPr>
            <b/>
            <sz val="9"/>
            <color indexed="81"/>
            <rFont val="돋움"/>
            <family val="3"/>
            <charset val="129"/>
          </rPr>
          <t>종합소득금액</t>
        </r>
        <r>
          <rPr>
            <b/>
            <sz val="9"/>
            <color indexed="81"/>
            <rFont val="Tahoma"/>
            <family val="2"/>
          </rPr>
          <t xml:space="preserve"> 100%
</t>
        </r>
        <r>
          <rPr>
            <b/>
            <sz val="9"/>
            <color indexed="81"/>
            <rFont val="돋움"/>
            <family val="3"/>
            <charset val="129"/>
          </rPr>
          <t>정치자금</t>
        </r>
        <r>
          <rPr>
            <b/>
            <sz val="9"/>
            <color indexed="81"/>
            <rFont val="Tahoma"/>
            <family val="2"/>
          </rPr>
          <t xml:space="preserve"> </t>
        </r>
        <r>
          <rPr>
            <b/>
            <sz val="9"/>
            <color indexed="81"/>
            <rFont val="돋움"/>
            <family val="3"/>
            <charset val="129"/>
          </rPr>
          <t xml:space="preserve">기부금
</t>
        </r>
        <r>
          <rPr>
            <b/>
            <sz val="9"/>
            <color indexed="81"/>
            <rFont val="Tahoma"/>
            <family val="2"/>
          </rPr>
          <t>10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 xml:space="preserve"> :  </t>
        </r>
        <r>
          <rPr>
            <b/>
            <sz val="9"/>
            <color indexed="81"/>
            <rFont val="돋움"/>
            <family val="3"/>
            <charset val="129"/>
          </rPr>
          <t>기부금의</t>
        </r>
        <r>
          <rPr>
            <b/>
            <sz val="9"/>
            <color indexed="81"/>
            <rFont val="Tahoma"/>
            <family val="2"/>
          </rPr>
          <t xml:space="preserve"> 100/110
10</t>
        </r>
        <r>
          <rPr>
            <b/>
            <sz val="9"/>
            <color indexed="81"/>
            <rFont val="돋움"/>
            <family val="3"/>
            <charset val="129"/>
          </rPr>
          <t>만원</t>
        </r>
        <r>
          <rPr>
            <b/>
            <sz val="9"/>
            <color indexed="81"/>
            <rFont val="Tahoma"/>
            <family val="2"/>
          </rPr>
          <t xml:space="preserve"> </t>
        </r>
        <r>
          <rPr>
            <b/>
            <sz val="9"/>
            <color indexed="81"/>
            <rFont val="돋움"/>
            <family val="3"/>
            <charset val="129"/>
          </rPr>
          <t>초과</t>
        </r>
        <r>
          <rPr>
            <b/>
            <sz val="9"/>
            <color indexed="81"/>
            <rFont val="Tahoma"/>
            <family val="2"/>
          </rPr>
          <t xml:space="preserve"> : 
</t>
        </r>
        <r>
          <rPr>
            <b/>
            <sz val="9"/>
            <color indexed="81"/>
            <rFont val="돋움"/>
            <family val="3"/>
            <charset val="129"/>
          </rPr>
          <t>ㆍ</t>
        </r>
        <r>
          <rPr>
            <b/>
            <sz val="9"/>
            <color indexed="81"/>
            <rFont val="Tahoma"/>
            <family val="2"/>
          </rPr>
          <t>3</t>
        </r>
        <r>
          <rPr>
            <b/>
            <sz val="9"/>
            <color indexed="81"/>
            <rFont val="돋움"/>
            <family val="3"/>
            <charset val="129"/>
          </rPr>
          <t>천만원</t>
        </r>
        <r>
          <rPr>
            <b/>
            <sz val="9"/>
            <color indexed="81"/>
            <rFont val="Tahoma"/>
            <family val="2"/>
          </rPr>
          <t xml:space="preserve"> </t>
        </r>
        <r>
          <rPr>
            <b/>
            <sz val="9"/>
            <color indexed="81"/>
            <rFont val="돋움"/>
            <family val="3"/>
            <charset val="129"/>
          </rPr>
          <t>이하</t>
        </r>
        <r>
          <rPr>
            <b/>
            <sz val="9"/>
            <color indexed="81"/>
            <rFont val="Tahoma"/>
            <family val="2"/>
          </rPr>
          <t xml:space="preserve">  : </t>
        </r>
        <r>
          <rPr>
            <b/>
            <sz val="9"/>
            <color indexed="81"/>
            <rFont val="돋움"/>
            <family val="3"/>
            <charset val="129"/>
          </rPr>
          <t>기부금의</t>
        </r>
        <r>
          <rPr>
            <b/>
            <sz val="9"/>
            <color indexed="81"/>
            <rFont val="Tahoma"/>
            <family val="2"/>
          </rPr>
          <t xml:space="preserve"> 15%
</t>
        </r>
        <r>
          <rPr>
            <b/>
            <sz val="9"/>
            <color indexed="81"/>
            <rFont val="돋움"/>
            <family val="3"/>
            <charset val="129"/>
          </rPr>
          <t>ㆍ</t>
        </r>
        <r>
          <rPr>
            <b/>
            <sz val="9"/>
            <color indexed="81"/>
            <rFont val="Tahoma"/>
            <family val="2"/>
          </rPr>
          <t>3</t>
        </r>
        <r>
          <rPr>
            <b/>
            <sz val="9"/>
            <color indexed="81"/>
            <rFont val="돋움"/>
            <family val="3"/>
            <charset val="129"/>
          </rPr>
          <t>천만원</t>
        </r>
        <r>
          <rPr>
            <b/>
            <sz val="9"/>
            <color indexed="81"/>
            <rFont val="Tahoma"/>
            <family val="2"/>
          </rPr>
          <t xml:space="preserve"> </t>
        </r>
        <r>
          <rPr>
            <b/>
            <sz val="9"/>
            <color indexed="81"/>
            <rFont val="돋움"/>
            <family val="3"/>
            <charset val="129"/>
          </rPr>
          <t>초과</t>
        </r>
        <r>
          <rPr>
            <b/>
            <sz val="9"/>
            <color indexed="81"/>
            <rFont val="Tahoma"/>
            <family val="2"/>
          </rPr>
          <t xml:space="preserve">  : </t>
        </r>
        <r>
          <rPr>
            <b/>
            <sz val="9"/>
            <color indexed="81"/>
            <rFont val="돋움"/>
            <family val="3"/>
            <charset val="129"/>
          </rPr>
          <t>기부금의</t>
        </r>
        <r>
          <rPr>
            <b/>
            <sz val="9"/>
            <color indexed="81"/>
            <rFont val="Tahoma"/>
            <family val="2"/>
          </rPr>
          <t xml:space="preserve"> 25%
✱ </t>
        </r>
        <r>
          <rPr>
            <b/>
            <sz val="9"/>
            <color indexed="81"/>
            <rFont val="돋움"/>
            <family val="3"/>
            <charset val="129"/>
          </rPr>
          <t>공제한도</t>
        </r>
        <r>
          <rPr>
            <b/>
            <sz val="9"/>
            <color indexed="81"/>
            <rFont val="Tahoma"/>
            <family val="2"/>
          </rPr>
          <t xml:space="preserve"> : </t>
        </r>
        <r>
          <rPr>
            <b/>
            <sz val="9"/>
            <color indexed="81"/>
            <rFont val="돋움"/>
            <family val="3"/>
            <charset val="129"/>
          </rPr>
          <t>소득금액의</t>
        </r>
        <r>
          <rPr>
            <b/>
            <sz val="9"/>
            <color indexed="81"/>
            <rFont val="Tahoma"/>
            <family val="2"/>
          </rPr>
          <t xml:space="preserve"> 100%
</t>
        </r>
        <r>
          <rPr>
            <b/>
            <sz val="9"/>
            <color indexed="81"/>
            <rFont val="돋움"/>
            <family val="3"/>
            <charset val="129"/>
          </rPr>
          <t>정당</t>
        </r>
        <r>
          <rPr>
            <b/>
            <sz val="9"/>
            <color indexed="81"/>
            <rFont val="Tahoma"/>
            <family val="2"/>
          </rPr>
          <t xml:space="preserve">, </t>
        </r>
        <r>
          <rPr>
            <b/>
            <sz val="9"/>
            <color indexed="81"/>
            <rFont val="돋움"/>
            <family val="3"/>
            <charset val="129"/>
          </rPr>
          <t>후원회</t>
        </r>
        <r>
          <rPr>
            <b/>
            <sz val="9"/>
            <color indexed="81"/>
            <rFont val="Tahoma"/>
            <family val="2"/>
          </rPr>
          <t xml:space="preserve">, </t>
        </r>
        <r>
          <rPr>
            <b/>
            <sz val="9"/>
            <color indexed="81"/>
            <rFont val="돋움"/>
            <family val="3"/>
            <charset val="129"/>
          </rPr>
          <t>선거관리위원회에</t>
        </r>
        <r>
          <rPr>
            <b/>
            <sz val="9"/>
            <color indexed="81"/>
            <rFont val="Tahoma"/>
            <family val="2"/>
          </rPr>
          <t xml:space="preserve"> </t>
        </r>
        <r>
          <rPr>
            <b/>
            <sz val="9"/>
            <color indexed="81"/>
            <rFont val="돋움"/>
            <family val="3"/>
            <charset val="129"/>
          </rPr>
          <t>기부한</t>
        </r>
        <r>
          <rPr>
            <b/>
            <sz val="9"/>
            <color indexed="81"/>
            <rFont val="Tahoma"/>
            <family val="2"/>
          </rPr>
          <t xml:space="preserve"> </t>
        </r>
        <r>
          <rPr>
            <b/>
            <sz val="9"/>
            <color indexed="81"/>
            <rFont val="돋움"/>
            <family val="3"/>
            <charset val="129"/>
          </rPr>
          <t xml:space="preserve">금액
</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본인의</t>
        </r>
        <r>
          <rPr>
            <b/>
            <sz val="9"/>
            <color indexed="81"/>
            <rFont val="Tahoma"/>
            <family val="2"/>
          </rPr>
          <t xml:space="preserve"> </t>
        </r>
        <r>
          <rPr>
            <b/>
            <sz val="9"/>
            <color indexed="81"/>
            <rFont val="돋움"/>
            <family val="3"/>
            <charset val="129"/>
          </rPr>
          <t>정치자금기부금만</t>
        </r>
        <r>
          <rPr>
            <b/>
            <sz val="9"/>
            <color indexed="81"/>
            <rFont val="Tahoma"/>
            <family val="2"/>
          </rPr>
          <t xml:space="preserve"> </t>
        </r>
        <r>
          <rPr>
            <b/>
            <sz val="9"/>
            <color indexed="81"/>
            <rFont val="돋움"/>
            <family val="3"/>
            <charset val="129"/>
          </rPr>
          <t>공제</t>
        </r>
        <r>
          <rPr>
            <b/>
            <sz val="9"/>
            <color indexed="81"/>
            <rFont val="Tahoma"/>
            <family val="2"/>
          </rPr>
          <t xml:space="preserve"> </t>
        </r>
        <r>
          <rPr>
            <b/>
            <sz val="9"/>
            <color indexed="81"/>
            <rFont val="돋움"/>
            <family val="3"/>
            <charset val="129"/>
          </rPr>
          <t>가능</t>
        </r>
      </text>
    </comment>
    <comment ref="X127" authorId="1" shapeId="0" xr:uid="{0C7BB3D1-A81C-4779-AF0E-9474B232F87F}">
      <text>
        <r>
          <rPr>
            <b/>
            <sz val="9"/>
            <color indexed="81"/>
            <rFont val="돋움"/>
            <family val="3"/>
            <charset val="129"/>
          </rPr>
          <t>◦</t>
        </r>
        <r>
          <rPr>
            <b/>
            <sz val="9"/>
            <color indexed="81"/>
            <rFont val="Tahoma"/>
            <family val="2"/>
          </rPr>
          <t xml:space="preserve"> </t>
        </r>
        <r>
          <rPr>
            <b/>
            <sz val="9"/>
            <color indexed="81"/>
            <rFont val="돋움"/>
            <family val="3"/>
            <charset val="129"/>
          </rPr>
          <t>기부금</t>
        </r>
        <r>
          <rPr>
            <b/>
            <sz val="9"/>
            <color indexed="81"/>
            <rFont val="Tahoma"/>
            <family val="2"/>
          </rPr>
          <t xml:space="preserve"> </t>
        </r>
        <r>
          <rPr>
            <b/>
            <sz val="9"/>
            <color indexed="81"/>
            <rFont val="돋움"/>
            <family val="3"/>
            <charset val="129"/>
          </rPr>
          <t>한도</t>
        </r>
        <r>
          <rPr>
            <b/>
            <sz val="9"/>
            <color indexed="81"/>
            <rFont val="Tahoma"/>
            <family val="2"/>
          </rPr>
          <t xml:space="preserve"> </t>
        </r>
        <r>
          <rPr>
            <b/>
            <sz val="9"/>
            <color indexed="81"/>
            <rFont val="돋움"/>
            <family val="3"/>
            <charset val="129"/>
          </rPr>
          <t>초과금액의</t>
        </r>
        <r>
          <rPr>
            <b/>
            <sz val="9"/>
            <color indexed="81"/>
            <rFont val="Tahoma"/>
            <family val="2"/>
          </rPr>
          <t xml:space="preserve"> </t>
        </r>
        <r>
          <rPr>
            <b/>
            <sz val="9"/>
            <color indexed="81"/>
            <rFont val="돋움"/>
            <family val="3"/>
            <charset val="129"/>
          </rPr>
          <t>이월공제기간</t>
        </r>
        <r>
          <rPr>
            <b/>
            <sz val="9"/>
            <color indexed="81"/>
            <rFont val="Tahoma"/>
            <family val="2"/>
          </rPr>
          <t xml:space="preserve"> 
 - </t>
        </r>
        <r>
          <rPr>
            <b/>
            <sz val="9"/>
            <color indexed="81"/>
            <rFont val="돋움"/>
            <family val="3"/>
            <charset val="129"/>
          </rPr>
          <t>법정기부금</t>
        </r>
        <r>
          <rPr>
            <b/>
            <sz val="9"/>
            <color indexed="81"/>
            <rFont val="Tahoma"/>
            <family val="2"/>
          </rPr>
          <t xml:space="preserve"> : 5</t>
        </r>
        <r>
          <rPr>
            <b/>
            <sz val="9"/>
            <color indexed="81"/>
            <rFont val="돋움"/>
            <family val="3"/>
            <charset val="129"/>
          </rPr>
          <t xml:space="preserve">년
</t>
        </r>
        <r>
          <rPr>
            <b/>
            <sz val="9"/>
            <color indexed="81"/>
            <rFont val="Tahoma"/>
            <family val="2"/>
          </rPr>
          <t xml:space="preserve"> - (</t>
        </r>
        <r>
          <rPr>
            <b/>
            <sz val="9"/>
            <color indexed="81"/>
            <rFont val="돋움"/>
            <family val="3"/>
            <charset val="129"/>
          </rPr>
          <t>좌동</t>
        </r>
        <r>
          <rPr>
            <b/>
            <sz val="9"/>
            <color indexed="81"/>
            <rFont val="Tahoma"/>
            <family val="2"/>
          </rPr>
          <t xml:space="preserve">)  - </t>
        </r>
        <r>
          <rPr>
            <b/>
            <sz val="9"/>
            <color indexed="81"/>
            <rFont val="돋움"/>
            <family val="3"/>
            <charset val="129"/>
          </rPr>
          <t>지정기부금</t>
        </r>
        <r>
          <rPr>
            <b/>
            <sz val="9"/>
            <color indexed="81"/>
            <rFont val="Tahoma"/>
            <family val="2"/>
          </rPr>
          <t xml:space="preserve"> : 5</t>
        </r>
        <r>
          <rPr>
            <b/>
            <sz val="9"/>
            <color indexed="81"/>
            <rFont val="돋움"/>
            <family val="3"/>
            <charset val="129"/>
          </rPr>
          <t>년
ㆍ</t>
        </r>
        <r>
          <rPr>
            <b/>
            <sz val="9"/>
            <color indexed="81"/>
            <rFont val="Tahoma"/>
            <family val="2"/>
          </rPr>
          <t>3</t>
        </r>
        <r>
          <rPr>
            <b/>
            <sz val="9"/>
            <color indexed="81"/>
            <rFont val="돋움"/>
            <family val="3"/>
            <charset val="129"/>
          </rPr>
          <t>천만원</t>
        </r>
        <r>
          <rPr>
            <b/>
            <sz val="9"/>
            <color indexed="81"/>
            <rFont val="Tahoma"/>
            <family val="2"/>
          </rPr>
          <t xml:space="preserve"> </t>
        </r>
        <r>
          <rPr>
            <b/>
            <sz val="9"/>
            <color indexed="81"/>
            <rFont val="돋움"/>
            <family val="3"/>
            <charset val="129"/>
          </rPr>
          <t>이하</t>
        </r>
        <r>
          <rPr>
            <b/>
            <sz val="9"/>
            <color indexed="81"/>
            <rFont val="Tahoma"/>
            <family val="2"/>
          </rPr>
          <t xml:space="preserve">  : </t>
        </r>
        <r>
          <rPr>
            <b/>
            <sz val="9"/>
            <color indexed="81"/>
            <rFont val="돋움"/>
            <family val="3"/>
            <charset val="129"/>
          </rPr>
          <t>기부금의</t>
        </r>
        <r>
          <rPr>
            <b/>
            <sz val="9"/>
            <color indexed="81"/>
            <rFont val="Tahoma"/>
            <family val="2"/>
          </rPr>
          <t xml:space="preserve"> 15% 
</t>
        </r>
        <r>
          <rPr>
            <b/>
            <sz val="9"/>
            <color indexed="81"/>
            <rFont val="돋움"/>
            <family val="3"/>
            <charset val="129"/>
          </rPr>
          <t>ㆍ</t>
        </r>
        <r>
          <rPr>
            <b/>
            <sz val="9"/>
            <color indexed="81"/>
            <rFont val="Tahoma"/>
            <family val="2"/>
          </rPr>
          <t>3</t>
        </r>
        <r>
          <rPr>
            <b/>
            <sz val="9"/>
            <color indexed="81"/>
            <rFont val="돋움"/>
            <family val="3"/>
            <charset val="129"/>
          </rPr>
          <t>천만원</t>
        </r>
        <r>
          <rPr>
            <b/>
            <sz val="9"/>
            <color indexed="81"/>
            <rFont val="Tahoma"/>
            <family val="2"/>
          </rPr>
          <t xml:space="preserve"> </t>
        </r>
        <r>
          <rPr>
            <b/>
            <sz val="9"/>
            <color indexed="81"/>
            <rFont val="돋움"/>
            <family val="3"/>
            <charset val="129"/>
          </rPr>
          <t>초과</t>
        </r>
        <r>
          <rPr>
            <b/>
            <sz val="9"/>
            <color indexed="81"/>
            <rFont val="Tahoma"/>
            <family val="2"/>
          </rPr>
          <t xml:space="preserve">  : </t>
        </r>
        <r>
          <rPr>
            <b/>
            <sz val="9"/>
            <color indexed="81"/>
            <rFont val="돋움"/>
            <family val="3"/>
            <charset val="129"/>
          </rPr>
          <t>기부금의</t>
        </r>
        <r>
          <rPr>
            <b/>
            <sz val="9"/>
            <color indexed="81"/>
            <rFont val="Tahoma"/>
            <family val="2"/>
          </rPr>
          <t xml:space="preserve"> 25%
✱ </t>
        </r>
        <r>
          <rPr>
            <b/>
            <sz val="9"/>
            <color indexed="81"/>
            <rFont val="돋움"/>
            <family val="3"/>
            <charset val="129"/>
          </rPr>
          <t>공제한도</t>
        </r>
        <r>
          <rPr>
            <b/>
            <sz val="9"/>
            <color indexed="81"/>
            <rFont val="Tahoma"/>
            <family val="2"/>
          </rPr>
          <t xml:space="preserve"> 
</t>
        </r>
        <r>
          <rPr>
            <b/>
            <sz val="9"/>
            <color indexed="81"/>
            <rFont val="돋움"/>
            <family val="3"/>
            <charset val="129"/>
          </rPr>
          <t>ㆍ법정기부금</t>
        </r>
        <r>
          <rPr>
            <b/>
            <sz val="9"/>
            <color indexed="81"/>
            <rFont val="Tahoma"/>
            <family val="2"/>
          </rPr>
          <t xml:space="preserve"> : </t>
        </r>
        <r>
          <rPr>
            <b/>
            <sz val="9"/>
            <color indexed="81"/>
            <rFont val="돋움"/>
            <family val="3"/>
            <charset val="129"/>
          </rPr>
          <t>근로소득금액의</t>
        </r>
        <r>
          <rPr>
            <b/>
            <sz val="9"/>
            <color indexed="81"/>
            <rFont val="Tahoma"/>
            <family val="2"/>
          </rPr>
          <t xml:space="preserve"> 100%
</t>
        </r>
        <r>
          <rPr>
            <b/>
            <sz val="9"/>
            <color indexed="81"/>
            <rFont val="돋움"/>
            <family val="3"/>
            <charset val="129"/>
          </rPr>
          <t>ㆍ지정</t>
        </r>
        <r>
          <rPr>
            <b/>
            <sz val="9"/>
            <color indexed="81"/>
            <rFont val="Tahoma"/>
            <family val="2"/>
          </rPr>
          <t>(</t>
        </r>
        <r>
          <rPr>
            <b/>
            <sz val="9"/>
            <color indexed="81"/>
            <rFont val="돋움"/>
            <family val="3"/>
            <charset val="129"/>
          </rPr>
          <t>종교단체</t>
        </r>
        <r>
          <rPr>
            <b/>
            <sz val="9"/>
            <color indexed="81"/>
            <rFont val="Tahoma"/>
            <family val="2"/>
          </rPr>
          <t xml:space="preserve"> </t>
        </r>
        <r>
          <rPr>
            <b/>
            <sz val="9"/>
            <color indexed="81"/>
            <rFont val="돋움"/>
            <family val="3"/>
            <charset val="129"/>
          </rPr>
          <t>외</t>
        </r>
        <r>
          <rPr>
            <b/>
            <sz val="9"/>
            <color indexed="81"/>
            <rFont val="Tahoma"/>
            <family val="2"/>
          </rPr>
          <t xml:space="preserve">) : </t>
        </r>
        <r>
          <rPr>
            <b/>
            <sz val="9"/>
            <color indexed="81"/>
            <rFont val="돋움"/>
            <family val="3"/>
            <charset val="129"/>
          </rPr>
          <t>근로소득금액의</t>
        </r>
        <r>
          <rPr>
            <b/>
            <sz val="9"/>
            <color indexed="81"/>
            <rFont val="Tahoma"/>
            <family val="2"/>
          </rPr>
          <t xml:space="preserve"> 30%
</t>
        </r>
        <r>
          <rPr>
            <b/>
            <sz val="9"/>
            <color indexed="81"/>
            <rFont val="돋움"/>
            <family val="3"/>
            <charset val="129"/>
          </rPr>
          <t>ㆍ지정</t>
        </r>
        <r>
          <rPr>
            <b/>
            <sz val="9"/>
            <color indexed="81"/>
            <rFont val="Tahoma"/>
            <family val="2"/>
          </rPr>
          <t>(</t>
        </r>
        <r>
          <rPr>
            <b/>
            <sz val="9"/>
            <color indexed="81"/>
            <rFont val="돋움"/>
            <family val="3"/>
            <charset val="129"/>
          </rPr>
          <t>종교단체</t>
        </r>
        <r>
          <rPr>
            <b/>
            <sz val="9"/>
            <color indexed="81"/>
            <rFont val="Tahoma"/>
            <family val="2"/>
          </rPr>
          <t xml:space="preserve">)  : </t>
        </r>
        <r>
          <rPr>
            <b/>
            <sz val="9"/>
            <color indexed="81"/>
            <rFont val="돋움"/>
            <family val="3"/>
            <charset val="129"/>
          </rPr>
          <t>근로소득금액의</t>
        </r>
        <r>
          <rPr>
            <b/>
            <sz val="9"/>
            <color indexed="81"/>
            <rFont val="Tahoma"/>
            <family val="2"/>
          </rPr>
          <t xml:space="preserve"> 10%
</t>
        </r>
        <r>
          <rPr>
            <b/>
            <sz val="9"/>
            <color indexed="81"/>
            <rFont val="돋움"/>
            <family val="3"/>
            <charset val="129"/>
          </rPr>
          <t>법정기부금</t>
        </r>
        <r>
          <rPr>
            <b/>
            <sz val="9"/>
            <color indexed="81"/>
            <rFont val="Tahoma"/>
            <family val="2"/>
          </rPr>
          <t xml:space="preserve"> : </t>
        </r>
        <r>
          <rPr>
            <b/>
            <sz val="9"/>
            <color indexed="81"/>
            <rFont val="돋움"/>
            <family val="3"/>
            <charset val="129"/>
          </rPr>
          <t>국가</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지출한</t>
        </r>
        <r>
          <rPr>
            <b/>
            <sz val="9"/>
            <color indexed="81"/>
            <rFont val="Tahoma"/>
            <family val="2"/>
          </rPr>
          <t xml:space="preserve"> </t>
        </r>
        <r>
          <rPr>
            <b/>
            <sz val="9"/>
            <color indexed="81"/>
            <rFont val="돋움"/>
            <family val="3"/>
            <charset val="129"/>
          </rPr>
          <t>기부금</t>
        </r>
      </text>
    </comment>
    <comment ref="D128" authorId="1" shapeId="0" xr:uid="{4802DA67-942B-4749-BCF9-E03F6AB40FE6}">
      <text>
        <r>
          <rPr>
            <b/>
            <sz val="9"/>
            <color indexed="81"/>
            <rFont val="돋움"/>
            <family val="3"/>
            <charset val="129"/>
          </rPr>
          <t>▶ 기부금 이월분
  · 이월된 법정기부금, 특례기부금, 지정기부금 중 공제한도 내 금액</t>
        </r>
      </text>
    </comment>
    <comment ref="AG128" authorId="1" shapeId="0" xr:uid="{6D225676-9E50-4F42-B672-2137224430B0}">
      <text>
        <r>
          <rPr>
            <b/>
            <sz val="9"/>
            <color indexed="81"/>
            <rFont val="Tahoma"/>
            <family val="2"/>
          </rPr>
          <t xml:space="preserve">  - 15% </t>
        </r>
        <r>
          <rPr>
            <b/>
            <sz val="9"/>
            <color indexed="81"/>
            <rFont val="돋움"/>
            <family val="3"/>
            <charset val="129"/>
          </rPr>
          <t>적용대상</t>
        </r>
        <r>
          <rPr>
            <b/>
            <sz val="9"/>
            <color indexed="81"/>
            <rFont val="Tahoma"/>
            <family val="2"/>
          </rPr>
          <t xml:space="preserve"> </t>
        </r>
        <r>
          <rPr>
            <b/>
            <sz val="9"/>
            <color indexed="81"/>
            <rFont val="돋움"/>
            <family val="3"/>
            <charset val="129"/>
          </rPr>
          <t>세액공제</t>
        </r>
        <r>
          <rPr>
            <b/>
            <sz val="9"/>
            <color indexed="81"/>
            <rFont val="Tahoma"/>
            <family val="2"/>
          </rPr>
          <t xml:space="preserve">   : </t>
        </r>
        <r>
          <rPr>
            <b/>
            <sz val="9"/>
            <color indexed="81"/>
            <rFont val="돋움"/>
            <family val="3"/>
            <charset val="129"/>
          </rPr>
          <t>의료비</t>
        </r>
        <r>
          <rPr>
            <b/>
            <sz val="9"/>
            <color indexed="81"/>
            <rFont val="Tahoma"/>
            <family val="2"/>
          </rPr>
          <t xml:space="preserve">, </t>
        </r>
        <r>
          <rPr>
            <b/>
            <sz val="9"/>
            <color indexed="81"/>
            <rFont val="돋움"/>
            <family val="3"/>
            <charset val="129"/>
          </rPr>
          <t>교육비</t>
        </r>
        <r>
          <rPr>
            <b/>
            <sz val="9"/>
            <color indexed="81"/>
            <rFont val="Tahoma"/>
            <family val="2"/>
          </rPr>
          <t xml:space="preserve">, </t>
        </r>
        <r>
          <rPr>
            <b/>
            <sz val="9"/>
            <color indexed="81"/>
            <rFont val="돋움"/>
            <family val="3"/>
            <charset val="129"/>
          </rPr>
          <t>기부금</t>
        </r>
        <r>
          <rPr>
            <b/>
            <sz val="9"/>
            <color indexed="81"/>
            <rFont val="Tahoma"/>
            <family val="2"/>
          </rPr>
          <t>(3</t>
        </r>
        <r>
          <rPr>
            <b/>
            <sz val="9"/>
            <color indexed="81"/>
            <rFont val="돋움"/>
            <family val="3"/>
            <charset val="129"/>
          </rPr>
          <t>천만원</t>
        </r>
        <r>
          <rPr>
            <b/>
            <sz val="9"/>
            <color indexed="81"/>
            <rFont val="Tahoma"/>
            <family val="2"/>
          </rPr>
          <t xml:space="preserve"> </t>
        </r>
        <r>
          <rPr>
            <b/>
            <sz val="9"/>
            <color indexed="81"/>
            <rFont val="돋움"/>
            <family val="3"/>
            <charset val="129"/>
          </rPr>
          <t>초과</t>
        </r>
        <r>
          <rPr>
            <b/>
            <sz val="9"/>
            <color indexed="81"/>
            <rFont val="Tahoma"/>
            <family val="2"/>
          </rPr>
          <t xml:space="preserve"> : 25% </t>
        </r>
        <r>
          <rPr>
            <b/>
            <sz val="9"/>
            <color indexed="81"/>
            <rFont val="돋움"/>
            <family val="3"/>
            <charset val="129"/>
          </rPr>
          <t>적용</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정치자금기부금</t>
        </r>
        <r>
          <rPr>
            <b/>
            <sz val="9"/>
            <color indexed="81"/>
            <rFont val="Tahoma"/>
            <family val="2"/>
          </rPr>
          <t xml:space="preserve"> </t>
        </r>
        <r>
          <rPr>
            <b/>
            <sz val="9"/>
            <color indexed="81"/>
            <rFont val="돋움"/>
            <family val="3"/>
            <charset val="129"/>
          </rPr>
          <t>공제의</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동일</t>
        </r>
        <r>
          <rPr>
            <b/>
            <sz val="9"/>
            <color indexed="81"/>
            <rFont val="Tahoma"/>
            <family val="2"/>
          </rPr>
          <t>(</t>
        </r>
        <r>
          <rPr>
            <b/>
            <sz val="9"/>
            <color indexed="81"/>
            <rFont val="돋움"/>
            <family val="3"/>
            <charset val="129"/>
          </rPr>
          <t>조특법</t>
        </r>
        <r>
          <rPr>
            <b/>
            <sz val="9"/>
            <color indexed="81"/>
            <rFont val="Tahoma"/>
            <family val="2"/>
          </rPr>
          <t xml:space="preserve"> </t>
        </r>
        <r>
          <rPr>
            <b/>
            <sz val="9"/>
            <color indexed="81"/>
            <rFont val="돋움"/>
            <family val="3"/>
            <charset val="129"/>
          </rPr>
          <t>§</t>
        </r>
        <r>
          <rPr>
            <b/>
            <sz val="9"/>
            <color indexed="81"/>
            <rFont val="Tahoma"/>
            <family val="2"/>
          </rPr>
          <t>76</t>
        </r>
        <r>
          <rPr>
            <b/>
            <sz val="9"/>
            <color indexed="81"/>
            <rFont val="돋움"/>
            <family val="3"/>
            <charset val="129"/>
          </rPr>
          <t>①</t>
        </r>
        <r>
          <rPr>
            <b/>
            <sz val="9"/>
            <color indexed="81"/>
            <rFont val="Tahoma"/>
            <family val="2"/>
          </rPr>
          <t>)</t>
        </r>
      </text>
    </comment>
    <comment ref="X129" authorId="1" shapeId="0" xr:uid="{A9715C4E-64F4-49C7-8F64-7AD705C558E6}">
      <text>
        <r>
          <rPr>
            <sz val="9"/>
            <color indexed="81"/>
            <rFont val="Tahoma"/>
            <family val="2"/>
          </rPr>
          <t xml:space="preserve">
</t>
        </r>
        <r>
          <rPr>
            <sz val="9"/>
            <color indexed="81"/>
            <rFont val="돋움"/>
            <family val="3"/>
            <charset val="129"/>
          </rPr>
          <t>ㆍ</t>
        </r>
        <r>
          <rPr>
            <sz val="9"/>
            <color indexed="81"/>
            <rFont val="Tahoma"/>
            <family val="2"/>
          </rPr>
          <t>3</t>
        </r>
        <r>
          <rPr>
            <sz val="9"/>
            <color indexed="81"/>
            <rFont val="돋움"/>
            <family val="3"/>
            <charset val="129"/>
          </rPr>
          <t>천만원</t>
        </r>
        <r>
          <rPr>
            <sz val="9"/>
            <color indexed="81"/>
            <rFont val="Tahoma"/>
            <family val="2"/>
          </rPr>
          <t xml:space="preserve"> </t>
        </r>
        <r>
          <rPr>
            <sz val="9"/>
            <color indexed="81"/>
            <rFont val="돋움"/>
            <family val="3"/>
            <charset val="129"/>
          </rPr>
          <t>이하</t>
        </r>
        <r>
          <rPr>
            <sz val="9"/>
            <color indexed="81"/>
            <rFont val="Tahoma"/>
            <family val="2"/>
          </rPr>
          <t xml:space="preserve">  : </t>
        </r>
        <r>
          <rPr>
            <sz val="9"/>
            <color indexed="81"/>
            <rFont val="돋움"/>
            <family val="3"/>
            <charset val="129"/>
          </rPr>
          <t>기부금의</t>
        </r>
        <r>
          <rPr>
            <sz val="9"/>
            <color indexed="81"/>
            <rFont val="Tahoma"/>
            <family val="2"/>
          </rPr>
          <t xml:space="preserve"> 15% 
</t>
        </r>
        <r>
          <rPr>
            <sz val="9"/>
            <color indexed="81"/>
            <rFont val="돋움"/>
            <family val="3"/>
            <charset val="129"/>
          </rPr>
          <t>ㆍ</t>
        </r>
        <r>
          <rPr>
            <sz val="9"/>
            <color indexed="81"/>
            <rFont val="Tahoma"/>
            <family val="2"/>
          </rPr>
          <t>3</t>
        </r>
        <r>
          <rPr>
            <sz val="9"/>
            <color indexed="81"/>
            <rFont val="돋움"/>
            <family val="3"/>
            <charset val="129"/>
          </rPr>
          <t>천만원</t>
        </r>
        <r>
          <rPr>
            <sz val="9"/>
            <color indexed="81"/>
            <rFont val="Tahoma"/>
            <family val="2"/>
          </rPr>
          <t xml:space="preserve"> </t>
        </r>
        <r>
          <rPr>
            <sz val="9"/>
            <color indexed="81"/>
            <rFont val="돋움"/>
            <family val="3"/>
            <charset val="129"/>
          </rPr>
          <t>초과</t>
        </r>
        <r>
          <rPr>
            <sz val="9"/>
            <color indexed="81"/>
            <rFont val="Tahoma"/>
            <family val="2"/>
          </rPr>
          <t xml:space="preserve">  : </t>
        </r>
        <r>
          <rPr>
            <sz val="9"/>
            <color indexed="81"/>
            <rFont val="돋움"/>
            <family val="3"/>
            <charset val="129"/>
          </rPr>
          <t>기부금의</t>
        </r>
        <r>
          <rPr>
            <sz val="9"/>
            <color indexed="81"/>
            <rFont val="Tahoma"/>
            <family val="2"/>
          </rPr>
          <t xml:space="preserve"> 25%
✱ </t>
        </r>
        <r>
          <rPr>
            <sz val="9"/>
            <color indexed="81"/>
            <rFont val="돋움"/>
            <family val="3"/>
            <charset val="129"/>
          </rPr>
          <t>공제한도</t>
        </r>
        <r>
          <rPr>
            <sz val="9"/>
            <color indexed="81"/>
            <rFont val="Tahoma"/>
            <family val="2"/>
          </rPr>
          <t xml:space="preserve"> 
</t>
        </r>
        <r>
          <rPr>
            <sz val="9"/>
            <color indexed="81"/>
            <rFont val="돋움"/>
            <family val="3"/>
            <charset val="129"/>
          </rPr>
          <t>ㆍ법정기부금</t>
        </r>
        <r>
          <rPr>
            <sz val="9"/>
            <color indexed="81"/>
            <rFont val="Tahoma"/>
            <family val="2"/>
          </rPr>
          <t xml:space="preserve"> : </t>
        </r>
        <r>
          <rPr>
            <sz val="9"/>
            <color indexed="81"/>
            <rFont val="돋움"/>
            <family val="3"/>
            <charset val="129"/>
          </rPr>
          <t>근로소득금액의</t>
        </r>
        <r>
          <rPr>
            <sz val="9"/>
            <color indexed="81"/>
            <rFont val="Tahoma"/>
            <family val="2"/>
          </rPr>
          <t xml:space="preserve"> 100%
</t>
        </r>
        <r>
          <rPr>
            <sz val="9"/>
            <color indexed="81"/>
            <rFont val="돋움"/>
            <family val="3"/>
            <charset val="129"/>
          </rPr>
          <t>ㆍ지정</t>
        </r>
        <r>
          <rPr>
            <sz val="9"/>
            <color indexed="81"/>
            <rFont val="Tahoma"/>
            <family val="2"/>
          </rPr>
          <t>(</t>
        </r>
        <r>
          <rPr>
            <sz val="9"/>
            <color indexed="81"/>
            <rFont val="돋움"/>
            <family val="3"/>
            <charset val="129"/>
          </rPr>
          <t>종교단체</t>
        </r>
        <r>
          <rPr>
            <sz val="9"/>
            <color indexed="81"/>
            <rFont val="Tahoma"/>
            <family val="2"/>
          </rPr>
          <t xml:space="preserve"> </t>
        </r>
        <r>
          <rPr>
            <sz val="9"/>
            <color indexed="81"/>
            <rFont val="돋움"/>
            <family val="3"/>
            <charset val="129"/>
          </rPr>
          <t>외</t>
        </r>
        <r>
          <rPr>
            <sz val="9"/>
            <color indexed="81"/>
            <rFont val="Tahoma"/>
            <family val="2"/>
          </rPr>
          <t xml:space="preserve">) : </t>
        </r>
        <r>
          <rPr>
            <sz val="9"/>
            <color indexed="81"/>
            <rFont val="돋움"/>
            <family val="3"/>
            <charset val="129"/>
          </rPr>
          <t>근로소득금액의</t>
        </r>
        <r>
          <rPr>
            <sz val="9"/>
            <color indexed="81"/>
            <rFont val="Tahoma"/>
            <family val="2"/>
          </rPr>
          <t xml:space="preserve"> 30%
</t>
        </r>
        <r>
          <rPr>
            <sz val="9"/>
            <color indexed="81"/>
            <rFont val="돋움"/>
            <family val="3"/>
            <charset val="129"/>
          </rPr>
          <t>ㆍ지정</t>
        </r>
        <r>
          <rPr>
            <sz val="9"/>
            <color indexed="81"/>
            <rFont val="Tahoma"/>
            <family val="2"/>
          </rPr>
          <t>(</t>
        </r>
        <r>
          <rPr>
            <sz val="9"/>
            <color indexed="81"/>
            <rFont val="돋움"/>
            <family val="3"/>
            <charset val="129"/>
          </rPr>
          <t>종교단체</t>
        </r>
        <r>
          <rPr>
            <sz val="9"/>
            <color indexed="81"/>
            <rFont val="Tahoma"/>
            <family val="2"/>
          </rPr>
          <t xml:space="preserve">)  : </t>
        </r>
        <r>
          <rPr>
            <sz val="9"/>
            <color indexed="81"/>
            <rFont val="돋움"/>
            <family val="3"/>
            <charset val="129"/>
          </rPr>
          <t>근로소득금액의</t>
        </r>
        <r>
          <rPr>
            <sz val="9"/>
            <color indexed="81"/>
            <rFont val="Tahoma"/>
            <family val="2"/>
          </rPr>
          <t xml:space="preserve"> 10%
</t>
        </r>
        <r>
          <rPr>
            <sz val="9"/>
            <color indexed="81"/>
            <rFont val="돋움"/>
            <family val="3"/>
            <charset val="129"/>
          </rPr>
          <t>지정기부금</t>
        </r>
        <r>
          <rPr>
            <sz val="9"/>
            <color indexed="81"/>
            <rFont val="Tahoma"/>
            <family val="2"/>
          </rPr>
          <t>(</t>
        </r>
        <r>
          <rPr>
            <sz val="9"/>
            <color indexed="81"/>
            <rFont val="돋움"/>
            <family val="3"/>
            <charset val="129"/>
          </rPr>
          <t>종교단체제외</t>
        </r>
        <r>
          <rPr>
            <sz val="9"/>
            <color indexed="81"/>
            <rFont val="Tahoma"/>
            <family val="2"/>
          </rPr>
          <t xml:space="preserve">) :
</t>
        </r>
        <r>
          <rPr>
            <sz val="9"/>
            <color indexed="81"/>
            <rFont val="돋움"/>
            <family val="3"/>
            <charset val="129"/>
          </rPr>
          <t>사회복지ㆍ문화</t>
        </r>
        <r>
          <rPr>
            <sz val="9"/>
            <color indexed="81"/>
            <rFont val="Tahoma"/>
            <family val="2"/>
          </rPr>
          <t xml:space="preserve"> </t>
        </r>
        <r>
          <rPr>
            <sz val="9"/>
            <color indexed="81"/>
            <rFont val="돋움"/>
            <family val="3"/>
            <charset val="129"/>
          </rPr>
          <t>등</t>
        </r>
        <r>
          <rPr>
            <sz val="9"/>
            <color indexed="81"/>
            <rFont val="Tahoma"/>
            <family val="2"/>
          </rPr>
          <t xml:space="preserve"> </t>
        </r>
        <r>
          <rPr>
            <sz val="9"/>
            <color indexed="81"/>
            <rFont val="돋움"/>
            <family val="3"/>
            <charset val="129"/>
          </rPr>
          <t>공익성을</t>
        </r>
        <r>
          <rPr>
            <sz val="9"/>
            <color indexed="81"/>
            <rFont val="Tahoma"/>
            <family val="2"/>
          </rPr>
          <t xml:space="preserve"> </t>
        </r>
        <r>
          <rPr>
            <sz val="9"/>
            <color indexed="81"/>
            <rFont val="돋움"/>
            <family val="3"/>
            <charset val="129"/>
          </rPr>
          <t>고려한</t>
        </r>
        <r>
          <rPr>
            <sz val="9"/>
            <color indexed="81"/>
            <rFont val="Tahoma"/>
            <family val="2"/>
          </rPr>
          <t xml:space="preserve"> </t>
        </r>
        <r>
          <rPr>
            <sz val="9"/>
            <color indexed="81"/>
            <rFont val="돋움"/>
            <family val="3"/>
            <charset val="129"/>
          </rPr>
          <t>지정기부금</t>
        </r>
        <r>
          <rPr>
            <sz val="9"/>
            <color indexed="81"/>
            <rFont val="Tahoma"/>
            <family val="2"/>
          </rPr>
          <t xml:space="preserve"> </t>
        </r>
        <r>
          <rPr>
            <sz val="9"/>
            <color indexed="81"/>
            <rFont val="돋움"/>
            <family val="3"/>
            <charset val="129"/>
          </rPr>
          <t>단체</t>
        </r>
        <r>
          <rPr>
            <sz val="9"/>
            <color indexed="81"/>
            <rFont val="Tahoma"/>
            <family val="2"/>
          </rPr>
          <t xml:space="preserve"> </t>
        </r>
        <r>
          <rPr>
            <sz val="9"/>
            <color indexed="81"/>
            <rFont val="돋움"/>
            <family val="3"/>
            <charset val="129"/>
          </rPr>
          <t>중</t>
        </r>
        <r>
          <rPr>
            <sz val="9"/>
            <color indexed="81"/>
            <rFont val="Tahoma"/>
            <family val="2"/>
          </rPr>
          <t xml:space="preserve"> </t>
        </r>
        <r>
          <rPr>
            <sz val="9"/>
            <color indexed="81"/>
            <rFont val="돋움"/>
            <family val="3"/>
            <charset val="129"/>
          </rPr>
          <t>비종교단체에</t>
        </r>
        <r>
          <rPr>
            <sz val="9"/>
            <color indexed="81"/>
            <rFont val="Tahoma"/>
            <family val="2"/>
          </rPr>
          <t xml:space="preserve"> </t>
        </r>
        <r>
          <rPr>
            <sz val="9"/>
            <color indexed="81"/>
            <rFont val="돋움"/>
            <family val="3"/>
            <charset val="129"/>
          </rPr>
          <t>지출한</t>
        </r>
        <r>
          <rPr>
            <sz val="9"/>
            <color indexed="81"/>
            <rFont val="Tahoma"/>
            <family val="2"/>
          </rPr>
          <t xml:space="preserve"> </t>
        </r>
        <r>
          <rPr>
            <sz val="9"/>
            <color indexed="81"/>
            <rFont val="돋움"/>
            <family val="3"/>
            <charset val="129"/>
          </rPr>
          <t>기부금
지정기부금</t>
        </r>
        <r>
          <rPr>
            <sz val="9"/>
            <color indexed="81"/>
            <rFont val="Tahoma"/>
            <family val="2"/>
          </rPr>
          <t>(</t>
        </r>
        <r>
          <rPr>
            <sz val="9"/>
            <color indexed="81"/>
            <rFont val="돋움"/>
            <family val="3"/>
            <charset val="129"/>
          </rPr>
          <t>종교단체</t>
        </r>
        <r>
          <rPr>
            <sz val="9"/>
            <color indexed="81"/>
            <rFont val="Tahoma"/>
            <family val="2"/>
          </rPr>
          <t xml:space="preserve">) :
</t>
        </r>
        <r>
          <rPr>
            <sz val="9"/>
            <color indexed="81"/>
            <rFont val="돋움"/>
            <family val="3"/>
            <charset val="129"/>
          </rPr>
          <t>종교의</t>
        </r>
        <r>
          <rPr>
            <sz val="9"/>
            <color indexed="81"/>
            <rFont val="Tahoma"/>
            <family val="2"/>
          </rPr>
          <t xml:space="preserve"> </t>
        </r>
        <r>
          <rPr>
            <sz val="9"/>
            <color indexed="81"/>
            <rFont val="돋움"/>
            <family val="3"/>
            <charset val="129"/>
          </rPr>
          <t>보급</t>
        </r>
        <r>
          <rPr>
            <sz val="9"/>
            <color indexed="81"/>
            <rFont val="Tahoma"/>
            <family val="2"/>
          </rPr>
          <t xml:space="preserve">, </t>
        </r>
        <r>
          <rPr>
            <sz val="9"/>
            <color indexed="81"/>
            <rFont val="돋움"/>
            <family val="3"/>
            <charset val="129"/>
          </rPr>
          <t>그</t>
        </r>
        <r>
          <rPr>
            <sz val="9"/>
            <color indexed="81"/>
            <rFont val="Tahoma"/>
            <family val="2"/>
          </rPr>
          <t xml:space="preserve"> </t>
        </r>
        <r>
          <rPr>
            <sz val="9"/>
            <color indexed="81"/>
            <rFont val="돋움"/>
            <family val="3"/>
            <charset val="129"/>
          </rPr>
          <t>밖의</t>
        </r>
        <r>
          <rPr>
            <sz val="9"/>
            <color indexed="81"/>
            <rFont val="Tahoma"/>
            <family val="2"/>
          </rPr>
          <t xml:space="preserve"> </t>
        </r>
        <r>
          <rPr>
            <sz val="9"/>
            <color indexed="81"/>
            <rFont val="돋움"/>
            <family val="3"/>
            <charset val="129"/>
          </rPr>
          <t>교화를</t>
        </r>
        <r>
          <rPr>
            <sz val="9"/>
            <color indexed="81"/>
            <rFont val="Tahoma"/>
            <family val="2"/>
          </rPr>
          <t xml:space="preserve"> </t>
        </r>
        <r>
          <rPr>
            <sz val="9"/>
            <color indexed="81"/>
            <rFont val="돋움"/>
            <family val="3"/>
            <charset val="129"/>
          </rPr>
          <t>목적으로</t>
        </r>
        <r>
          <rPr>
            <sz val="9"/>
            <color indexed="81"/>
            <rFont val="Tahoma"/>
            <family val="2"/>
          </rPr>
          <t xml:space="preserve"> </t>
        </r>
        <r>
          <rPr>
            <sz val="9"/>
            <color indexed="81"/>
            <rFont val="돋움"/>
            <family val="3"/>
            <charset val="129"/>
          </rPr>
          <t>민법</t>
        </r>
        <r>
          <rPr>
            <sz val="9"/>
            <color indexed="81"/>
            <rFont val="Tahoma"/>
            <family val="2"/>
          </rPr>
          <t xml:space="preserve"> </t>
        </r>
        <r>
          <rPr>
            <sz val="9"/>
            <color indexed="81"/>
            <rFont val="돋움"/>
            <family val="3"/>
            <charset val="129"/>
          </rPr>
          <t>제</t>
        </r>
        <r>
          <rPr>
            <sz val="9"/>
            <color indexed="81"/>
            <rFont val="Tahoma"/>
            <family val="2"/>
          </rPr>
          <t>32</t>
        </r>
        <r>
          <rPr>
            <sz val="9"/>
            <color indexed="81"/>
            <rFont val="돋움"/>
            <family val="3"/>
            <charset val="129"/>
          </rPr>
          <t>조에</t>
        </r>
        <r>
          <rPr>
            <sz val="9"/>
            <color indexed="81"/>
            <rFont val="Tahoma"/>
            <family val="2"/>
          </rPr>
          <t xml:space="preserve"> </t>
        </r>
        <r>
          <rPr>
            <sz val="9"/>
            <color indexed="81"/>
            <rFont val="돋움"/>
            <family val="3"/>
            <charset val="129"/>
          </rPr>
          <t>따라</t>
        </r>
        <r>
          <rPr>
            <sz val="9"/>
            <color indexed="81"/>
            <rFont val="Tahoma"/>
            <family val="2"/>
          </rPr>
          <t xml:space="preserve"> </t>
        </r>
        <r>
          <rPr>
            <sz val="9"/>
            <color indexed="81"/>
            <rFont val="돋움"/>
            <family val="3"/>
            <charset val="129"/>
          </rPr>
          <t>문화체육부장관</t>
        </r>
        <r>
          <rPr>
            <sz val="9"/>
            <color indexed="81"/>
            <rFont val="Tahoma"/>
            <family val="2"/>
          </rPr>
          <t xml:space="preserve"> </t>
        </r>
        <r>
          <rPr>
            <sz val="9"/>
            <color indexed="81"/>
            <rFont val="돋움"/>
            <family val="3"/>
            <charset val="129"/>
          </rPr>
          <t>또는</t>
        </r>
        <r>
          <rPr>
            <sz val="9"/>
            <color indexed="81"/>
            <rFont val="Tahoma"/>
            <family val="2"/>
          </rPr>
          <t xml:space="preserve"> </t>
        </r>
        <r>
          <rPr>
            <sz val="9"/>
            <color indexed="81"/>
            <rFont val="돋움"/>
            <family val="3"/>
            <charset val="129"/>
          </rPr>
          <t>지방자치단체의</t>
        </r>
        <r>
          <rPr>
            <sz val="9"/>
            <color indexed="81"/>
            <rFont val="Tahoma"/>
            <family val="2"/>
          </rPr>
          <t xml:space="preserve"> </t>
        </r>
        <r>
          <rPr>
            <sz val="9"/>
            <color indexed="81"/>
            <rFont val="돋움"/>
            <family val="3"/>
            <charset val="129"/>
          </rPr>
          <t>장의</t>
        </r>
        <r>
          <rPr>
            <sz val="9"/>
            <color indexed="81"/>
            <rFont val="Tahoma"/>
            <family val="2"/>
          </rPr>
          <t xml:space="preserve"> </t>
        </r>
        <r>
          <rPr>
            <sz val="9"/>
            <color indexed="81"/>
            <rFont val="돋움"/>
            <family val="3"/>
            <charset val="129"/>
          </rPr>
          <t>허가를</t>
        </r>
        <r>
          <rPr>
            <sz val="9"/>
            <color indexed="81"/>
            <rFont val="Tahoma"/>
            <family val="2"/>
          </rPr>
          <t xml:space="preserve"> </t>
        </r>
        <r>
          <rPr>
            <sz val="9"/>
            <color indexed="81"/>
            <rFont val="돋움"/>
            <family val="3"/>
            <charset val="129"/>
          </rPr>
          <t>받아</t>
        </r>
        <r>
          <rPr>
            <sz val="9"/>
            <color indexed="81"/>
            <rFont val="Tahoma"/>
            <family val="2"/>
          </rPr>
          <t xml:space="preserve"> </t>
        </r>
        <r>
          <rPr>
            <sz val="9"/>
            <color indexed="81"/>
            <rFont val="돋움"/>
            <family val="3"/>
            <charset val="129"/>
          </rPr>
          <t>설립한</t>
        </r>
        <r>
          <rPr>
            <sz val="9"/>
            <color indexed="81"/>
            <rFont val="Tahoma"/>
            <family val="2"/>
          </rPr>
          <t xml:space="preserve">  </t>
        </r>
        <r>
          <rPr>
            <sz val="9"/>
            <color indexed="81"/>
            <rFont val="돋움"/>
            <family val="3"/>
            <charset val="129"/>
          </rPr>
          <t>비영리법인</t>
        </r>
        <r>
          <rPr>
            <sz val="9"/>
            <color indexed="81"/>
            <rFont val="Tahoma"/>
            <family val="2"/>
          </rPr>
          <t>(</t>
        </r>
        <r>
          <rPr>
            <sz val="9"/>
            <color indexed="81"/>
            <rFont val="돋움"/>
            <family val="3"/>
            <charset val="129"/>
          </rPr>
          <t>그</t>
        </r>
        <r>
          <rPr>
            <sz val="9"/>
            <color indexed="81"/>
            <rFont val="Tahoma"/>
            <family val="2"/>
          </rPr>
          <t xml:space="preserve"> </t>
        </r>
        <r>
          <rPr>
            <sz val="9"/>
            <color indexed="81"/>
            <rFont val="돋움"/>
            <family val="3"/>
            <charset val="129"/>
          </rPr>
          <t>소속</t>
        </r>
        <r>
          <rPr>
            <sz val="9"/>
            <color indexed="81"/>
            <rFont val="Tahoma"/>
            <family val="2"/>
          </rPr>
          <t xml:space="preserve"> </t>
        </r>
        <r>
          <rPr>
            <sz val="9"/>
            <color indexed="81"/>
            <rFont val="돋움"/>
            <family val="3"/>
            <charset val="129"/>
          </rPr>
          <t>단체를</t>
        </r>
        <r>
          <rPr>
            <sz val="9"/>
            <color indexed="81"/>
            <rFont val="Tahoma"/>
            <family val="2"/>
          </rPr>
          <t xml:space="preserve"> </t>
        </r>
        <r>
          <rPr>
            <sz val="9"/>
            <color indexed="81"/>
            <rFont val="돋움"/>
            <family val="3"/>
            <charset val="129"/>
          </rPr>
          <t>포함</t>
        </r>
        <r>
          <rPr>
            <sz val="9"/>
            <color indexed="81"/>
            <rFont val="Tahoma"/>
            <family val="2"/>
          </rPr>
          <t>)</t>
        </r>
        <r>
          <rPr>
            <sz val="9"/>
            <color indexed="81"/>
            <rFont val="돋움"/>
            <family val="3"/>
            <charset val="129"/>
          </rPr>
          <t>에</t>
        </r>
        <r>
          <rPr>
            <sz val="9"/>
            <color indexed="81"/>
            <rFont val="Tahoma"/>
            <family val="2"/>
          </rPr>
          <t xml:space="preserve"> </t>
        </r>
        <r>
          <rPr>
            <sz val="9"/>
            <color indexed="81"/>
            <rFont val="돋움"/>
            <family val="3"/>
            <charset val="129"/>
          </rPr>
          <t>기부한</t>
        </r>
        <r>
          <rPr>
            <sz val="9"/>
            <color indexed="81"/>
            <rFont val="Tahoma"/>
            <family val="2"/>
          </rPr>
          <t xml:space="preserve"> </t>
        </r>
        <r>
          <rPr>
            <sz val="9"/>
            <color indexed="81"/>
            <rFont val="돋움"/>
            <family val="3"/>
            <charset val="129"/>
          </rPr>
          <t>기부금</t>
        </r>
      </text>
    </comment>
    <comment ref="AG130" authorId="1" shapeId="0" xr:uid="{9BF89B84-7EF4-4A7F-B046-B97B8D74F66D}">
      <text>
        <r>
          <rPr>
            <b/>
            <sz val="9"/>
            <color indexed="81"/>
            <rFont val="Tahoma"/>
            <family val="2"/>
          </rPr>
          <t xml:space="preserve">  - 15% </t>
        </r>
        <r>
          <rPr>
            <b/>
            <sz val="9"/>
            <color indexed="81"/>
            <rFont val="돋움"/>
            <family val="3"/>
            <charset val="129"/>
          </rPr>
          <t>적용대상</t>
        </r>
        <r>
          <rPr>
            <b/>
            <sz val="9"/>
            <color indexed="81"/>
            <rFont val="Tahoma"/>
            <family val="2"/>
          </rPr>
          <t xml:space="preserve"> </t>
        </r>
        <r>
          <rPr>
            <b/>
            <sz val="9"/>
            <color indexed="81"/>
            <rFont val="돋움"/>
            <family val="3"/>
            <charset val="129"/>
          </rPr>
          <t>세액공제</t>
        </r>
        <r>
          <rPr>
            <b/>
            <sz val="9"/>
            <color indexed="81"/>
            <rFont val="Tahoma"/>
            <family val="2"/>
          </rPr>
          <t xml:space="preserve">   : </t>
        </r>
        <r>
          <rPr>
            <b/>
            <sz val="9"/>
            <color indexed="81"/>
            <rFont val="돋움"/>
            <family val="3"/>
            <charset val="129"/>
          </rPr>
          <t>의료비</t>
        </r>
        <r>
          <rPr>
            <b/>
            <sz val="9"/>
            <color indexed="81"/>
            <rFont val="Tahoma"/>
            <family val="2"/>
          </rPr>
          <t xml:space="preserve">, </t>
        </r>
        <r>
          <rPr>
            <b/>
            <sz val="9"/>
            <color indexed="81"/>
            <rFont val="돋움"/>
            <family val="3"/>
            <charset val="129"/>
          </rPr>
          <t>교육비</t>
        </r>
        <r>
          <rPr>
            <b/>
            <sz val="9"/>
            <color indexed="81"/>
            <rFont val="Tahoma"/>
            <family val="2"/>
          </rPr>
          <t xml:space="preserve">, </t>
        </r>
        <r>
          <rPr>
            <b/>
            <sz val="9"/>
            <color indexed="81"/>
            <rFont val="돋움"/>
            <family val="3"/>
            <charset val="129"/>
          </rPr>
          <t>기부금</t>
        </r>
        <r>
          <rPr>
            <b/>
            <sz val="9"/>
            <color indexed="81"/>
            <rFont val="Tahoma"/>
            <family val="2"/>
          </rPr>
          <t>(3</t>
        </r>
        <r>
          <rPr>
            <b/>
            <sz val="9"/>
            <color indexed="81"/>
            <rFont val="돋움"/>
            <family val="3"/>
            <charset val="129"/>
          </rPr>
          <t>천만원</t>
        </r>
        <r>
          <rPr>
            <b/>
            <sz val="9"/>
            <color indexed="81"/>
            <rFont val="Tahoma"/>
            <family val="2"/>
          </rPr>
          <t xml:space="preserve"> </t>
        </r>
        <r>
          <rPr>
            <b/>
            <sz val="9"/>
            <color indexed="81"/>
            <rFont val="돋움"/>
            <family val="3"/>
            <charset val="129"/>
          </rPr>
          <t>초과</t>
        </r>
        <r>
          <rPr>
            <b/>
            <sz val="9"/>
            <color indexed="81"/>
            <rFont val="Tahoma"/>
            <family val="2"/>
          </rPr>
          <t xml:space="preserve"> : 25% </t>
        </r>
        <r>
          <rPr>
            <b/>
            <sz val="9"/>
            <color indexed="81"/>
            <rFont val="돋움"/>
            <family val="3"/>
            <charset val="129"/>
          </rPr>
          <t>적용</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정치자금기부금</t>
        </r>
        <r>
          <rPr>
            <b/>
            <sz val="9"/>
            <color indexed="81"/>
            <rFont val="Tahoma"/>
            <family val="2"/>
          </rPr>
          <t xml:space="preserve"> </t>
        </r>
        <r>
          <rPr>
            <b/>
            <sz val="9"/>
            <color indexed="81"/>
            <rFont val="돋움"/>
            <family val="3"/>
            <charset val="129"/>
          </rPr>
          <t>공제의</t>
        </r>
        <r>
          <rPr>
            <b/>
            <sz val="9"/>
            <color indexed="81"/>
            <rFont val="Tahoma"/>
            <family val="2"/>
          </rPr>
          <t xml:space="preserve"> </t>
        </r>
        <r>
          <rPr>
            <b/>
            <sz val="9"/>
            <color indexed="81"/>
            <rFont val="돋움"/>
            <family val="3"/>
            <charset val="129"/>
          </rPr>
          <t>경우에도</t>
        </r>
        <r>
          <rPr>
            <b/>
            <sz val="9"/>
            <color indexed="81"/>
            <rFont val="Tahoma"/>
            <family val="2"/>
          </rPr>
          <t xml:space="preserve"> </t>
        </r>
        <r>
          <rPr>
            <b/>
            <sz val="9"/>
            <color indexed="81"/>
            <rFont val="돋움"/>
            <family val="3"/>
            <charset val="129"/>
          </rPr>
          <t>동일</t>
        </r>
        <r>
          <rPr>
            <b/>
            <sz val="9"/>
            <color indexed="81"/>
            <rFont val="Tahoma"/>
            <family val="2"/>
          </rPr>
          <t>(</t>
        </r>
        <r>
          <rPr>
            <b/>
            <sz val="9"/>
            <color indexed="81"/>
            <rFont val="돋움"/>
            <family val="3"/>
            <charset val="129"/>
          </rPr>
          <t>조특법</t>
        </r>
        <r>
          <rPr>
            <b/>
            <sz val="9"/>
            <color indexed="81"/>
            <rFont val="Tahoma"/>
            <family val="2"/>
          </rPr>
          <t xml:space="preserve"> </t>
        </r>
        <r>
          <rPr>
            <b/>
            <sz val="9"/>
            <color indexed="81"/>
            <rFont val="돋움"/>
            <family val="3"/>
            <charset val="129"/>
          </rPr>
          <t>§</t>
        </r>
        <r>
          <rPr>
            <b/>
            <sz val="9"/>
            <color indexed="81"/>
            <rFont val="Tahoma"/>
            <family val="2"/>
          </rPr>
          <t>76</t>
        </r>
        <r>
          <rPr>
            <b/>
            <sz val="9"/>
            <color indexed="81"/>
            <rFont val="돋움"/>
            <family val="3"/>
            <charset val="129"/>
          </rPr>
          <t>①</t>
        </r>
        <r>
          <rPr>
            <b/>
            <sz val="9"/>
            <color indexed="81"/>
            <rFont val="Tahoma"/>
            <family val="2"/>
          </rPr>
          <t>)</t>
        </r>
      </text>
    </comment>
    <comment ref="X131" authorId="1" shapeId="0" xr:uid="{FD6299A8-CED2-4A9F-B5FA-6EFC2F0A72DD}">
      <text>
        <r>
          <rPr>
            <b/>
            <sz val="9"/>
            <color indexed="81"/>
            <rFont val="돋움"/>
            <family val="3"/>
            <charset val="129"/>
          </rPr>
          <t>⑤</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과세기간</t>
        </r>
        <r>
          <rPr>
            <b/>
            <sz val="9"/>
            <color indexed="81"/>
            <rFont val="Tahoma"/>
            <family val="2"/>
          </rPr>
          <t xml:space="preserve"> </t>
        </r>
        <r>
          <rPr>
            <b/>
            <sz val="9"/>
            <color indexed="81"/>
            <rFont val="돋움"/>
            <family val="3"/>
            <charset val="129"/>
          </rPr>
          <t>종료일</t>
        </r>
        <r>
          <rPr>
            <b/>
            <sz val="9"/>
            <color indexed="81"/>
            <rFont val="Tahoma"/>
            <family val="2"/>
          </rPr>
          <t xml:space="preserve"> </t>
        </r>
        <r>
          <rPr>
            <b/>
            <sz val="9"/>
            <color indexed="81"/>
            <rFont val="돋움"/>
            <family val="3"/>
            <charset val="129"/>
          </rPr>
          <t>이전에</t>
        </r>
        <r>
          <rPr>
            <b/>
            <sz val="9"/>
            <color indexed="81"/>
            <rFont val="Tahoma"/>
            <family val="2"/>
          </rPr>
          <t xml:space="preserve"> </t>
        </r>
        <r>
          <rPr>
            <b/>
            <sz val="9"/>
            <color indexed="81"/>
            <rFont val="돋움"/>
            <family val="3"/>
            <charset val="129"/>
          </rPr>
          <t>혼인ㆍ이혼ㆍ별거ㆍ취업</t>
        </r>
        <r>
          <rPr>
            <b/>
            <sz val="9"/>
            <color indexed="81"/>
            <rFont val="Tahoma"/>
            <family val="2"/>
          </rPr>
          <t xml:space="preserve"> </t>
        </r>
        <r>
          <rPr>
            <b/>
            <sz val="9"/>
            <color indexed="81"/>
            <rFont val="돋움"/>
            <family val="3"/>
            <charset val="129"/>
          </rPr>
          <t>등의</t>
        </r>
        <r>
          <rPr>
            <b/>
            <sz val="9"/>
            <color indexed="81"/>
            <rFont val="Tahoma"/>
            <family val="2"/>
          </rPr>
          <t xml:space="preserve"> </t>
        </r>
        <r>
          <rPr>
            <b/>
            <sz val="9"/>
            <color indexed="81"/>
            <rFont val="돋움"/>
            <family val="3"/>
            <charset val="129"/>
          </rPr>
          <t>사유로</t>
        </r>
        <r>
          <rPr>
            <b/>
            <sz val="9"/>
            <color indexed="81"/>
            <rFont val="Tahoma"/>
            <family val="2"/>
          </rPr>
          <t xml:space="preserve"> </t>
        </r>
        <r>
          <rPr>
            <b/>
            <sz val="9"/>
            <color indexed="81"/>
            <rFont val="돋움"/>
            <family val="3"/>
            <charset val="129"/>
          </rPr>
          <t>기본공제대상자에</t>
        </r>
        <r>
          <rPr>
            <b/>
            <sz val="9"/>
            <color indexed="81"/>
            <rFont val="Tahoma"/>
            <family val="2"/>
          </rPr>
          <t xml:space="preserve"> </t>
        </r>
        <r>
          <rPr>
            <b/>
            <sz val="9"/>
            <color indexed="81"/>
            <rFont val="돋움"/>
            <family val="3"/>
            <charset val="129"/>
          </rPr>
          <t>해당되지</t>
        </r>
        <r>
          <rPr>
            <b/>
            <sz val="9"/>
            <color indexed="81"/>
            <rFont val="Tahoma"/>
            <family val="2"/>
          </rPr>
          <t xml:space="preserve"> </t>
        </r>
        <r>
          <rPr>
            <b/>
            <sz val="9"/>
            <color indexed="81"/>
            <rFont val="돋움"/>
            <family val="3"/>
            <charset val="129"/>
          </rPr>
          <t>아니하게</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종전의</t>
        </r>
        <r>
          <rPr>
            <b/>
            <sz val="9"/>
            <color indexed="81"/>
            <rFont val="Tahoma"/>
            <family val="2"/>
          </rPr>
          <t xml:space="preserve"> </t>
        </r>
        <r>
          <rPr>
            <b/>
            <sz val="9"/>
            <color indexed="81"/>
            <rFont val="돋움"/>
            <family val="3"/>
            <charset val="129"/>
          </rPr>
          <t>배우자ㆍ부양가족ㆍ장애인</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과세기간</t>
        </r>
        <r>
          <rPr>
            <b/>
            <sz val="9"/>
            <color indexed="81"/>
            <rFont val="Tahoma"/>
            <family val="2"/>
          </rPr>
          <t xml:space="preserve"> </t>
        </r>
        <r>
          <rPr>
            <b/>
            <sz val="9"/>
            <color indexed="81"/>
            <rFont val="돋움"/>
            <family val="3"/>
            <charset val="129"/>
          </rPr>
          <t>종료일</t>
        </r>
        <r>
          <rPr>
            <b/>
            <sz val="9"/>
            <color indexed="81"/>
            <rFont val="Tahoma"/>
            <family val="2"/>
          </rPr>
          <t xml:space="preserve"> </t>
        </r>
        <r>
          <rPr>
            <b/>
            <sz val="9"/>
            <color indexed="81"/>
            <rFont val="돋움"/>
            <family val="3"/>
            <charset val="129"/>
          </rPr>
          <t>현재</t>
        </r>
        <r>
          <rPr>
            <b/>
            <sz val="9"/>
            <color indexed="81"/>
            <rFont val="Tahoma"/>
            <family val="2"/>
          </rPr>
          <t xml:space="preserve"> 65</t>
        </r>
        <r>
          <rPr>
            <b/>
            <sz val="9"/>
            <color indexed="81"/>
            <rFont val="돋움"/>
            <family val="3"/>
            <charset val="129"/>
          </rPr>
          <t>세</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이미</t>
        </r>
        <r>
          <rPr>
            <b/>
            <sz val="9"/>
            <color indexed="81"/>
            <rFont val="Tahoma"/>
            <family val="2"/>
          </rPr>
          <t xml:space="preserve"> </t>
        </r>
        <r>
          <rPr>
            <b/>
            <sz val="9"/>
            <color indexed="81"/>
            <rFont val="돋움"/>
            <family val="3"/>
            <charset val="129"/>
          </rPr>
          <t>지급한</t>
        </r>
        <r>
          <rPr>
            <b/>
            <sz val="9"/>
            <color indexed="81"/>
            <rFont val="Tahoma"/>
            <family val="2"/>
          </rPr>
          <t xml:space="preserve"> </t>
        </r>
        <r>
          <rPr>
            <b/>
            <sz val="9"/>
            <color indexed="81"/>
            <rFont val="돋움"/>
            <family val="3"/>
            <charset val="129"/>
          </rPr>
          <t>금액이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사유가</t>
        </r>
        <r>
          <rPr>
            <b/>
            <sz val="9"/>
            <color indexed="81"/>
            <rFont val="Tahoma"/>
            <family val="2"/>
          </rPr>
          <t xml:space="preserve"> </t>
        </r>
        <r>
          <rPr>
            <b/>
            <sz val="9"/>
            <color indexed="81"/>
            <rFont val="돋움"/>
            <family val="3"/>
            <charset val="129"/>
          </rPr>
          <t>발생한</t>
        </r>
        <r>
          <rPr>
            <b/>
            <sz val="9"/>
            <color indexed="81"/>
            <rFont val="Tahoma"/>
            <family val="2"/>
          </rPr>
          <t xml:space="preserve"> </t>
        </r>
        <r>
          <rPr>
            <b/>
            <sz val="9"/>
            <color indexed="81"/>
            <rFont val="돋움"/>
            <family val="3"/>
            <charset val="129"/>
          </rPr>
          <t>날까지</t>
        </r>
        <r>
          <rPr>
            <b/>
            <sz val="9"/>
            <color indexed="81"/>
            <rFont val="Tahoma"/>
            <family val="2"/>
          </rPr>
          <t xml:space="preserve"> </t>
        </r>
        <r>
          <rPr>
            <b/>
            <sz val="9"/>
            <color indexed="81"/>
            <rFont val="돋움"/>
            <family val="3"/>
            <charset val="129"/>
          </rPr>
          <t>지급한</t>
        </r>
        <r>
          <rPr>
            <b/>
            <sz val="9"/>
            <color indexed="81"/>
            <rFont val="Tahoma"/>
            <family val="2"/>
          </rPr>
          <t xml:space="preserve"> </t>
        </r>
        <r>
          <rPr>
            <b/>
            <sz val="9"/>
            <color indexed="81"/>
            <rFont val="돋움"/>
            <family val="3"/>
            <charset val="129"/>
          </rPr>
          <t>금액에</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항까지의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율을</t>
        </r>
        <r>
          <rPr>
            <b/>
            <sz val="9"/>
            <color indexed="81"/>
            <rFont val="Tahoma"/>
            <family val="2"/>
          </rPr>
          <t xml:space="preserve"> </t>
        </r>
        <r>
          <rPr>
            <b/>
            <sz val="9"/>
            <color indexed="81"/>
            <rFont val="돋움"/>
            <family val="3"/>
            <charset val="129"/>
          </rPr>
          <t>적용한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과세기간의</t>
        </r>
        <r>
          <rPr>
            <b/>
            <sz val="9"/>
            <color indexed="81"/>
            <rFont val="Tahoma"/>
            <family val="2"/>
          </rPr>
          <t xml:space="preserve"> </t>
        </r>
        <r>
          <rPr>
            <b/>
            <sz val="9"/>
            <color indexed="81"/>
            <rFont val="돋움"/>
            <family val="3"/>
            <charset val="129"/>
          </rPr>
          <t>종합소득산출세액에서</t>
        </r>
        <r>
          <rPr>
            <b/>
            <sz val="9"/>
            <color indexed="81"/>
            <rFont val="Tahoma"/>
            <family val="2"/>
          </rPr>
          <t xml:space="preserve"> </t>
        </r>
        <r>
          <rPr>
            <b/>
            <sz val="9"/>
            <color indexed="81"/>
            <rFont val="돋움"/>
            <family val="3"/>
            <charset val="129"/>
          </rPr>
          <t>공제한다</t>
        </r>
        <r>
          <rPr>
            <b/>
            <sz val="9"/>
            <color indexed="81"/>
            <rFont val="Tahoma"/>
            <family val="2"/>
          </rPr>
          <t xml:space="preserve">.(2014.01.01 </t>
        </r>
        <r>
          <rPr>
            <b/>
            <sz val="9"/>
            <color indexed="81"/>
            <rFont val="돋움"/>
            <family val="3"/>
            <charset val="129"/>
          </rPr>
          <t>신설</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⑦</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항까지의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공제세액의</t>
        </r>
        <r>
          <rPr>
            <b/>
            <sz val="9"/>
            <color indexed="81"/>
            <rFont val="Tahoma"/>
            <family val="2"/>
          </rPr>
          <t xml:space="preserve"> </t>
        </r>
        <r>
          <rPr>
            <b/>
            <sz val="9"/>
            <color indexed="81"/>
            <rFont val="돋움"/>
            <family val="3"/>
            <charset val="129"/>
          </rPr>
          <t>합계액</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보험료등</t>
        </r>
        <r>
          <rPr>
            <b/>
            <sz val="9"/>
            <color indexed="81"/>
            <rFont val="Tahoma"/>
            <family val="2"/>
          </rPr>
          <t xml:space="preserve"> </t>
        </r>
        <r>
          <rPr>
            <b/>
            <sz val="9"/>
            <color indexed="81"/>
            <rFont val="돋움"/>
            <family val="3"/>
            <charset val="129"/>
          </rPr>
          <t>세액공제액</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이</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거주자의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과세기간의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근로소득에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종합소득산출세액을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.(2014.01.01 </t>
        </r>
        <r>
          <rPr>
            <b/>
            <sz val="9"/>
            <color indexed="81"/>
            <rFont val="돋움"/>
            <family val="3"/>
            <charset val="129"/>
          </rPr>
          <t>신설</t>
        </r>
        <r>
          <rPr>
            <b/>
            <sz val="9"/>
            <color indexed="81"/>
            <rFont val="Tahoma"/>
            <family val="2"/>
          </rPr>
          <t xml:space="preserve">) [ </t>
        </r>
        <r>
          <rPr>
            <b/>
            <sz val="9"/>
            <color indexed="81"/>
            <rFont val="돋움"/>
            <family val="3"/>
            <charset val="129"/>
          </rPr>
          <t>부칙</t>
        </r>
        <r>
          <rPr>
            <b/>
            <sz val="9"/>
            <color indexed="81"/>
            <rFont val="Tahoma"/>
            <family val="2"/>
          </rPr>
          <t xml:space="preserve"> ] 
</t>
        </r>
        <r>
          <rPr>
            <b/>
            <sz val="9"/>
            <color indexed="81"/>
            <rFont val="돋움"/>
            <family val="3"/>
            <charset val="129"/>
          </rPr>
          <t>⑧</t>
        </r>
        <r>
          <rPr>
            <b/>
            <sz val="9"/>
            <color indexed="81"/>
            <rFont val="Tahoma"/>
            <family val="2"/>
          </rPr>
          <t xml:space="preserve"> </t>
        </r>
        <r>
          <rPr>
            <b/>
            <sz val="9"/>
            <color indexed="81"/>
            <rFont val="돋움"/>
            <family val="3"/>
            <charset val="129"/>
          </rPr>
          <t>보험료등</t>
        </r>
        <r>
          <rPr>
            <b/>
            <sz val="9"/>
            <color indexed="81"/>
            <rFont val="Tahoma"/>
            <family val="2"/>
          </rPr>
          <t xml:space="preserve"> </t>
        </r>
        <r>
          <rPr>
            <b/>
            <sz val="9"/>
            <color indexed="81"/>
            <rFont val="돋움"/>
            <family val="3"/>
            <charset val="129"/>
          </rPr>
          <t>세액공제액과</t>
        </r>
        <r>
          <rPr>
            <b/>
            <sz val="9"/>
            <color indexed="81"/>
            <rFont val="Tahoma"/>
            <family val="2"/>
          </rPr>
          <t xml:space="preserve"> </t>
        </r>
        <r>
          <rPr>
            <b/>
            <sz val="9"/>
            <color indexed="81"/>
            <rFont val="돋움"/>
            <family val="3"/>
            <charset val="129"/>
          </rPr>
          <t>기부금</t>
        </r>
        <r>
          <rPr>
            <b/>
            <sz val="9"/>
            <color indexed="81"/>
            <rFont val="Tahoma"/>
            <family val="2"/>
          </rPr>
          <t xml:space="preserve"> </t>
        </r>
        <r>
          <rPr>
            <b/>
            <sz val="9"/>
            <color indexed="81"/>
            <rFont val="돋움"/>
            <family val="3"/>
            <charset val="129"/>
          </rPr>
          <t>세액공제액의</t>
        </r>
        <r>
          <rPr>
            <b/>
            <sz val="9"/>
            <color indexed="81"/>
            <rFont val="Tahoma"/>
            <family val="2"/>
          </rPr>
          <t xml:space="preserve"> </t>
        </r>
        <r>
          <rPr>
            <b/>
            <sz val="9"/>
            <color indexed="81"/>
            <rFont val="돋움"/>
            <family val="3"/>
            <charset val="129"/>
          </rPr>
          <t>합계액이</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거주자의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과세기간의</t>
        </r>
        <r>
          <rPr>
            <b/>
            <sz val="9"/>
            <color indexed="81"/>
            <rFont val="Tahoma"/>
            <family val="2"/>
          </rPr>
          <t xml:space="preserve"> </t>
        </r>
        <r>
          <rPr>
            <b/>
            <sz val="9"/>
            <color indexed="81"/>
            <rFont val="돋움"/>
            <family val="3"/>
            <charset val="129"/>
          </rPr>
          <t>합산과세되는</t>
        </r>
        <r>
          <rPr>
            <b/>
            <sz val="9"/>
            <color indexed="81"/>
            <rFont val="Tahoma"/>
            <family val="2"/>
          </rPr>
          <t xml:space="preserve"> </t>
        </r>
        <r>
          <rPr>
            <b/>
            <sz val="9"/>
            <color indexed="81"/>
            <rFont val="돋움"/>
            <family val="3"/>
            <charset val="129"/>
          </rPr>
          <t>종합소득산출세액을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초과한</t>
        </r>
        <r>
          <rPr>
            <b/>
            <sz val="9"/>
            <color indexed="81"/>
            <rFont val="Tahoma"/>
            <family val="2"/>
          </rPr>
          <t xml:space="preserve"> </t>
        </r>
        <r>
          <rPr>
            <b/>
            <sz val="9"/>
            <color indexed="81"/>
            <rFont val="돋움"/>
            <family val="3"/>
            <charset val="129"/>
          </rPr>
          <t>금액에</t>
        </r>
        <r>
          <rPr>
            <b/>
            <sz val="9"/>
            <color indexed="81"/>
            <rFont val="Tahoma"/>
            <family val="2"/>
          </rPr>
          <t xml:space="preserve"> </t>
        </r>
        <r>
          <rPr>
            <b/>
            <sz val="9"/>
            <color indexed="81"/>
            <rFont val="돋움"/>
            <family val="3"/>
            <charset val="129"/>
          </rPr>
          <t>기부금</t>
        </r>
        <r>
          <rPr>
            <b/>
            <sz val="9"/>
            <color indexed="81"/>
            <rFont val="Tahoma"/>
            <family val="2"/>
          </rPr>
          <t xml:space="preserve"> </t>
        </r>
        <r>
          <rPr>
            <b/>
            <sz val="9"/>
            <color indexed="81"/>
            <rFont val="돋움"/>
            <family val="3"/>
            <charset val="129"/>
          </rPr>
          <t>세액공제액이</t>
        </r>
        <r>
          <rPr>
            <b/>
            <sz val="9"/>
            <color indexed="81"/>
            <rFont val="Tahoma"/>
            <family val="2"/>
          </rPr>
          <t xml:space="preserve"> </t>
        </r>
        <r>
          <rPr>
            <b/>
            <sz val="9"/>
            <color indexed="81"/>
            <rFont val="돋움"/>
            <family val="3"/>
            <charset val="129"/>
          </rPr>
          <t>포함되어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기부금과</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호에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한도액을</t>
        </r>
        <r>
          <rPr>
            <b/>
            <sz val="9"/>
            <color indexed="81"/>
            <rFont val="Tahoma"/>
            <family val="2"/>
          </rPr>
          <t xml:space="preserve"> </t>
        </r>
        <r>
          <rPr>
            <b/>
            <sz val="9"/>
            <color indexed="81"/>
            <rFont val="돋움"/>
            <family val="3"/>
            <charset val="129"/>
          </rPr>
          <t>초과하여</t>
        </r>
        <r>
          <rPr>
            <b/>
            <sz val="9"/>
            <color indexed="81"/>
            <rFont val="Tahoma"/>
            <family val="2"/>
          </rPr>
          <t xml:space="preserve"> </t>
        </r>
        <r>
          <rPr>
            <b/>
            <sz val="9"/>
            <color indexed="81"/>
            <rFont val="돋움"/>
            <family val="3"/>
            <charset val="129"/>
          </rPr>
          <t>공제받지</t>
        </r>
        <r>
          <rPr>
            <b/>
            <sz val="9"/>
            <color indexed="81"/>
            <rFont val="Tahoma"/>
            <family val="2"/>
          </rPr>
          <t xml:space="preserve"> </t>
        </r>
        <r>
          <rPr>
            <b/>
            <sz val="9"/>
            <color indexed="81"/>
            <rFont val="돋움"/>
            <family val="3"/>
            <charset val="129"/>
          </rPr>
          <t>못한</t>
        </r>
        <r>
          <rPr>
            <b/>
            <sz val="9"/>
            <color indexed="81"/>
            <rFont val="Tahoma"/>
            <family val="2"/>
          </rPr>
          <t xml:space="preserve"> </t>
        </r>
        <r>
          <rPr>
            <b/>
            <sz val="9"/>
            <color indexed="81"/>
            <rFont val="돋움"/>
            <family val="3"/>
            <charset val="129"/>
          </rPr>
          <t>지정기부금은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과세기간의</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과세기간의</t>
        </r>
        <r>
          <rPr>
            <b/>
            <sz val="9"/>
            <color indexed="81"/>
            <rFont val="Tahoma"/>
            <family val="2"/>
          </rPr>
          <t xml:space="preserve"> </t>
        </r>
        <r>
          <rPr>
            <b/>
            <sz val="9"/>
            <color indexed="81"/>
            <rFont val="돋움"/>
            <family val="3"/>
            <charset val="129"/>
          </rPr>
          <t>개시일부터</t>
        </r>
        <r>
          <rPr>
            <b/>
            <sz val="9"/>
            <color indexed="81"/>
            <rFont val="Tahoma"/>
            <family val="2"/>
          </rPr>
          <t xml:space="preserve"> 5</t>
        </r>
        <r>
          <rPr>
            <b/>
            <sz val="9"/>
            <color indexed="81"/>
            <rFont val="돋움"/>
            <family val="3"/>
            <charset val="129"/>
          </rPr>
          <t>년</t>
        </r>
        <r>
          <rPr>
            <b/>
            <sz val="9"/>
            <color indexed="81"/>
            <rFont val="Tahoma"/>
            <family val="2"/>
          </rPr>
          <t xml:space="preserve"> </t>
        </r>
        <r>
          <rPr>
            <b/>
            <sz val="9"/>
            <color indexed="81"/>
            <rFont val="돋움"/>
            <family val="3"/>
            <charset val="129"/>
          </rPr>
          <t>이내에</t>
        </r>
        <r>
          <rPr>
            <b/>
            <sz val="9"/>
            <color indexed="81"/>
            <rFont val="Tahoma"/>
            <family val="2"/>
          </rPr>
          <t xml:space="preserve"> </t>
        </r>
        <r>
          <rPr>
            <b/>
            <sz val="9"/>
            <color indexed="81"/>
            <rFont val="돋움"/>
            <family val="3"/>
            <charset val="129"/>
          </rPr>
          <t>끝나는</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과세기간에</t>
        </r>
        <r>
          <rPr>
            <b/>
            <sz val="9"/>
            <color indexed="81"/>
            <rFont val="Tahoma"/>
            <family val="2"/>
          </rPr>
          <t xml:space="preserve"> </t>
        </r>
        <r>
          <rPr>
            <b/>
            <sz val="9"/>
            <color indexed="81"/>
            <rFont val="돋움"/>
            <family val="3"/>
            <charset val="129"/>
          </rPr>
          <t>이월하여</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율을</t>
        </r>
        <r>
          <rPr>
            <b/>
            <sz val="9"/>
            <color indexed="81"/>
            <rFont val="Tahoma"/>
            <family val="2"/>
          </rPr>
          <t xml:space="preserve"> </t>
        </r>
        <r>
          <rPr>
            <b/>
            <sz val="9"/>
            <color indexed="81"/>
            <rFont val="돋움"/>
            <family val="3"/>
            <charset val="129"/>
          </rPr>
          <t>적용한</t>
        </r>
        <r>
          <rPr>
            <b/>
            <sz val="9"/>
            <color indexed="81"/>
            <rFont val="Tahoma"/>
            <family val="2"/>
          </rPr>
          <t xml:space="preserve"> </t>
        </r>
        <r>
          <rPr>
            <b/>
            <sz val="9"/>
            <color indexed="81"/>
            <rFont val="돋움"/>
            <family val="3"/>
            <charset val="129"/>
          </rPr>
          <t>기부금</t>
        </r>
        <r>
          <rPr>
            <b/>
            <sz val="9"/>
            <color indexed="81"/>
            <rFont val="Tahoma"/>
            <family val="2"/>
          </rPr>
          <t xml:space="preserve"> </t>
        </r>
        <r>
          <rPr>
            <b/>
            <sz val="9"/>
            <color indexed="81"/>
            <rFont val="돋움"/>
            <family val="3"/>
            <charset val="129"/>
          </rPr>
          <t>세액공제액을</t>
        </r>
        <r>
          <rPr>
            <b/>
            <sz val="9"/>
            <color indexed="81"/>
            <rFont val="Tahoma"/>
            <family val="2"/>
          </rPr>
          <t xml:space="preserve"> </t>
        </r>
        <r>
          <rPr>
            <b/>
            <sz val="9"/>
            <color indexed="81"/>
            <rFont val="돋움"/>
            <family val="3"/>
            <charset val="129"/>
          </rPr>
          <t>계산하여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종합소득산출세액에서</t>
        </r>
        <r>
          <rPr>
            <b/>
            <sz val="9"/>
            <color indexed="81"/>
            <rFont val="Tahoma"/>
            <family val="2"/>
          </rPr>
          <t xml:space="preserve"> </t>
        </r>
        <r>
          <rPr>
            <b/>
            <sz val="9"/>
            <color indexed="81"/>
            <rFont val="돋움"/>
            <family val="3"/>
            <charset val="129"/>
          </rPr>
          <t>공제한다</t>
        </r>
        <r>
          <rPr>
            <b/>
            <sz val="9"/>
            <color indexed="81"/>
            <rFont val="Tahoma"/>
            <family val="2"/>
          </rPr>
          <t xml:space="preserve">.(2014.01.01 </t>
        </r>
        <r>
          <rPr>
            <b/>
            <sz val="9"/>
            <color indexed="81"/>
            <rFont val="돋움"/>
            <family val="3"/>
            <charset val="129"/>
          </rPr>
          <t>신설</t>
        </r>
        <r>
          <rPr>
            <b/>
            <sz val="9"/>
            <color indexed="81"/>
            <rFont val="Tahoma"/>
            <family val="2"/>
          </rPr>
          <t xml:space="preserve">) [ </t>
        </r>
        <r>
          <rPr>
            <b/>
            <sz val="9"/>
            <color indexed="81"/>
            <rFont val="돋움"/>
            <family val="3"/>
            <charset val="129"/>
          </rPr>
          <t>부칙</t>
        </r>
        <r>
          <rPr>
            <b/>
            <sz val="9"/>
            <color indexed="81"/>
            <rFont val="Tahoma"/>
            <family val="2"/>
          </rPr>
          <t xml:space="preserve"> ] </t>
        </r>
      </text>
    </comment>
    <comment ref="C132" authorId="1" shapeId="0" xr:uid="{D99B98E0-459C-4DF3-9F8F-5A167D6D720A}">
      <text>
        <r>
          <rPr>
            <b/>
            <sz val="9"/>
            <color indexed="81"/>
            <rFont val="돋움"/>
            <family val="3"/>
            <charset val="129"/>
          </rPr>
          <t>※</t>
        </r>
        <r>
          <rPr>
            <b/>
            <sz val="9"/>
            <color indexed="81"/>
            <rFont val="Tahoma"/>
            <family val="2"/>
          </rPr>
          <t xml:space="preserve"> </t>
        </r>
        <r>
          <rPr>
            <b/>
            <sz val="9"/>
            <color indexed="81"/>
            <rFont val="돋움"/>
            <family val="3"/>
            <charset val="129"/>
          </rPr>
          <t>공제한도
개인연금저축</t>
        </r>
        <r>
          <rPr>
            <b/>
            <sz val="9"/>
            <color indexed="81"/>
            <rFont val="Tahoma"/>
            <family val="2"/>
          </rPr>
          <t>(2000.12.31.</t>
        </r>
        <r>
          <rPr>
            <b/>
            <sz val="9"/>
            <color indexed="81"/>
            <rFont val="돋움"/>
            <family val="3"/>
            <charset val="129"/>
          </rPr>
          <t>이전</t>
        </r>
        <r>
          <rPr>
            <b/>
            <sz val="9"/>
            <color indexed="81"/>
            <rFont val="Tahoma"/>
            <family val="2"/>
          </rPr>
          <t xml:space="preserve"> </t>
        </r>
        <r>
          <rPr>
            <b/>
            <sz val="9"/>
            <color indexed="81"/>
            <rFont val="돋움"/>
            <family val="3"/>
            <charset val="129"/>
          </rPr>
          <t>가입분</t>
        </r>
        <r>
          <rPr>
            <b/>
            <sz val="9"/>
            <color indexed="81"/>
            <rFont val="Tahoma"/>
            <family val="2"/>
          </rPr>
          <t>) Min(</t>
        </r>
        <r>
          <rPr>
            <b/>
            <sz val="9"/>
            <color indexed="81"/>
            <rFont val="돋움"/>
            <family val="3"/>
            <charset val="129"/>
          </rPr>
          <t>불입액</t>
        </r>
        <r>
          <rPr>
            <b/>
            <sz val="9"/>
            <color indexed="81"/>
            <rFont val="Tahoma"/>
            <family val="2"/>
          </rPr>
          <t>x40%,72</t>
        </r>
        <r>
          <rPr>
            <b/>
            <sz val="9"/>
            <color indexed="81"/>
            <rFont val="돋움"/>
            <family val="3"/>
            <charset val="129"/>
          </rPr>
          <t>만원</t>
        </r>
        <r>
          <rPr>
            <b/>
            <sz val="9"/>
            <color indexed="81"/>
            <rFont val="Tahoma"/>
            <family val="2"/>
          </rPr>
          <t xml:space="preserve">)
</t>
        </r>
        <r>
          <rPr>
            <b/>
            <sz val="9"/>
            <color indexed="81"/>
            <rFont val="돋움"/>
            <family val="3"/>
            <charset val="129"/>
          </rPr>
          <t>개인연금저축</t>
        </r>
        <r>
          <rPr>
            <b/>
            <sz val="9"/>
            <color indexed="81"/>
            <rFont val="Tahoma"/>
            <family val="2"/>
          </rPr>
          <t xml:space="preserve"> </t>
        </r>
        <r>
          <rPr>
            <b/>
            <sz val="9"/>
            <color indexed="81"/>
            <rFont val="돋움"/>
            <family val="3"/>
            <charset val="129"/>
          </rPr>
          <t>소득공제
공제금액ㆍ한도</t>
        </r>
        <r>
          <rPr>
            <b/>
            <sz val="9"/>
            <color indexed="81"/>
            <rFont val="Tahoma"/>
            <family val="2"/>
          </rPr>
          <t xml:space="preserve"> :  </t>
        </r>
        <r>
          <rPr>
            <b/>
            <sz val="9"/>
            <color indexed="81"/>
            <rFont val="돋움"/>
            <family val="3"/>
            <charset val="129"/>
          </rPr>
          <t>연</t>
        </r>
        <r>
          <rPr>
            <b/>
            <sz val="9"/>
            <color indexed="81"/>
            <rFont val="Tahoma"/>
            <family val="2"/>
          </rPr>
          <t xml:space="preserve"> 72</t>
        </r>
        <r>
          <rPr>
            <b/>
            <sz val="9"/>
            <color indexed="81"/>
            <rFont val="돋움"/>
            <family val="3"/>
            <charset val="129"/>
          </rPr>
          <t>만원</t>
        </r>
        <r>
          <rPr>
            <b/>
            <sz val="9"/>
            <color indexed="81"/>
            <rFont val="Tahoma"/>
            <family val="2"/>
          </rPr>
          <t xml:space="preserve"> </t>
        </r>
        <r>
          <rPr>
            <b/>
            <sz val="9"/>
            <color indexed="81"/>
            <rFont val="돋움"/>
            <family val="3"/>
            <charset val="129"/>
          </rPr>
          <t>한도
공</t>
        </r>
        <r>
          <rPr>
            <b/>
            <sz val="9"/>
            <color indexed="81"/>
            <rFont val="Tahoma"/>
            <family val="2"/>
          </rPr>
          <t xml:space="preserve"> </t>
        </r>
        <r>
          <rPr>
            <b/>
            <sz val="9"/>
            <color indexed="81"/>
            <rFont val="돋움"/>
            <family val="3"/>
            <charset val="129"/>
          </rPr>
          <t>제</t>
        </r>
        <r>
          <rPr>
            <b/>
            <sz val="9"/>
            <color indexed="81"/>
            <rFont val="Tahoma"/>
            <family val="2"/>
          </rPr>
          <t xml:space="preserve"> </t>
        </r>
        <r>
          <rPr>
            <b/>
            <sz val="9"/>
            <color indexed="81"/>
            <rFont val="돋움"/>
            <family val="3"/>
            <charset val="129"/>
          </rPr>
          <t>요</t>
        </r>
        <r>
          <rPr>
            <b/>
            <sz val="9"/>
            <color indexed="81"/>
            <rFont val="Tahoma"/>
            <family val="2"/>
          </rPr>
          <t xml:space="preserve"> </t>
        </r>
        <r>
          <rPr>
            <b/>
            <sz val="9"/>
            <color indexed="81"/>
            <rFont val="돋움"/>
            <family val="3"/>
            <charset val="129"/>
          </rPr>
          <t>건</t>
        </r>
        <r>
          <rPr>
            <b/>
            <sz val="9"/>
            <color indexed="81"/>
            <rFont val="Tahoma"/>
            <family val="2"/>
          </rPr>
          <t xml:space="preserve"> : </t>
        </r>
        <r>
          <rPr>
            <b/>
            <sz val="9"/>
            <color indexed="81"/>
            <rFont val="돋움"/>
            <family val="3"/>
            <charset val="129"/>
          </rPr>
          <t>개인연금저축</t>
        </r>
        <r>
          <rPr>
            <b/>
            <sz val="9"/>
            <color indexed="81"/>
            <rFont val="Tahoma"/>
            <family val="2"/>
          </rPr>
          <t xml:space="preserve"> </t>
        </r>
        <r>
          <rPr>
            <b/>
            <sz val="9"/>
            <color indexed="81"/>
            <rFont val="돋움"/>
            <family val="3"/>
            <charset val="129"/>
          </rPr>
          <t>납입액의</t>
        </r>
        <r>
          <rPr>
            <b/>
            <sz val="9"/>
            <color indexed="81"/>
            <rFont val="Tahoma"/>
            <family val="2"/>
          </rPr>
          <t xml:space="preserve"> 40% </t>
        </r>
        <r>
          <rPr>
            <b/>
            <sz val="9"/>
            <color indexed="81"/>
            <rFont val="돋움"/>
            <family val="3"/>
            <charset val="129"/>
          </rPr>
          <t>공제
※</t>
        </r>
        <r>
          <rPr>
            <b/>
            <sz val="9"/>
            <color indexed="81"/>
            <rFont val="Tahoma"/>
            <family val="2"/>
          </rPr>
          <t xml:space="preserve"> 180</t>
        </r>
        <r>
          <rPr>
            <b/>
            <sz val="9"/>
            <color indexed="81"/>
            <rFont val="돋움"/>
            <family val="3"/>
            <charset val="129"/>
          </rPr>
          <t>만원</t>
        </r>
        <r>
          <rPr>
            <b/>
            <sz val="9"/>
            <color indexed="81"/>
            <rFont val="Tahoma"/>
            <family val="2"/>
          </rPr>
          <t xml:space="preserve"> </t>
        </r>
        <r>
          <rPr>
            <b/>
            <sz val="9"/>
            <color indexed="81"/>
            <rFont val="돋움"/>
            <family val="3"/>
            <charset val="129"/>
          </rPr>
          <t>납입시</t>
        </r>
        <r>
          <rPr>
            <b/>
            <sz val="9"/>
            <color indexed="81"/>
            <rFont val="Tahoma"/>
            <family val="2"/>
          </rPr>
          <t xml:space="preserve"> </t>
        </r>
        <r>
          <rPr>
            <b/>
            <sz val="9"/>
            <color indexed="81"/>
            <rFont val="돋움"/>
            <family val="3"/>
            <charset val="129"/>
          </rPr>
          <t>연</t>
        </r>
        <r>
          <rPr>
            <b/>
            <sz val="9"/>
            <color indexed="81"/>
            <rFont val="Tahoma"/>
            <family val="2"/>
          </rPr>
          <t xml:space="preserve"> 72</t>
        </r>
        <r>
          <rPr>
            <b/>
            <sz val="9"/>
            <color indexed="81"/>
            <rFont val="돋움"/>
            <family val="3"/>
            <charset val="129"/>
          </rPr>
          <t>만원</t>
        </r>
        <r>
          <rPr>
            <b/>
            <sz val="9"/>
            <color indexed="81"/>
            <rFont val="Tahoma"/>
            <family val="2"/>
          </rPr>
          <t xml:space="preserve"> </t>
        </r>
        <r>
          <rPr>
            <b/>
            <sz val="9"/>
            <color indexed="81"/>
            <rFont val="돋움"/>
            <family val="3"/>
            <charset val="129"/>
          </rPr>
          <t>공제</t>
        </r>
      </text>
    </comment>
    <comment ref="W132" authorId="1" shapeId="0" xr:uid="{B9DDB254-FD10-4FF8-9097-120EF2A3CD7C}">
      <text>
        <r>
          <rPr>
            <b/>
            <sz val="9"/>
            <color indexed="81"/>
            <rFont val="돋움"/>
            <family val="3"/>
            <charset val="129"/>
          </rPr>
          <t>표준세액공제
공제한도금액 : 연 12만원
근로자가 특별소득공제 및 특별세액공제를 신청하지 아니한 경우 적용</t>
        </r>
      </text>
    </comment>
    <comment ref="X132" authorId="1" shapeId="0" xr:uid="{4EDBD8AC-518B-403B-A3F9-B4FD09249E91}">
      <text>
        <r>
          <rPr>
            <b/>
            <sz val="9"/>
            <color indexed="81"/>
            <rFont val="돋움"/>
            <family val="3"/>
            <charset val="129"/>
          </rPr>
          <t>근로자가</t>
        </r>
        <r>
          <rPr>
            <b/>
            <sz val="9"/>
            <color indexed="81"/>
            <rFont val="Tahoma"/>
            <family val="2"/>
          </rPr>
          <t xml:space="preserve"> </t>
        </r>
        <r>
          <rPr>
            <b/>
            <sz val="9"/>
            <color indexed="81"/>
            <rFont val="돋움"/>
            <family val="3"/>
            <charset val="129"/>
          </rPr>
          <t>특별공제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특별세액공제를</t>
        </r>
        <r>
          <rPr>
            <b/>
            <sz val="9"/>
            <color indexed="81"/>
            <rFont val="Tahoma"/>
            <family val="2"/>
          </rPr>
          <t xml:space="preserve"> </t>
        </r>
        <r>
          <rPr>
            <b/>
            <sz val="9"/>
            <color indexed="81"/>
            <rFont val="돋움"/>
            <family val="3"/>
            <charset val="129"/>
          </rPr>
          <t>신청하지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적용
※</t>
        </r>
        <r>
          <rPr>
            <b/>
            <sz val="9"/>
            <color indexed="81"/>
            <rFont val="Tahoma"/>
            <family val="2"/>
          </rPr>
          <t xml:space="preserve"> </t>
        </r>
        <r>
          <rPr>
            <b/>
            <sz val="9"/>
            <color indexed="81"/>
            <rFont val="돋움"/>
            <family val="3"/>
            <charset val="129"/>
          </rPr>
          <t>정치자금기부금</t>
        </r>
        <r>
          <rPr>
            <b/>
            <sz val="9"/>
            <color indexed="81"/>
            <rFont val="Tahoma"/>
            <family val="2"/>
          </rPr>
          <t xml:space="preserve"> </t>
        </r>
        <r>
          <rPr>
            <b/>
            <sz val="9"/>
            <color indexed="81"/>
            <rFont val="돋움"/>
            <family val="3"/>
            <charset val="129"/>
          </rPr>
          <t>세액공제와</t>
        </r>
        <r>
          <rPr>
            <b/>
            <sz val="9"/>
            <color indexed="81"/>
            <rFont val="Tahoma"/>
            <family val="2"/>
          </rPr>
          <t xml:space="preserve"> </t>
        </r>
        <r>
          <rPr>
            <b/>
            <sz val="9"/>
            <color indexed="81"/>
            <rFont val="돋움"/>
            <family val="3"/>
            <charset val="129"/>
          </rPr>
          <t>중복적용</t>
        </r>
        <r>
          <rPr>
            <b/>
            <sz val="9"/>
            <color indexed="81"/>
            <rFont val="Tahoma"/>
            <family val="2"/>
          </rPr>
          <t xml:space="preserve"> </t>
        </r>
        <r>
          <rPr>
            <b/>
            <sz val="9"/>
            <color indexed="81"/>
            <rFont val="돋움"/>
            <family val="3"/>
            <charset val="129"/>
          </rPr>
          <t>가능</t>
        </r>
        <r>
          <rPr>
            <b/>
            <sz val="9"/>
            <color indexed="81"/>
            <rFont val="Tahoma"/>
            <family val="2"/>
          </rPr>
          <t xml:space="preserve"> (</t>
        </r>
        <r>
          <rPr>
            <b/>
            <sz val="9"/>
            <color indexed="81"/>
            <rFont val="돋움"/>
            <family val="3"/>
            <charset val="129"/>
          </rPr>
          <t>공제한도</t>
        </r>
        <r>
          <rPr>
            <b/>
            <sz val="9"/>
            <color indexed="81"/>
            <rFont val="Tahoma"/>
            <family val="2"/>
          </rPr>
          <t xml:space="preserve"> : 12</t>
        </r>
        <r>
          <rPr>
            <b/>
            <sz val="9"/>
            <color indexed="81"/>
            <rFont val="돋움"/>
            <family val="3"/>
            <charset val="129"/>
          </rPr>
          <t>만원</t>
        </r>
        <r>
          <rPr>
            <b/>
            <sz val="9"/>
            <color indexed="81"/>
            <rFont val="Tahoma"/>
            <family val="2"/>
          </rPr>
          <t>)</t>
        </r>
        <r>
          <rPr>
            <b/>
            <sz val="9"/>
            <color indexed="81"/>
            <rFont val="돋움"/>
            <family val="3"/>
            <charset val="129"/>
          </rPr>
          <t xml:space="preserve">
표준세액공제는</t>
        </r>
        <r>
          <rPr>
            <b/>
            <sz val="9"/>
            <color indexed="81"/>
            <rFont val="Tahoma"/>
            <family val="2"/>
          </rPr>
          <t xml:space="preserve"> </t>
        </r>
        <r>
          <rPr>
            <b/>
            <sz val="9"/>
            <color indexed="81"/>
            <rFont val="돋움"/>
            <family val="3"/>
            <charset val="129"/>
          </rPr>
          <t>세액공제합계가</t>
        </r>
        <r>
          <rPr>
            <b/>
            <sz val="9"/>
            <color indexed="81"/>
            <rFont val="Tahoma"/>
            <family val="2"/>
          </rPr>
          <t xml:space="preserve"> 12</t>
        </r>
        <r>
          <rPr>
            <b/>
            <sz val="9"/>
            <color indexed="81"/>
            <rFont val="돋움"/>
            <family val="3"/>
            <charset val="129"/>
          </rPr>
          <t>만원에</t>
        </r>
        <r>
          <rPr>
            <b/>
            <sz val="9"/>
            <color indexed="81"/>
            <rFont val="Tahoma"/>
            <family val="2"/>
          </rPr>
          <t xml:space="preserve"> </t>
        </r>
        <r>
          <rPr>
            <b/>
            <sz val="9"/>
            <color indexed="81"/>
            <rFont val="돋움"/>
            <family val="3"/>
            <charset val="129"/>
          </rPr>
          <t>미달할</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표준세액공제</t>
        </r>
        <r>
          <rPr>
            <b/>
            <sz val="9"/>
            <color indexed="81"/>
            <rFont val="Tahoma"/>
            <family val="2"/>
          </rPr>
          <t xml:space="preserve"> 12</t>
        </r>
        <r>
          <rPr>
            <b/>
            <sz val="9"/>
            <color indexed="81"/>
            <rFont val="돋움"/>
            <family val="3"/>
            <charset val="129"/>
          </rPr>
          <t>만원</t>
        </r>
        <r>
          <rPr>
            <b/>
            <sz val="9"/>
            <color indexed="81"/>
            <rFont val="Tahoma"/>
            <family val="2"/>
          </rPr>
          <t>(
12</t>
        </r>
        <r>
          <rPr>
            <b/>
            <sz val="9"/>
            <color indexed="81"/>
            <rFont val="돋움"/>
            <family val="3"/>
            <charset val="129"/>
          </rPr>
          <t>만원보다</t>
        </r>
        <r>
          <rPr>
            <b/>
            <sz val="9"/>
            <color indexed="81"/>
            <rFont val="Tahoma"/>
            <family val="2"/>
          </rPr>
          <t xml:space="preserve"> </t>
        </r>
        <r>
          <rPr>
            <b/>
            <sz val="9"/>
            <color indexed="81"/>
            <rFont val="돋움"/>
            <family val="3"/>
            <charset val="129"/>
          </rPr>
          <t>결정세액이</t>
        </r>
        <r>
          <rPr>
            <b/>
            <sz val="9"/>
            <color indexed="81"/>
            <rFont val="Tahoma"/>
            <family val="2"/>
          </rPr>
          <t xml:space="preserve"> </t>
        </r>
        <r>
          <rPr>
            <b/>
            <sz val="9"/>
            <color indexed="81"/>
            <rFont val="돋움"/>
            <family val="3"/>
            <charset val="129"/>
          </rPr>
          <t>적을</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결정세액만큼</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공제</t>
        </r>
        <r>
          <rPr>
            <b/>
            <sz val="9"/>
            <color indexed="81"/>
            <rFont val="Tahoma"/>
            <family val="2"/>
          </rPr>
          <t xml:space="preserve"> </t>
        </r>
        <r>
          <rPr>
            <b/>
            <sz val="9"/>
            <color indexed="81"/>
            <rFont val="돋움"/>
            <family val="3"/>
            <charset val="129"/>
          </rPr>
          <t>받는다</t>
        </r>
        <r>
          <rPr>
            <b/>
            <sz val="9"/>
            <color indexed="81"/>
            <rFont val="Tahoma"/>
            <family val="2"/>
          </rPr>
          <t xml:space="preserve">.
</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59</t>
        </r>
        <r>
          <rPr>
            <b/>
            <sz val="9"/>
            <color indexed="81"/>
            <rFont val="돋움"/>
            <family val="3"/>
            <charset val="129"/>
          </rPr>
          <t>조의</t>
        </r>
        <r>
          <rPr>
            <b/>
            <sz val="9"/>
            <color indexed="81"/>
            <rFont val="Tahoma"/>
            <family val="2"/>
          </rPr>
          <t xml:space="preserve"> 4</t>
        </r>
        <r>
          <rPr>
            <b/>
            <sz val="9"/>
            <color indexed="81"/>
            <rFont val="돋움"/>
            <family val="3"/>
            <charset val="129"/>
          </rPr>
          <t xml:space="preserve">【특별세액공제】
</t>
        </r>
        <r>
          <rPr>
            <b/>
            <sz val="9"/>
            <color indexed="81"/>
            <rFont val="Tahoma"/>
            <family val="2"/>
          </rPr>
          <t xml:space="preserve"> 
</t>
        </r>
        <r>
          <rPr>
            <b/>
            <sz val="9"/>
            <color indexed="81"/>
            <rFont val="돋움"/>
            <family val="3"/>
            <charset val="129"/>
          </rPr>
          <t>⑨</t>
        </r>
        <r>
          <rPr>
            <b/>
            <sz val="9"/>
            <color indexed="81"/>
            <rFont val="Tahoma"/>
            <family val="2"/>
          </rPr>
          <t xml:space="preserve"> </t>
        </r>
        <r>
          <rPr>
            <b/>
            <sz val="9"/>
            <color indexed="81"/>
            <rFont val="돋움"/>
            <family val="3"/>
            <charset val="129"/>
          </rPr>
          <t>근로소득이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거주자로서</t>
        </r>
        <r>
          <rPr>
            <b/>
            <sz val="9"/>
            <color indexed="81"/>
            <rFont val="Tahoma"/>
            <family val="2"/>
          </rPr>
          <t xml:space="preserve"> </t>
        </r>
        <r>
          <rPr>
            <b/>
            <sz val="9"/>
            <color indexed="81"/>
            <rFont val="돋움"/>
            <family val="3"/>
            <charset val="129"/>
          </rPr>
          <t>제</t>
        </r>
        <r>
          <rPr>
            <b/>
            <sz val="9"/>
            <color indexed="81"/>
            <rFont val="Tahoma"/>
            <family val="2"/>
          </rPr>
          <t>6</t>
        </r>
        <r>
          <rPr>
            <b/>
            <sz val="9"/>
            <color indexed="81"/>
            <rFont val="돋움"/>
            <family val="3"/>
            <charset val="129"/>
          </rPr>
          <t>항</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신청을</t>
        </r>
        <r>
          <rPr>
            <b/>
            <sz val="9"/>
            <color indexed="81"/>
            <rFont val="Tahoma"/>
            <family val="2"/>
          </rPr>
          <t xml:space="preserve"> </t>
        </r>
        <r>
          <rPr>
            <b/>
            <sz val="9"/>
            <color indexed="81"/>
            <rFont val="돋움"/>
            <family val="3"/>
            <charset val="129"/>
          </rPr>
          <t>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제</t>
        </r>
        <r>
          <rPr>
            <b/>
            <sz val="9"/>
            <color indexed="81"/>
            <rFont val="Tahoma"/>
            <family val="2"/>
          </rPr>
          <t>160</t>
        </r>
        <r>
          <rPr>
            <b/>
            <sz val="9"/>
            <color indexed="81"/>
            <rFont val="돋움"/>
            <family val="3"/>
            <charset val="129"/>
          </rPr>
          <t>조의</t>
        </r>
        <r>
          <rPr>
            <b/>
            <sz val="9"/>
            <color indexed="81"/>
            <rFont val="Tahoma"/>
            <family val="2"/>
          </rPr>
          <t xml:space="preserve"> 5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사업용계좌의</t>
        </r>
        <r>
          <rPr>
            <b/>
            <sz val="9"/>
            <color indexed="81"/>
            <rFont val="Tahoma"/>
            <family val="2"/>
          </rPr>
          <t xml:space="preserve"> </t>
        </r>
        <r>
          <rPr>
            <b/>
            <sz val="9"/>
            <color indexed="81"/>
            <rFont val="돋움"/>
            <family val="3"/>
            <charset val="129"/>
          </rPr>
          <t>신고</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요건에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사업자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성실사업자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대해서는</t>
        </r>
        <r>
          <rPr>
            <b/>
            <sz val="9"/>
            <color indexed="81"/>
            <rFont val="Tahoma"/>
            <family val="2"/>
          </rPr>
          <t xml:space="preserve"> </t>
        </r>
        <r>
          <rPr>
            <b/>
            <sz val="9"/>
            <color indexed="81"/>
            <rFont val="돋움"/>
            <family val="3"/>
            <charset val="129"/>
          </rPr>
          <t>연</t>
        </r>
        <r>
          <rPr>
            <b/>
            <sz val="9"/>
            <color indexed="81"/>
            <rFont val="Tahoma"/>
            <family val="2"/>
          </rPr>
          <t xml:space="preserve"> 12</t>
        </r>
        <r>
          <rPr>
            <b/>
            <sz val="9"/>
            <color indexed="81"/>
            <rFont val="돋움"/>
            <family val="3"/>
            <charset val="129"/>
          </rPr>
          <t>만원을</t>
        </r>
        <r>
          <rPr>
            <b/>
            <sz val="9"/>
            <color indexed="81"/>
            <rFont val="Tahoma"/>
            <family val="2"/>
          </rPr>
          <t xml:space="preserve"> </t>
        </r>
        <r>
          <rPr>
            <b/>
            <sz val="9"/>
            <color indexed="81"/>
            <rFont val="돋움"/>
            <family val="3"/>
            <charset val="129"/>
          </rPr>
          <t>종합소득산출세액에서</t>
        </r>
        <r>
          <rPr>
            <b/>
            <sz val="9"/>
            <color indexed="81"/>
            <rFont val="Tahoma"/>
            <family val="2"/>
          </rPr>
          <t xml:space="preserve"> </t>
        </r>
        <r>
          <rPr>
            <b/>
            <sz val="9"/>
            <color indexed="81"/>
            <rFont val="돋움"/>
            <family val="3"/>
            <charset val="129"/>
          </rPr>
          <t>공제하고</t>
        </r>
        <r>
          <rPr>
            <b/>
            <sz val="9"/>
            <color indexed="81"/>
            <rFont val="Tahoma"/>
            <family val="2"/>
          </rPr>
          <t xml:space="preserve"> , </t>
        </r>
        <r>
          <rPr>
            <b/>
            <sz val="9"/>
            <color indexed="81"/>
            <rFont val="돋움"/>
            <family val="3"/>
            <charset val="129"/>
          </rPr>
          <t>근로소득이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거주자로서</t>
        </r>
        <r>
          <rPr>
            <b/>
            <sz val="9"/>
            <color indexed="81"/>
            <rFont val="Tahoma"/>
            <family val="2"/>
          </rPr>
          <t xml:space="preserve"> </t>
        </r>
        <r>
          <rPr>
            <b/>
            <sz val="9"/>
            <color indexed="81"/>
            <rFont val="돋움"/>
            <family val="3"/>
            <charset val="129"/>
          </rPr>
          <t>종합소득이</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사람</t>
        </r>
        <r>
          <rPr>
            <b/>
            <sz val="9"/>
            <color indexed="81"/>
            <rFont val="Tahoma"/>
            <family val="2"/>
          </rPr>
          <t>(</t>
        </r>
        <r>
          <rPr>
            <b/>
            <sz val="9"/>
            <color indexed="81"/>
            <rFont val="돋움"/>
            <family val="3"/>
            <charset val="129"/>
          </rPr>
          <t>성실사업자는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대해서는</t>
        </r>
        <r>
          <rPr>
            <b/>
            <sz val="9"/>
            <color indexed="81"/>
            <rFont val="Tahoma"/>
            <family val="2"/>
          </rPr>
          <t xml:space="preserve"> </t>
        </r>
        <r>
          <rPr>
            <b/>
            <sz val="9"/>
            <color indexed="81"/>
            <rFont val="돋움"/>
            <family val="3"/>
            <charset val="129"/>
          </rPr>
          <t>연</t>
        </r>
        <r>
          <rPr>
            <b/>
            <sz val="9"/>
            <color indexed="81"/>
            <rFont val="Tahoma"/>
            <family val="2"/>
          </rPr>
          <t xml:space="preserve"> 7</t>
        </r>
        <r>
          <rPr>
            <b/>
            <sz val="9"/>
            <color indexed="81"/>
            <rFont val="돋움"/>
            <family val="3"/>
            <charset val="129"/>
          </rPr>
          <t>만원을</t>
        </r>
        <r>
          <rPr>
            <b/>
            <sz val="9"/>
            <color indexed="81"/>
            <rFont val="Tahoma"/>
            <family val="2"/>
          </rPr>
          <t xml:space="preserve"> </t>
        </r>
        <r>
          <rPr>
            <b/>
            <sz val="9"/>
            <color indexed="81"/>
            <rFont val="돋움"/>
            <family val="3"/>
            <charset val="129"/>
          </rPr>
          <t>종합소득산출세액에서</t>
        </r>
        <r>
          <rPr>
            <b/>
            <sz val="9"/>
            <color indexed="81"/>
            <rFont val="Tahoma"/>
            <family val="2"/>
          </rPr>
          <t xml:space="preserve"> </t>
        </r>
        <r>
          <rPr>
            <b/>
            <sz val="9"/>
            <color indexed="81"/>
            <rFont val="돋움"/>
            <family val="3"/>
            <charset val="129"/>
          </rPr>
          <t>공제</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표준세액공제</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과세기간의</t>
        </r>
        <r>
          <rPr>
            <b/>
            <sz val="9"/>
            <color indexed="81"/>
            <rFont val="Tahoma"/>
            <family val="2"/>
          </rPr>
          <t xml:space="preserve"> </t>
        </r>
        <r>
          <rPr>
            <b/>
            <sz val="9"/>
            <color indexed="81"/>
            <rFont val="돋움"/>
            <family val="3"/>
            <charset val="129"/>
          </rPr>
          <t>합산과세되는</t>
        </r>
        <r>
          <rPr>
            <b/>
            <sz val="9"/>
            <color indexed="81"/>
            <rFont val="Tahoma"/>
            <family val="2"/>
          </rPr>
          <t xml:space="preserve"> </t>
        </r>
        <r>
          <rPr>
            <b/>
            <sz val="9"/>
            <color indexed="81"/>
            <rFont val="돋움"/>
            <family val="3"/>
            <charset val="129"/>
          </rPr>
          <t>종합소득산출세액이</t>
        </r>
        <r>
          <rPr>
            <b/>
            <sz val="9"/>
            <color indexed="81"/>
            <rFont val="Tahoma"/>
            <family val="2"/>
          </rPr>
          <t xml:space="preserve"> </t>
        </r>
        <r>
          <rPr>
            <b/>
            <sz val="9"/>
            <color indexed="81"/>
            <rFont val="돋움"/>
            <family val="3"/>
            <charset val="129"/>
          </rPr>
          <t>공제액에</t>
        </r>
        <r>
          <rPr>
            <b/>
            <sz val="9"/>
            <color indexed="81"/>
            <rFont val="Tahoma"/>
            <family val="2"/>
          </rPr>
          <t xml:space="preserve"> </t>
        </r>
        <r>
          <rPr>
            <b/>
            <sz val="9"/>
            <color indexed="81"/>
            <rFont val="돋움"/>
            <family val="3"/>
            <charset val="129"/>
          </rPr>
          <t>미달하는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종합소득산출세액을</t>
        </r>
        <r>
          <rPr>
            <b/>
            <sz val="9"/>
            <color indexed="81"/>
            <rFont val="Tahoma"/>
            <family val="2"/>
          </rPr>
          <t xml:space="preserve"> </t>
        </r>
        <r>
          <rPr>
            <b/>
            <sz val="9"/>
            <color indexed="81"/>
            <rFont val="돋움"/>
            <family val="3"/>
            <charset val="129"/>
          </rPr>
          <t>공제액으로</t>
        </r>
        <r>
          <rPr>
            <b/>
            <sz val="9"/>
            <color indexed="81"/>
            <rFont val="Tahoma"/>
            <family val="2"/>
          </rPr>
          <t xml:space="preserve"> </t>
        </r>
        <r>
          <rPr>
            <b/>
            <sz val="9"/>
            <color indexed="81"/>
            <rFont val="돋움"/>
            <family val="3"/>
            <charset val="129"/>
          </rPr>
          <t>한다</t>
        </r>
        <r>
          <rPr>
            <b/>
            <sz val="9"/>
            <color indexed="81"/>
            <rFont val="Tahoma"/>
            <family val="2"/>
          </rPr>
          <t xml:space="preserve">. (2014. 1. 1. </t>
        </r>
        <r>
          <rPr>
            <b/>
            <sz val="9"/>
            <color indexed="81"/>
            <rFont val="돋움"/>
            <family val="3"/>
            <charset val="129"/>
          </rPr>
          <t>신설</t>
        </r>
        <r>
          <rPr>
            <b/>
            <sz val="9"/>
            <color indexed="81"/>
            <rFont val="Tahoma"/>
            <family val="2"/>
          </rPr>
          <t xml:space="preserve">)
</t>
        </r>
      </text>
    </comment>
    <comment ref="C133" authorId="1" shapeId="0" xr:uid="{75490BB9-7CFB-4791-9BA7-98FAF26D699E}">
      <text>
        <r>
          <rPr>
            <b/>
            <sz val="9"/>
            <color indexed="81"/>
            <rFont val="돋움"/>
            <family val="3"/>
            <charset val="129"/>
          </rPr>
          <t>소기업공제부금소득공제</t>
        </r>
        <r>
          <rPr>
            <b/>
            <sz val="9"/>
            <color indexed="81"/>
            <rFont val="Tahoma"/>
            <family val="2"/>
          </rPr>
          <t xml:space="preserve"> = </t>
        </r>
        <r>
          <rPr>
            <b/>
            <sz val="9"/>
            <color indexed="81"/>
            <rFont val="돋움"/>
            <family val="3"/>
            <charset val="129"/>
          </rPr>
          <t>지출액</t>
        </r>
        <r>
          <rPr>
            <b/>
            <sz val="9"/>
            <color indexed="81"/>
            <rFont val="Tahoma"/>
            <family val="2"/>
          </rPr>
          <t>(</t>
        </r>
        <r>
          <rPr>
            <b/>
            <sz val="9"/>
            <color indexed="81"/>
            <rFont val="돋움"/>
            <family val="3"/>
            <charset val="129"/>
          </rPr>
          <t>단</t>
        </r>
        <r>
          <rPr>
            <b/>
            <sz val="9"/>
            <color indexed="81"/>
            <rFont val="Tahoma"/>
            <family val="2"/>
          </rPr>
          <t>,</t>
        </r>
        <r>
          <rPr>
            <b/>
            <sz val="9"/>
            <color indexed="81"/>
            <rFont val="돋움"/>
            <family val="3"/>
            <charset val="129"/>
          </rPr>
          <t>연</t>
        </r>
        <r>
          <rPr>
            <b/>
            <sz val="9"/>
            <color indexed="81"/>
            <rFont val="Tahoma"/>
            <family val="2"/>
          </rPr>
          <t>300</t>
        </r>
        <r>
          <rPr>
            <b/>
            <sz val="9"/>
            <color indexed="81"/>
            <rFont val="돋움"/>
            <family val="3"/>
            <charset val="129"/>
          </rPr>
          <t>만원한도</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소기업</t>
        </r>
        <r>
          <rPr>
            <b/>
            <sz val="9"/>
            <color indexed="81"/>
            <rFont val="Tahoma"/>
            <family val="2"/>
          </rPr>
          <t>․</t>
        </r>
        <r>
          <rPr>
            <b/>
            <sz val="9"/>
            <color indexed="81"/>
            <rFont val="돋움"/>
            <family val="3"/>
            <charset val="129"/>
          </rPr>
          <t>소상공인</t>
        </r>
        <r>
          <rPr>
            <b/>
            <sz val="9"/>
            <color indexed="81"/>
            <rFont val="Tahoma"/>
            <family val="2"/>
          </rPr>
          <t xml:space="preserve"> </t>
        </r>
        <r>
          <rPr>
            <b/>
            <sz val="9"/>
            <color indexed="81"/>
            <rFont val="돋움"/>
            <family val="3"/>
            <charset val="129"/>
          </rPr>
          <t>공제부금</t>
        </r>
        <r>
          <rPr>
            <b/>
            <sz val="9"/>
            <color indexed="81"/>
            <rFont val="Tahoma"/>
            <family val="2"/>
          </rPr>
          <t xml:space="preserve"> </t>
        </r>
        <r>
          <rPr>
            <b/>
            <sz val="9"/>
            <color indexed="81"/>
            <rFont val="돋움"/>
            <family val="3"/>
            <charset val="129"/>
          </rPr>
          <t xml:space="preserve">불입한도
</t>
        </r>
        <r>
          <rPr>
            <b/>
            <sz val="9"/>
            <color indexed="81"/>
            <rFont val="Tahoma"/>
            <family val="2"/>
          </rPr>
          <t xml:space="preserve"> - </t>
        </r>
        <r>
          <rPr>
            <b/>
            <sz val="9"/>
            <color indexed="81"/>
            <rFont val="돋움"/>
            <family val="3"/>
            <charset val="129"/>
          </rPr>
          <t>분기별</t>
        </r>
        <r>
          <rPr>
            <b/>
            <sz val="9"/>
            <color indexed="81"/>
            <rFont val="Tahoma"/>
            <family val="2"/>
          </rPr>
          <t xml:space="preserve"> 300</t>
        </r>
        <r>
          <rPr>
            <b/>
            <sz val="9"/>
            <color indexed="81"/>
            <rFont val="돋움"/>
            <family val="3"/>
            <charset val="129"/>
          </rPr>
          <t>만원
소기업ㆍ소상공인</t>
        </r>
        <r>
          <rPr>
            <b/>
            <sz val="9"/>
            <color indexed="81"/>
            <rFont val="Tahoma"/>
            <family val="2"/>
          </rPr>
          <t xml:space="preserve"> </t>
        </r>
        <r>
          <rPr>
            <b/>
            <sz val="9"/>
            <color indexed="81"/>
            <rFont val="돋움"/>
            <family val="3"/>
            <charset val="129"/>
          </rPr>
          <t>공제부금</t>
        </r>
        <r>
          <rPr>
            <b/>
            <sz val="9"/>
            <color indexed="81"/>
            <rFont val="Tahoma"/>
            <family val="2"/>
          </rPr>
          <t xml:space="preserve"> </t>
        </r>
        <r>
          <rPr>
            <b/>
            <sz val="9"/>
            <color indexed="81"/>
            <rFont val="돋움"/>
            <family val="3"/>
            <charset val="129"/>
          </rPr>
          <t>소득공제
공제금액ㆍ한도</t>
        </r>
        <r>
          <rPr>
            <b/>
            <sz val="9"/>
            <color indexed="81"/>
            <rFont val="Tahoma"/>
            <family val="2"/>
          </rPr>
          <t xml:space="preserve"> : </t>
        </r>
        <r>
          <rPr>
            <b/>
            <sz val="9"/>
            <color indexed="81"/>
            <rFont val="돋움"/>
            <family val="3"/>
            <charset val="129"/>
          </rPr>
          <t>연</t>
        </r>
        <r>
          <rPr>
            <b/>
            <sz val="9"/>
            <color indexed="81"/>
            <rFont val="Tahoma"/>
            <family val="2"/>
          </rPr>
          <t xml:space="preserve"> 300</t>
        </r>
        <r>
          <rPr>
            <b/>
            <sz val="9"/>
            <color indexed="81"/>
            <rFont val="돋움"/>
            <family val="3"/>
            <charset val="129"/>
          </rPr>
          <t>만원</t>
        </r>
        <r>
          <rPr>
            <b/>
            <sz val="9"/>
            <color indexed="81"/>
            <rFont val="Tahoma"/>
            <family val="2"/>
          </rPr>
          <t xml:space="preserve"> </t>
        </r>
        <r>
          <rPr>
            <b/>
            <sz val="9"/>
            <color indexed="81"/>
            <rFont val="돋움"/>
            <family val="3"/>
            <charset val="129"/>
          </rPr>
          <t>한도
공</t>
        </r>
        <r>
          <rPr>
            <b/>
            <sz val="9"/>
            <color indexed="81"/>
            <rFont val="Tahoma"/>
            <family val="2"/>
          </rPr>
          <t xml:space="preserve"> </t>
        </r>
        <r>
          <rPr>
            <b/>
            <sz val="9"/>
            <color indexed="81"/>
            <rFont val="돋움"/>
            <family val="3"/>
            <charset val="129"/>
          </rPr>
          <t>제</t>
        </r>
        <r>
          <rPr>
            <b/>
            <sz val="9"/>
            <color indexed="81"/>
            <rFont val="Tahoma"/>
            <family val="2"/>
          </rPr>
          <t xml:space="preserve"> </t>
        </r>
        <r>
          <rPr>
            <b/>
            <sz val="9"/>
            <color indexed="81"/>
            <rFont val="돋움"/>
            <family val="3"/>
            <charset val="129"/>
          </rPr>
          <t>요</t>
        </r>
        <r>
          <rPr>
            <b/>
            <sz val="9"/>
            <color indexed="81"/>
            <rFont val="Tahoma"/>
            <family val="2"/>
          </rPr>
          <t xml:space="preserve"> </t>
        </r>
        <r>
          <rPr>
            <b/>
            <sz val="9"/>
            <color indexed="81"/>
            <rFont val="돋움"/>
            <family val="3"/>
            <charset val="129"/>
          </rPr>
          <t>건</t>
        </r>
        <r>
          <rPr>
            <b/>
            <sz val="9"/>
            <color indexed="81"/>
            <rFont val="Tahoma"/>
            <family val="2"/>
          </rPr>
          <t xml:space="preserve"> : </t>
        </r>
        <r>
          <rPr>
            <b/>
            <sz val="9"/>
            <color indexed="81"/>
            <rFont val="돋움"/>
            <family val="3"/>
            <charset val="129"/>
          </rPr>
          <t>소기업ㆍ소상공인에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대표자의</t>
        </r>
        <r>
          <rPr>
            <b/>
            <sz val="9"/>
            <color indexed="81"/>
            <rFont val="Tahoma"/>
            <family val="2"/>
          </rPr>
          <t xml:space="preserve"> </t>
        </r>
        <r>
          <rPr>
            <b/>
            <sz val="9"/>
            <color indexed="81"/>
            <rFont val="돋움"/>
            <family val="3"/>
            <charset val="129"/>
          </rPr>
          <t>노란우산공제</t>
        </r>
        <r>
          <rPr>
            <b/>
            <sz val="9"/>
            <color indexed="81"/>
            <rFont val="Tahoma"/>
            <family val="2"/>
          </rPr>
          <t xml:space="preserve"> </t>
        </r>
        <r>
          <rPr>
            <b/>
            <sz val="9"/>
            <color indexed="81"/>
            <rFont val="돋움"/>
            <family val="3"/>
            <charset val="129"/>
          </rPr>
          <t>납입액</t>
        </r>
        <r>
          <rPr>
            <b/>
            <sz val="9"/>
            <color indexed="81"/>
            <rFont val="Tahoma"/>
            <family val="2"/>
          </rPr>
          <t xml:space="preserve"> </t>
        </r>
        <r>
          <rPr>
            <b/>
            <sz val="9"/>
            <color indexed="81"/>
            <rFont val="돋움"/>
            <family val="3"/>
            <charset val="129"/>
          </rPr>
          <t>공제</t>
        </r>
      </text>
    </comment>
    <comment ref="V133" authorId="1" shapeId="0" xr:uid="{F365C1D7-AC4B-4A2B-BD14-E6A4C0EAD695}">
      <text>
        <r>
          <rPr>
            <b/>
            <sz val="9"/>
            <color indexed="81"/>
            <rFont val="돋움"/>
            <family val="3"/>
            <charset val="129"/>
          </rPr>
          <t>납세조합 세액공제
공제한도 금액 : 납세조합원천징수세액의 10%
원천징수 제외대상 근로소득자가 납세조합에 가입하여 매월분의 급여를 원천징수하는 경우 원천징수세액의 10% 세액공제</t>
        </r>
      </text>
    </comment>
    <comment ref="W133" authorId="1" shapeId="0" xr:uid="{528473DD-EA61-4A6B-936C-D0DB4449EC2E}">
      <text>
        <r>
          <rPr>
            <b/>
            <sz val="9"/>
            <color indexed="81"/>
            <rFont val="돋움"/>
            <family val="3"/>
            <charset val="129"/>
          </rPr>
          <t>납세조합원천징수
공제금액한도</t>
        </r>
        <r>
          <rPr>
            <b/>
            <sz val="9"/>
            <color indexed="81"/>
            <rFont val="Tahoma"/>
            <family val="2"/>
          </rPr>
          <t xml:space="preserve">: </t>
        </r>
        <r>
          <rPr>
            <b/>
            <sz val="9"/>
            <color indexed="81"/>
            <rFont val="돋움"/>
            <family val="3"/>
            <charset val="129"/>
          </rPr>
          <t>종합소득산출세액의</t>
        </r>
        <r>
          <rPr>
            <b/>
            <sz val="9"/>
            <color indexed="81"/>
            <rFont val="Tahoma"/>
            <family val="2"/>
          </rPr>
          <t xml:space="preserve"> 10%
</t>
        </r>
        <r>
          <rPr>
            <b/>
            <sz val="9"/>
            <color indexed="81"/>
            <rFont val="돋움"/>
            <family val="3"/>
            <charset val="129"/>
          </rPr>
          <t>원천징수</t>
        </r>
        <r>
          <rPr>
            <b/>
            <sz val="9"/>
            <color indexed="81"/>
            <rFont val="Tahoma"/>
            <family val="2"/>
          </rPr>
          <t xml:space="preserve"> </t>
        </r>
        <r>
          <rPr>
            <b/>
            <sz val="9"/>
            <color indexed="81"/>
            <rFont val="돋움"/>
            <family val="3"/>
            <charset val="129"/>
          </rPr>
          <t>제외대상</t>
        </r>
        <r>
          <rPr>
            <b/>
            <sz val="9"/>
            <color indexed="81"/>
            <rFont val="Tahoma"/>
            <family val="2"/>
          </rPr>
          <t xml:space="preserve"> </t>
        </r>
        <r>
          <rPr>
            <b/>
            <sz val="9"/>
            <color indexed="81"/>
            <rFont val="돋움"/>
            <family val="3"/>
            <charset val="129"/>
          </rPr>
          <t>근로소득자가</t>
        </r>
        <r>
          <rPr>
            <b/>
            <sz val="9"/>
            <color indexed="81"/>
            <rFont val="Tahoma"/>
            <family val="2"/>
          </rPr>
          <t xml:space="preserve"> </t>
        </r>
        <r>
          <rPr>
            <b/>
            <sz val="9"/>
            <color indexed="81"/>
            <rFont val="돋움"/>
            <family val="3"/>
            <charset val="129"/>
          </rPr>
          <t>납세조합에</t>
        </r>
        <r>
          <rPr>
            <b/>
            <sz val="9"/>
            <color indexed="81"/>
            <rFont val="Tahoma"/>
            <family val="2"/>
          </rPr>
          <t xml:space="preserve"> </t>
        </r>
        <r>
          <rPr>
            <b/>
            <sz val="9"/>
            <color indexed="81"/>
            <rFont val="돋움"/>
            <family val="3"/>
            <charset val="129"/>
          </rPr>
          <t>가입하여</t>
        </r>
        <r>
          <rPr>
            <b/>
            <sz val="9"/>
            <color indexed="81"/>
            <rFont val="Tahoma"/>
            <family val="2"/>
          </rPr>
          <t xml:space="preserve"> </t>
        </r>
        <r>
          <rPr>
            <b/>
            <sz val="9"/>
            <color indexed="81"/>
            <rFont val="돋움"/>
            <family val="3"/>
            <charset val="129"/>
          </rPr>
          <t>매월분의</t>
        </r>
        <r>
          <rPr>
            <b/>
            <sz val="9"/>
            <color indexed="81"/>
            <rFont val="Tahoma"/>
            <family val="2"/>
          </rPr>
          <t xml:space="preserve"> </t>
        </r>
        <r>
          <rPr>
            <b/>
            <sz val="9"/>
            <color indexed="81"/>
            <rFont val="돋움"/>
            <family val="3"/>
            <charset val="129"/>
          </rPr>
          <t>급여를</t>
        </r>
        <r>
          <rPr>
            <b/>
            <sz val="9"/>
            <color indexed="81"/>
            <rFont val="Tahoma"/>
            <family val="2"/>
          </rPr>
          <t xml:space="preserve"> </t>
        </r>
        <r>
          <rPr>
            <b/>
            <sz val="9"/>
            <color indexed="81"/>
            <rFont val="돋움"/>
            <family val="3"/>
            <charset val="129"/>
          </rPr>
          <t>원천징수하는</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원천징수세액의</t>
        </r>
        <r>
          <rPr>
            <b/>
            <sz val="9"/>
            <color indexed="81"/>
            <rFont val="Tahoma"/>
            <family val="2"/>
          </rPr>
          <t xml:space="preserve"> 10% </t>
        </r>
        <r>
          <rPr>
            <b/>
            <sz val="9"/>
            <color indexed="81"/>
            <rFont val="돋움"/>
            <family val="3"/>
            <charset val="129"/>
          </rPr>
          <t>세액공제</t>
        </r>
      </text>
    </comment>
    <comment ref="C134" authorId="1" shapeId="0" xr:uid="{C1AC4C60-9AE4-44AD-9925-33E60D939F55}">
      <text>
        <r>
          <rPr>
            <b/>
            <sz val="9"/>
            <color indexed="81"/>
            <rFont val="돋움"/>
            <family val="3"/>
            <charset val="129"/>
          </rPr>
          <t>주택마련저축</t>
        </r>
        <r>
          <rPr>
            <b/>
            <sz val="9"/>
            <color indexed="81"/>
            <rFont val="Tahoma"/>
            <family val="2"/>
          </rPr>
          <t xml:space="preserve"> </t>
        </r>
        <r>
          <rPr>
            <b/>
            <sz val="9"/>
            <color indexed="81"/>
            <rFont val="돋움"/>
            <family val="3"/>
            <charset val="129"/>
          </rPr>
          <t>공제의</t>
        </r>
        <r>
          <rPr>
            <b/>
            <sz val="9"/>
            <color indexed="81"/>
            <rFont val="Tahoma"/>
            <family val="2"/>
          </rPr>
          <t xml:space="preserve"> </t>
        </r>
        <r>
          <rPr>
            <b/>
            <sz val="9"/>
            <color indexed="81"/>
            <rFont val="돋움"/>
            <family val="3"/>
            <charset val="129"/>
          </rPr>
          <t>저축구분란은</t>
        </r>
        <r>
          <rPr>
            <b/>
            <sz val="9"/>
            <color indexed="81"/>
            <rFont val="Tahoma"/>
            <family val="2"/>
          </rPr>
          <t xml:space="preserve"> </t>
        </r>
        <r>
          <rPr>
            <b/>
            <sz val="9"/>
            <color indexed="81"/>
            <rFont val="돋움"/>
            <family val="3"/>
            <charset val="129"/>
          </rPr>
          <t>청약저축</t>
        </r>
        <r>
          <rPr>
            <b/>
            <sz val="9"/>
            <color indexed="81"/>
            <rFont val="Tahoma"/>
            <family val="2"/>
          </rPr>
          <t xml:space="preserve">, </t>
        </r>
        <r>
          <rPr>
            <b/>
            <sz val="9"/>
            <color indexed="81"/>
            <rFont val="돋움"/>
            <family val="3"/>
            <charset val="129"/>
          </rPr>
          <t>주택청약종합저축</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근로자주택마련저축으로</t>
        </r>
        <r>
          <rPr>
            <b/>
            <sz val="9"/>
            <color indexed="81"/>
            <rFont val="Tahoma"/>
            <family val="2"/>
          </rPr>
          <t xml:space="preserve"> </t>
        </r>
        <r>
          <rPr>
            <b/>
            <sz val="9"/>
            <color indexed="81"/>
            <rFont val="돋움"/>
            <family val="3"/>
            <charset val="129"/>
          </rPr>
          <t>구분하여</t>
        </r>
        <r>
          <rPr>
            <b/>
            <sz val="9"/>
            <color indexed="81"/>
            <rFont val="Tahoma"/>
            <family val="2"/>
          </rPr>
          <t xml:space="preserve"> </t>
        </r>
        <r>
          <rPr>
            <b/>
            <sz val="9"/>
            <color indexed="81"/>
            <rFont val="돋움"/>
            <family val="3"/>
            <charset val="129"/>
          </rPr>
          <t>적습니다</t>
        </r>
        <r>
          <rPr>
            <b/>
            <sz val="9"/>
            <color indexed="81"/>
            <rFont val="Tahoma"/>
            <family val="2"/>
          </rPr>
          <t xml:space="preserve">.
</t>
        </r>
        <r>
          <rPr>
            <b/>
            <sz val="9"/>
            <color indexed="81"/>
            <rFont val="돋움"/>
            <family val="3"/>
            <charset val="129"/>
          </rPr>
          <t>주택마련</t>
        </r>
        <r>
          <rPr>
            <b/>
            <sz val="9"/>
            <color indexed="81"/>
            <rFont val="Tahoma"/>
            <family val="2"/>
          </rPr>
          <t xml:space="preserve"> </t>
        </r>
        <r>
          <rPr>
            <b/>
            <sz val="9"/>
            <color indexed="81"/>
            <rFont val="돋움"/>
            <family val="3"/>
            <charset val="129"/>
          </rPr>
          <t>저축공제
공제금액ㆍ한도</t>
        </r>
        <r>
          <rPr>
            <b/>
            <sz val="9"/>
            <color indexed="81"/>
            <rFont val="Tahoma"/>
            <family val="2"/>
          </rPr>
          <t xml:space="preserve"> : </t>
        </r>
        <r>
          <rPr>
            <b/>
            <sz val="9"/>
            <color indexed="81"/>
            <rFont val="돋움"/>
            <family val="3"/>
            <charset val="129"/>
          </rPr>
          <t>연</t>
        </r>
        <r>
          <rPr>
            <b/>
            <sz val="9"/>
            <color indexed="81"/>
            <rFont val="Tahoma"/>
            <family val="2"/>
          </rPr>
          <t xml:space="preserve"> 300</t>
        </r>
        <r>
          <rPr>
            <b/>
            <sz val="9"/>
            <color indexed="81"/>
            <rFont val="돋움"/>
            <family val="3"/>
            <charset val="129"/>
          </rPr>
          <t>만원</t>
        </r>
        <r>
          <rPr>
            <b/>
            <sz val="9"/>
            <color indexed="81"/>
            <rFont val="Tahoma"/>
            <family val="2"/>
          </rPr>
          <t xml:space="preserve"> </t>
        </r>
        <r>
          <rPr>
            <b/>
            <sz val="9"/>
            <color indexed="81"/>
            <rFont val="돋움"/>
            <family val="3"/>
            <charset val="129"/>
          </rPr>
          <t>한도
공</t>
        </r>
        <r>
          <rPr>
            <b/>
            <sz val="9"/>
            <color indexed="81"/>
            <rFont val="Tahoma"/>
            <family val="2"/>
          </rPr>
          <t xml:space="preserve"> </t>
        </r>
        <r>
          <rPr>
            <b/>
            <sz val="9"/>
            <color indexed="81"/>
            <rFont val="돋움"/>
            <family val="3"/>
            <charset val="129"/>
          </rPr>
          <t>제</t>
        </r>
        <r>
          <rPr>
            <b/>
            <sz val="9"/>
            <color indexed="81"/>
            <rFont val="Tahoma"/>
            <family val="2"/>
          </rPr>
          <t xml:space="preserve"> </t>
        </r>
        <r>
          <rPr>
            <b/>
            <sz val="9"/>
            <color indexed="81"/>
            <rFont val="돋움"/>
            <family val="3"/>
            <charset val="129"/>
          </rPr>
          <t>요</t>
        </r>
        <r>
          <rPr>
            <b/>
            <sz val="9"/>
            <color indexed="81"/>
            <rFont val="Tahoma"/>
            <family val="2"/>
          </rPr>
          <t xml:space="preserve"> </t>
        </r>
        <r>
          <rPr>
            <b/>
            <sz val="9"/>
            <color indexed="81"/>
            <rFont val="돋움"/>
            <family val="3"/>
            <charset val="129"/>
          </rPr>
          <t>건</t>
        </r>
        <r>
          <rPr>
            <b/>
            <sz val="9"/>
            <color indexed="81"/>
            <rFont val="Tahoma"/>
            <family val="2"/>
          </rPr>
          <t xml:space="preserve"> : </t>
        </r>
        <r>
          <rPr>
            <b/>
            <sz val="9"/>
            <color indexed="81"/>
            <rFont val="돋움"/>
            <family val="3"/>
            <charset val="129"/>
          </rPr>
          <t>주택마련저축</t>
        </r>
        <r>
          <rPr>
            <b/>
            <sz val="9"/>
            <color indexed="81"/>
            <rFont val="Tahoma"/>
            <family val="2"/>
          </rPr>
          <t xml:space="preserve">* </t>
        </r>
        <r>
          <rPr>
            <b/>
            <sz val="9"/>
            <color indexed="81"/>
            <rFont val="돋움"/>
            <family val="3"/>
            <charset val="129"/>
          </rPr>
          <t>납입액의</t>
        </r>
        <r>
          <rPr>
            <b/>
            <sz val="9"/>
            <color indexed="81"/>
            <rFont val="Tahoma"/>
            <family val="2"/>
          </rPr>
          <t xml:space="preserve"> 40% </t>
        </r>
        <r>
          <rPr>
            <b/>
            <sz val="9"/>
            <color indexed="81"/>
            <rFont val="돋움"/>
            <family val="3"/>
            <charset val="129"/>
          </rPr>
          <t xml:space="preserve">공제
</t>
        </r>
        <r>
          <rPr>
            <b/>
            <sz val="9"/>
            <color indexed="81"/>
            <rFont val="Tahoma"/>
            <family val="2"/>
          </rPr>
          <t xml:space="preserve">- </t>
        </r>
        <r>
          <rPr>
            <b/>
            <sz val="9"/>
            <color indexed="81"/>
            <rFont val="돋움"/>
            <family val="3"/>
            <charset val="129"/>
          </rPr>
          <t>무주택</t>
        </r>
        <r>
          <rPr>
            <b/>
            <sz val="9"/>
            <color indexed="81"/>
            <rFont val="Tahoma"/>
            <family val="2"/>
          </rPr>
          <t xml:space="preserve"> </t>
        </r>
        <r>
          <rPr>
            <b/>
            <sz val="9"/>
            <color indexed="81"/>
            <rFont val="돋움"/>
            <family val="3"/>
            <charset val="129"/>
          </rPr>
          <t>세대의</t>
        </r>
        <r>
          <rPr>
            <b/>
            <sz val="9"/>
            <color indexed="81"/>
            <rFont val="Tahoma"/>
            <family val="2"/>
          </rPr>
          <t xml:space="preserve"> </t>
        </r>
        <r>
          <rPr>
            <b/>
            <sz val="9"/>
            <color indexed="81"/>
            <rFont val="돋움"/>
            <family val="3"/>
            <charset val="129"/>
          </rPr>
          <t xml:space="preserve">세대주
</t>
        </r>
        <r>
          <rPr>
            <b/>
            <sz val="9"/>
            <color indexed="81"/>
            <rFont val="Tahoma"/>
            <family val="2"/>
          </rPr>
          <t>-</t>
        </r>
        <r>
          <rPr>
            <b/>
            <sz val="9"/>
            <color indexed="81"/>
            <rFont val="돋움"/>
            <family val="3"/>
            <charset val="129"/>
          </rPr>
          <t>국민주택규모의</t>
        </r>
        <r>
          <rPr>
            <b/>
            <sz val="9"/>
            <color indexed="81"/>
            <rFont val="Tahoma"/>
            <family val="2"/>
          </rPr>
          <t xml:space="preserve"> </t>
        </r>
        <r>
          <rPr>
            <b/>
            <sz val="9"/>
            <color indexed="81"/>
            <rFont val="돋움"/>
            <family val="3"/>
            <charset val="129"/>
          </rPr>
          <t>주택</t>
        </r>
        <r>
          <rPr>
            <b/>
            <sz val="9"/>
            <color indexed="81"/>
            <rFont val="Tahoma"/>
            <family val="2"/>
          </rPr>
          <t>(</t>
        </r>
        <r>
          <rPr>
            <b/>
            <sz val="9"/>
            <color indexed="81"/>
            <rFont val="돋움"/>
            <family val="3"/>
            <charset val="129"/>
          </rPr>
          <t>가입당시</t>
        </r>
        <r>
          <rPr>
            <b/>
            <sz val="9"/>
            <color indexed="81"/>
            <rFont val="Tahoma"/>
            <family val="2"/>
          </rPr>
          <t xml:space="preserve"> </t>
        </r>
        <r>
          <rPr>
            <b/>
            <sz val="9"/>
            <color indexed="81"/>
            <rFont val="돋움"/>
            <family val="3"/>
            <charset val="129"/>
          </rPr>
          <t>기준시가</t>
        </r>
        <r>
          <rPr>
            <b/>
            <sz val="9"/>
            <color indexed="81"/>
            <rFont val="Tahoma"/>
            <family val="2"/>
          </rPr>
          <t xml:space="preserve"> 3</t>
        </r>
        <r>
          <rPr>
            <b/>
            <sz val="9"/>
            <color indexed="81"/>
            <rFont val="돋움"/>
            <family val="3"/>
            <charset val="129"/>
          </rPr>
          <t>억원</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한</t>
        </r>
        <r>
          <rPr>
            <b/>
            <sz val="9"/>
            <color indexed="81"/>
            <rFont val="Tahoma"/>
            <family val="2"/>
          </rPr>
          <t xml:space="preserve"> </t>
        </r>
        <r>
          <rPr>
            <b/>
            <sz val="9"/>
            <color indexed="81"/>
            <rFont val="돋움"/>
            <family val="3"/>
            <charset val="129"/>
          </rPr>
          <t>채만</t>
        </r>
        <r>
          <rPr>
            <b/>
            <sz val="9"/>
            <color indexed="81"/>
            <rFont val="Tahoma"/>
            <family val="2"/>
          </rPr>
          <t xml:space="preserve"> </t>
        </r>
        <r>
          <rPr>
            <b/>
            <sz val="9"/>
            <color indexed="81"/>
            <rFont val="돋움"/>
            <family val="3"/>
            <charset val="129"/>
          </rPr>
          <t>소유한</t>
        </r>
        <r>
          <rPr>
            <b/>
            <sz val="9"/>
            <color indexed="81"/>
            <rFont val="Tahoma"/>
            <family val="2"/>
          </rPr>
          <t xml:space="preserve"> </t>
        </r>
        <r>
          <rPr>
            <b/>
            <sz val="9"/>
            <color indexed="81"/>
            <rFont val="돋움"/>
            <family val="3"/>
            <charset val="129"/>
          </rPr>
          <t>세대의</t>
        </r>
        <r>
          <rPr>
            <b/>
            <sz val="9"/>
            <color indexed="81"/>
            <rFont val="Tahoma"/>
            <family val="2"/>
          </rPr>
          <t xml:space="preserve"> </t>
        </r>
        <r>
          <rPr>
            <b/>
            <sz val="9"/>
            <color indexed="81"/>
            <rFont val="돋움"/>
            <family val="3"/>
            <charset val="129"/>
          </rPr>
          <t>세대주</t>
        </r>
        <r>
          <rPr>
            <b/>
            <sz val="9"/>
            <color indexed="81"/>
            <rFont val="Tahoma"/>
            <family val="2"/>
          </rPr>
          <t xml:space="preserve">(2009.12.31. </t>
        </r>
        <r>
          <rPr>
            <b/>
            <sz val="9"/>
            <color indexed="81"/>
            <rFont val="돋움"/>
            <family val="3"/>
            <charset val="129"/>
          </rPr>
          <t>이전</t>
        </r>
        <r>
          <rPr>
            <b/>
            <sz val="9"/>
            <color indexed="81"/>
            <rFont val="Tahoma"/>
            <family val="2"/>
          </rPr>
          <t xml:space="preserve"> </t>
        </r>
        <r>
          <rPr>
            <b/>
            <sz val="9"/>
            <color indexed="81"/>
            <rFont val="돋움"/>
            <family val="3"/>
            <charset val="129"/>
          </rPr>
          <t>가입자만</t>
        </r>
        <r>
          <rPr>
            <b/>
            <sz val="9"/>
            <color indexed="81"/>
            <rFont val="Tahoma"/>
            <family val="2"/>
          </rPr>
          <t xml:space="preserve"> </t>
        </r>
        <r>
          <rPr>
            <b/>
            <sz val="9"/>
            <color indexed="81"/>
            <rFont val="돋움"/>
            <family val="3"/>
            <charset val="129"/>
          </rPr>
          <t>해당</t>
        </r>
        <r>
          <rPr>
            <b/>
            <sz val="9"/>
            <color indexed="81"/>
            <rFont val="Tahoma"/>
            <family val="2"/>
          </rPr>
          <t xml:space="preserve">)
 * </t>
        </r>
        <r>
          <rPr>
            <b/>
            <sz val="9"/>
            <color indexed="81"/>
            <rFont val="돋움"/>
            <family val="3"/>
            <charset val="129"/>
          </rPr>
          <t xml:space="preserve">주택마련저축
</t>
        </r>
        <r>
          <rPr>
            <b/>
            <sz val="9"/>
            <color indexed="81"/>
            <rFont val="Tahoma"/>
            <family val="2"/>
          </rPr>
          <t xml:space="preserve">  </t>
        </r>
        <r>
          <rPr>
            <b/>
            <sz val="9"/>
            <color indexed="81"/>
            <rFont val="돋움"/>
            <family val="3"/>
            <charset val="129"/>
          </rPr>
          <t>ㆍ주택법에</t>
        </r>
        <r>
          <rPr>
            <b/>
            <sz val="9"/>
            <color indexed="81"/>
            <rFont val="Tahoma"/>
            <family val="2"/>
          </rPr>
          <t xml:space="preserve"> </t>
        </r>
        <r>
          <rPr>
            <b/>
            <sz val="9"/>
            <color indexed="81"/>
            <rFont val="돋움"/>
            <family val="3"/>
            <charset val="129"/>
          </rPr>
          <t>의한</t>
        </r>
        <r>
          <rPr>
            <b/>
            <sz val="9"/>
            <color indexed="81"/>
            <rFont val="Tahoma"/>
            <family val="2"/>
          </rPr>
          <t xml:space="preserve"> </t>
        </r>
        <r>
          <rPr>
            <b/>
            <sz val="9"/>
            <color indexed="81"/>
            <rFont val="돋움"/>
            <family val="3"/>
            <charset val="129"/>
          </rPr>
          <t>청약저축</t>
        </r>
        <r>
          <rPr>
            <b/>
            <sz val="9"/>
            <color indexed="81"/>
            <rFont val="Tahoma"/>
            <family val="2"/>
          </rPr>
          <t>(</t>
        </r>
        <r>
          <rPr>
            <b/>
            <sz val="9"/>
            <color indexed="81"/>
            <rFont val="돋움"/>
            <family val="3"/>
            <charset val="129"/>
          </rPr>
          <t>연</t>
        </r>
        <r>
          <rPr>
            <b/>
            <sz val="9"/>
            <color indexed="81"/>
            <rFont val="Tahoma"/>
            <family val="2"/>
          </rPr>
          <t xml:space="preserve"> </t>
        </r>
        <r>
          <rPr>
            <b/>
            <sz val="9"/>
            <color indexed="81"/>
            <rFont val="돋움"/>
            <family val="3"/>
            <charset val="129"/>
          </rPr>
          <t>납입액</t>
        </r>
        <r>
          <rPr>
            <b/>
            <sz val="9"/>
            <color indexed="81"/>
            <rFont val="Tahoma"/>
            <family val="2"/>
          </rPr>
          <t xml:space="preserve"> 120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ㆍ주택청약종합저축</t>
        </r>
        <r>
          <rPr>
            <b/>
            <sz val="9"/>
            <color indexed="81"/>
            <rFont val="Tahoma"/>
            <family val="2"/>
          </rPr>
          <t>(</t>
        </r>
        <r>
          <rPr>
            <b/>
            <sz val="9"/>
            <color indexed="81"/>
            <rFont val="돋움"/>
            <family val="3"/>
            <charset val="129"/>
          </rPr>
          <t>연</t>
        </r>
        <r>
          <rPr>
            <b/>
            <sz val="9"/>
            <color indexed="81"/>
            <rFont val="Tahoma"/>
            <family val="2"/>
          </rPr>
          <t xml:space="preserve"> </t>
        </r>
        <r>
          <rPr>
            <b/>
            <sz val="9"/>
            <color indexed="81"/>
            <rFont val="돋움"/>
            <family val="3"/>
            <charset val="129"/>
          </rPr>
          <t>납입액</t>
        </r>
        <r>
          <rPr>
            <b/>
            <sz val="9"/>
            <color indexed="81"/>
            <rFont val="Tahoma"/>
            <family val="2"/>
          </rPr>
          <t xml:space="preserve"> 120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ㆍ근로자주택마련저축</t>
        </r>
        <r>
          <rPr>
            <b/>
            <sz val="9"/>
            <color indexed="81"/>
            <rFont val="Tahoma"/>
            <family val="2"/>
          </rPr>
          <t>(</t>
        </r>
        <r>
          <rPr>
            <b/>
            <sz val="9"/>
            <color indexed="81"/>
            <rFont val="돋움"/>
            <family val="3"/>
            <charset val="129"/>
          </rPr>
          <t>월</t>
        </r>
        <r>
          <rPr>
            <b/>
            <sz val="9"/>
            <color indexed="81"/>
            <rFont val="Tahoma"/>
            <family val="2"/>
          </rPr>
          <t xml:space="preserve"> </t>
        </r>
        <r>
          <rPr>
            <b/>
            <sz val="9"/>
            <color indexed="81"/>
            <rFont val="돋움"/>
            <family val="3"/>
            <charset val="129"/>
          </rPr>
          <t>납입액</t>
        </r>
        <r>
          <rPr>
            <b/>
            <sz val="9"/>
            <color indexed="81"/>
            <rFont val="Tahoma"/>
            <family val="2"/>
          </rPr>
          <t xml:space="preserve"> 15</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t>
        </r>
      </text>
    </comment>
    <comment ref="W134" authorId="1" shapeId="0" xr:uid="{A23AF3A7-5FFC-45A1-BA67-0FB91D8465AF}">
      <text>
        <r>
          <rPr>
            <b/>
            <sz val="9"/>
            <color indexed="81"/>
            <rFont val="돋움"/>
            <family val="3"/>
            <charset val="129"/>
          </rPr>
          <t>※</t>
        </r>
        <r>
          <rPr>
            <b/>
            <sz val="9"/>
            <color indexed="81"/>
            <rFont val="Tahoma"/>
            <family val="2"/>
          </rPr>
          <t xml:space="preserve"> </t>
        </r>
        <r>
          <rPr>
            <b/>
            <sz val="9"/>
            <color indexed="81"/>
            <rFont val="돋움"/>
            <family val="3"/>
            <charset val="129"/>
          </rPr>
          <t>작성방법</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한도
주택차입금</t>
        </r>
        <r>
          <rPr>
            <b/>
            <sz val="9"/>
            <color indexed="81"/>
            <rFont val="Tahoma"/>
            <family val="2"/>
          </rPr>
          <t xml:space="preserve"> </t>
        </r>
        <r>
          <rPr>
            <b/>
            <sz val="9"/>
            <color indexed="81"/>
            <rFont val="돋움"/>
            <family val="3"/>
            <charset val="129"/>
          </rPr>
          <t>이자세액공제</t>
        </r>
        <r>
          <rPr>
            <b/>
            <sz val="9"/>
            <color indexed="81"/>
            <rFont val="Tahoma"/>
            <family val="2"/>
          </rPr>
          <t xml:space="preserve"> = </t>
        </r>
        <r>
          <rPr>
            <b/>
            <sz val="9"/>
            <color indexed="81"/>
            <rFont val="돋움"/>
            <family val="3"/>
            <charset val="129"/>
          </rPr>
          <t>이자상환액</t>
        </r>
        <r>
          <rPr>
            <b/>
            <sz val="9"/>
            <color indexed="81"/>
            <rFont val="Tahoma"/>
            <family val="2"/>
          </rPr>
          <t xml:space="preserve"> x 30%
</t>
        </r>
        <r>
          <rPr>
            <b/>
            <sz val="9"/>
            <color indexed="81"/>
            <rFont val="돋움"/>
            <family val="3"/>
            <charset val="129"/>
          </rPr>
          <t>주택차입금</t>
        </r>
        <r>
          <rPr>
            <b/>
            <sz val="9"/>
            <color indexed="81"/>
            <rFont val="Tahoma"/>
            <family val="2"/>
          </rPr>
          <t xml:space="preserve"> </t>
        </r>
        <r>
          <rPr>
            <b/>
            <sz val="9"/>
            <color indexed="81"/>
            <rFont val="돋움"/>
            <family val="3"/>
            <charset val="129"/>
          </rPr>
          <t>이자상환액</t>
        </r>
        <r>
          <rPr>
            <b/>
            <sz val="9"/>
            <color indexed="81"/>
            <rFont val="Tahoma"/>
            <family val="2"/>
          </rPr>
          <t xml:space="preserve"> </t>
        </r>
        <r>
          <rPr>
            <b/>
            <sz val="9"/>
            <color indexed="81"/>
            <rFont val="돋움"/>
            <family val="3"/>
            <charset val="129"/>
          </rPr>
          <t>세액공제
공제금액한도</t>
        </r>
        <r>
          <rPr>
            <b/>
            <sz val="9"/>
            <color indexed="81"/>
            <rFont val="Tahoma"/>
            <family val="2"/>
          </rPr>
          <t xml:space="preserve"> : </t>
        </r>
        <r>
          <rPr>
            <b/>
            <sz val="9"/>
            <color indexed="81"/>
            <rFont val="돋움"/>
            <family val="3"/>
            <charset val="129"/>
          </rPr>
          <t>이자상환액의</t>
        </r>
        <r>
          <rPr>
            <b/>
            <sz val="9"/>
            <color indexed="81"/>
            <rFont val="Tahoma"/>
            <family val="2"/>
          </rPr>
          <t xml:space="preserve">30%
’95.11.1~’97.12.31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미분양주택의</t>
        </r>
        <r>
          <rPr>
            <b/>
            <sz val="9"/>
            <color indexed="81"/>
            <rFont val="Tahoma"/>
            <family val="2"/>
          </rPr>
          <t xml:space="preserve"> </t>
        </r>
        <r>
          <rPr>
            <b/>
            <sz val="9"/>
            <color indexed="81"/>
            <rFont val="돋움"/>
            <family val="3"/>
            <charset val="129"/>
          </rPr>
          <t>취득과</t>
        </r>
        <r>
          <rPr>
            <b/>
            <sz val="9"/>
            <color indexed="81"/>
            <rFont val="Tahoma"/>
            <family val="2"/>
          </rPr>
          <t xml:space="preserve"> </t>
        </r>
        <r>
          <rPr>
            <b/>
            <sz val="9"/>
            <color indexed="81"/>
            <rFont val="돋움"/>
            <family val="3"/>
            <charset val="129"/>
          </rPr>
          <t>관련하여</t>
        </r>
        <r>
          <rPr>
            <b/>
            <sz val="9"/>
            <color indexed="81"/>
            <rFont val="Tahoma"/>
            <family val="2"/>
          </rPr>
          <t xml:space="preserve"> ’95.11.1</t>
        </r>
        <r>
          <rPr>
            <b/>
            <sz val="9"/>
            <color indexed="81"/>
            <rFont val="돋움"/>
            <family val="3"/>
            <charset val="129"/>
          </rPr>
          <t>이후</t>
        </r>
        <r>
          <rPr>
            <b/>
            <sz val="9"/>
            <color indexed="81"/>
            <rFont val="Tahoma"/>
            <family val="2"/>
          </rPr>
          <t xml:space="preserve"> </t>
        </r>
        <r>
          <rPr>
            <b/>
            <sz val="9"/>
            <color indexed="81"/>
            <rFont val="돋움"/>
            <family val="3"/>
            <charset val="129"/>
          </rPr>
          <t>국민주택기금</t>
        </r>
        <r>
          <rPr>
            <b/>
            <sz val="9"/>
            <color indexed="81"/>
            <rFont val="Tahoma"/>
            <family val="2"/>
          </rPr>
          <t xml:space="preserve"> </t>
        </r>
        <r>
          <rPr>
            <b/>
            <sz val="9"/>
            <color indexed="81"/>
            <rFont val="돋움"/>
            <family val="3"/>
            <charset val="129"/>
          </rPr>
          <t>등으로부터</t>
        </r>
        <r>
          <rPr>
            <b/>
            <sz val="9"/>
            <color indexed="81"/>
            <rFont val="Tahoma"/>
            <family val="2"/>
          </rPr>
          <t xml:space="preserve"> </t>
        </r>
        <r>
          <rPr>
            <b/>
            <sz val="9"/>
            <color indexed="81"/>
            <rFont val="돋움"/>
            <family val="3"/>
            <charset val="129"/>
          </rPr>
          <t>차입한</t>
        </r>
        <r>
          <rPr>
            <b/>
            <sz val="9"/>
            <color indexed="81"/>
            <rFont val="Tahoma"/>
            <family val="2"/>
          </rPr>
          <t xml:space="preserve"> </t>
        </r>
        <r>
          <rPr>
            <b/>
            <sz val="9"/>
            <color indexed="81"/>
            <rFont val="돋움"/>
            <family val="3"/>
            <charset val="129"/>
          </rPr>
          <t>대출금</t>
        </r>
        <r>
          <rPr>
            <b/>
            <sz val="9"/>
            <color indexed="81"/>
            <rFont val="Tahoma"/>
            <family val="2"/>
          </rPr>
          <t xml:space="preserve"> </t>
        </r>
        <r>
          <rPr>
            <b/>
            <sz val="9"/>
            <color indexed="81"/>
            <rFont val="돋움"/>
            <family val="3"/>
            <charset val="129"/>
          </rPr>
          <t>이자상환액을</t>
        </r>
        <r>
          <rPr>
            <b/>
            <sz val="9"/>
            <color indexed="81"/>
            <rFont val="Tahoma"/>
            <family val="2"/>
          </rPr>
          <t xml:space="preserve"> </t>
        </r>
        <r>
          <rPr>
            <b/>
            <sz val="9"/>
            <color indexed="81"/>
            <rFont val="돋움"/>
            <family val="3"/>
            <charset val="129"/>
          </rPr>
          <t>세액공제</t>
        </r>
      </text>
    </comment>
    <comment ref="W135" authorId="1" shapeId="0" xr:uid="{932F5966-68B5-4F1F-A47E-F38A352BEACB}">
      <text>
        <r>
          <rPr>
            <b/>
            <sz val="9"/>
            <color indexed="81"/>
            <rFont val="돋움"/>
            <family val="3"/>
            <charset val="129"/>
          </rPr>
          <t>외국납부 세액공제
공제금액한도 : 외국납부세액
거주자의 근로소득금액에 국외원천소득이 합산되어 있는 국외원천소득에 대해 외국에서 납부한 세액이 있는 경우 세액공제
※세액공제한도
근로소득 산출세액 x (국외근로소득금액/근로소득금액)
ㆍ한도 초과시 이월하여 세액공제 가능</t>
        </r>
      </text>
    </comment>
    <comment ref="C137" authorId="1" shapeId="0" xr:uid="{DE31B99F-BF27-4C8F-86CE-3F6C21B8BFA8}">
      <text>
        <r>
          <rPr>
            <b/>
            <sz val="9"/>
            <color indexed="81"/>
            <rFont val="돋움"/>
            <family val="3"/>
            <charset val="129"/>
          </rPr>
          <t>공제한도</t>
        </r>
        <r>
          <rPr>
            <b/>
            <sz val="9"/>
            <color indexed="81"/>
            <rFont val="Tahoma"/>
            <family val="2"/>
          </rPr>
          <t xml:space="preserve"> 2</t>
        </r>
        <r>
          <rPr>
            <b/>
            <sz val="9"/>
            <color indexed="81"/>
            <rFont val="돋움"/>
            <family val="3"/>
            <charset val="129"/>
          </rPr>
          <t>천</t>
        </r>
        <r>
          <rPr>
            <b/>
            <sz val="9"/>
            <color indexed="81"/>
            <rFont val="Tahoma"/>
            <family val="2"/>
          </rPr>
          <t>5</t>
        </r>
        <r>
          <rPr>
            <b/>
            <sz val="9"/>
            <color indexed="81"/>
            <rFont val="돋움"/>
            <family val="3"/>
            <charset val="129"/>
          </rPr>
          <t>백만원에서</t>
        </r>
        <r>
          <rPr>
            <b/>
            <sz val="9"/>
            <color indexed="81"/>
            <rFont val="Tahoma"/>
            <family val="2"/>
          </rPr>
          <t xml:space="preserve"> </t>
        </r>
        <r>
          <rPr>
            <b/>
            <sz val="9"/>
            <color indexed="81"/>
            <rFont val="돋움"/>
            <family val="3"/>
            <charset val="129"/>
          </rPr>
          <t>벤처기업</t>
        </r>
        <r>
          <rPr>
            <b/>
            <sz val="9"/>
            <color indexed="81"/>
            <rFont val="Tahoma"/>
            <family val="2"/>
          </rPr>
          <t xml:space="preserve"> </t>
        </r>
        <r>
          <rPr>
            <b/>
            <sz val="9"/>
            <color indexed="81"/>
            <rFont val="돋움"/>
            <family val="3"/>
            <charset val="129"/>
          </rPr>
          <t>출자</t>
        </r>
        <r>
          <rPr>
            <b/>
            <sz val="9"/>
            <color indexed="81"/>
            <rFont val="Tahoma"/>
            <family val="2"/>
          </rPr>
          <t xml:space="preserve"> </t>
        </r>
        <r>
          <rPr>
            <b/>
            <sz val="9"/>
            <color indexed="81"/>
            <rFont val="돋움"/>
            <family val="3"/>
            <charset val="129"/>
          </rPr>
          <t>등제외
◦</t>
        </r>
        <r>
          <rPr>
            <b/>
            <sz val="9"/>
            <color indexed="81"/>
            <rFont val="Tahoma"/>
            <family val="2"/>
          </rPr>
          <t xml:space="preserve"> </t>
        </r>
        <r>
          <rPr>
            <b/>
            <sz val="9"/>
            <color indexed="81"/>
            <rFont val="돋움"/>
            <family val="3"/>
            <charset val="129"/>
          </rPr>
          <t>개인의</t>
        </r>
        <r>
          <rPr>
            <b/>
            <sz val="9"/>
            <color indexed="81"/>
            <rFont val="Tahoma"/>
            <family val="2"/>
          </rPr>
          <t xml:space="preserve"> </t>
        </r>
        <r>
          <rPr>
            <b/>
            <sz val="9"/>
            <color indexed="81"/>
            <rFont val="돋움"/>
            <family val="3"/>
            <charset val="129"/>
          </rPr>
          <t>벤처기업</t>
        </r>
        <r>
          <rPr>
            <b/>
            <sz val="9"/>
            <color indexed="81"/>
            <rFont val="Tahoma"/>
            <family val="2"/>
          </rPr>
          <t xml:space="preserve"> </t>
        </r>
        <r>
          <rPr>
            <b/>
            <sz val="9"/>
            <color indexed="81"/>
            <rFont val="돋움"/>
            <family val="3"/>
            <charset val="129"/>
          </rPr>
          <t>출자</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 xml:space="preserve">소득공제
</t>
        </r>
        <r>
          <rPr>
            <b/>
            <sz val="9"/>
            <color indexed="81"/>
            <rFont val="Tahoma"/>
            <family val="2"/>
          </rPr>
          <t xml:space="preserve"> - (</t>
        </r>
        <r>
          <rPr>
            <b/>
            <sz val="9"/>
            <color indexed="81"/>
            <rFont val="돋움"/>
            <family val="3"/>
            <charset val="129"/>
          </rPr>
          <t>출자ㆍ투자</t>
        </r>
        <r>
          <rPr>
            <b/>
            <sz val="9"/>
            <color indexed="81"/>
            <rFont val="Tahoma"/>
            <family val="2"/>
          </rPr>
          <t xml:space="preserve"> </t>
        </r>
        <r>
          <rPr>
            <b/>
            <sz val="9"/>
            <color indexed="81"/>
            <rFont val="돋움"/>
            <family val="3"/>
            <charset val="129"/>
          </rPr>
          <t>대상</t>
        </r>
        <r>
          <rPr>
            <b/>
            <sz val="9"/>
            <color indexed="81"/>
            <rFont val="Tahoma"/>
            <family val="2"/>
          </rPr>
          <t xml:space="preserve">) </t>
        </r>
        <r>
          <rPr>
            <b/>
            <sz val="9"/>
            <color indexed="81"/>
            <rFont val="돋움"/>
            <family val="3"/>
            <charset val="129"/>
          </rPr>
          <t>벤처기업</t>
        </r>
        <r>
          <rPr>
            <b/>
            <sz val="9"/>
            <color indexed="81"/>
            <rFont val="Tahoma"/>
            <family val="2"/>
          </rPr>
          <t xml:space="preserve">, </t>
        </r>
        <r>
          <rPr>
            <b/>
            <sz val="9"/>
            <color indexed="81"/>
            <rFont val="돋움"/>
            <family val="3"/>
            <charset val="129"/>
          </rPr>
          <t>벤처기업에</t>
        </r>
        <r>
          <rPr>
            <b/>
            <sz val="9"/>
            <color indexed="81"/>
            <rFont val="Tahoma"/>
            <family val="2"/>
          </rPr>
          <t xml:space="preserve"> </t>
        </r>
        <r>
          <rPr>
            <b/>
            <sz val="9"/>
            <color indexed="81"/>
            <rFont val="돋움"/>
            <family val="3"/>
            <charset val="129"/>
          </rPr>
          <t>준하는</t>
        </r>
        <r>
          <rPr>
            <b/>
            <sz val="9"/>
            <color indexed="81"/>
            <rFont val="Tahoma"/>
            <family val="2"/>
          </rPr>
          <t xml:space="preserve"> </t>
        </r>
        <r>
          <rPr>
            <b/>
            <sz val="9"/>
            <color indexed="81"/>
            <rFont val="돋움"/>
            <family val="3"/>
            <charset val="129"/>
          </rPr>
          <t>창업</t>
        </r>
        <r>
          <rPr>
            <b/>
            <sz val="9"/>
            <color indexed="81"/>
            <rFont val="Tahoma"/>
            <family val="2"/>
          </rPr>
          <t xml:space="preserve"> </t>
        </r>
        <r>
          <rPr>
            <b/>
            <sz val="9"/>
            <color indexed="81"/>
            <rFont val="돋움"/>
            <family val="3"/>
            <charset val="129"/>
          </rPr>
          <t>후</t>
        </r>
        <r>
          <rPr>
            <b/>
            <sz val="9"/>
            <color indexed="81"/>
            <rFont val="Tahoma"/>
            <family val="2"/>
          </rPr>
          <t xml:space="preserve"> 3</t>
        </r>
        <r>
          <rPr>
            <b/>
            <sz val="9"/>
            <color indexed="81"/>
            <rFont val="돋움"/>
            <family val="3"/>
            <charset val="129"/>
          </rPr>
          <t>년</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 xml:space="preserve">중소기업
</t>
        </r>
        <r>
          <rPr>
            <b/>
            <sz val="9"/>
            <color indexed="81"/>
            <rFont val="Tahoma"/>
            <family val="2"/>
          </rPr>
          <t xml:space="preserve"> - (</t>
        </r>
        <r>
          <rPr>
            <b/>
            <sz val="9"/>
            <color indexed="81"/>
            <rFont val="돋움"/>
            <family val="3"/>
            <charset val="129"/>
          </rPr>
          <t>소득공제율</t>
        </r>
        <r>
          <rPr>
            <b/>
            <sz val="9"/>
            <color indexed="81"/>
            <rFont val="Tahoma"/>
            <family val="2"/>
          </rPr>
          <t>) 
   5</t>
        </r>
        <r>
          <rPr>
            <b/>
            <sz val="9"/>
            <color indexed="81"/>
            <rFont val="돋움"/>
            <family val="3"/>
            <charset val="129"/>
          </rPr>
          <t>천만원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출자ㆍ투자액</t>
        </r>
        <r>
          <rPr>
            <b/>
            <sz val="9"/>
            <color indexed="81"/>
            <rFont val="Tahoma"/>
            <family val="2"/>
          </rPr>
          <t xml:space="preserve"> : 50%
   5</t>
        </r>
        <r>
          <rPr>
            <b/>
            <sz val="9"/>
            <color indexed="81"/>
            <rFont val="돋움"/>
            <family val="3"/>
            <charset val="129"/>
          </rPr>
          <t>천만원</t>
        </r>
        <r>
          <rPr>
            <b/>
            <sz val="9"/>
            <color indexed="81"/>
            <rFont val="Tahoma"/>
            <family val="2"/>
          </rPr>
          <t xml:space="preserve"> </t>
        </r>
        <r>
          <rPr>
            <b/>
            <sz val="9"/>
            <color indexed="81"/>
            <rFont val="돋움"/>
            <family val="3"/>
            <charset val="129"/>
          </rPr>
          <t>초과</t>
        </r>
        <r>
          <rPr>
            <b/>
            <sz val="9"/>
            <color indexed="81"/>
            <rFont val="Tahoma"/>
            <family val="2"/>
          </rPr>
          <t xml:space="preserve"> </t>
        </r>
        <r>
          <rPr>
            <b/>
            <sz val="9"/>
            <color indexed="81"/>
            <rFont val="돋움"/>
            <family val="3"/>
            <charset val="129"/>
          </rPr>
          <t>출자ㆍ투자액</t>
        </r>
        <r>
          <rPr>
            <b/>
            <sz val="9"/>
            <color indexed="81"/>
            <rFont val="Tahoma"/>
            <family val="2"/>
          </rPr>
          <t xml:space="preserve"> : 30%
 - (</t>
        </r>
        <r>
          <rPr>
            <b/>
            <sz val="9"/>
            <color indexed="81"/>
            <rFont val="돋움"/>
            <family val="3"/>
            <charset val="129"/>
          </rPr>
          <t>공제한도</t>
        </r>
        <r>
          <rPr>
            <b/>
            <sz val="9"/>
            <color indexed="81"/>
            <rFont val="Tahoma"/>
            <family val="2"/>
          </rPr>
          <t xml:space="preserve">) </t>
        </r>
        <r>
          <rPr>
            <b/>
            <sz val="9"/>
            <color indexed="81"/>
            <rFont val="돋움"/>
            <family val="3"/>
            <charset val="129"/>
          </rPr>
          <t>종합소득금액의</t>
        </r>
        <r>
          <rPr>
            <b/>
            <sz val="9"/>
            <color indexed="81"/>
            <rFont val="Tahoma"/>
            <family val="2"/>
          </rPr>
          <t xml:space="preserve"> 50%
 - (</t>
        </r>
        <r>
          <rPr>
            <b/>
            <sz val="9"/>
            <color indexed="81"/>
            <rFont val="돋움"/>
            <family val="3"/>
            <charset val="129"/>
          </rPr>
          <t>소득공제</t>
        </r>
        <r>
          <rPr>
            <b/>
            <sz val="9"/>
            <color indexed="81"/>
            <rFont val="Tahoma"/>
            <family val="2"/>
          </rPr>
          <t xml:space="preserve"> </t>
        </r>
        <r>
          <rPr>
            <b/>
            <sz val="9"/>
            <color indexed="81"/>
            <rFont val="돋움"/>
            <family val="3"/>
            <charset val="129"/>
          </rPr>
          <t>종합한도</t>
        </r>
        <r>
          <rPr>
            <b/>
            <sz val="9"/>
            <color indexed="81"/>
            <rFont val="Tahoma"/>
            <family val="2"/>
          </rPr>
          <t>) 2,500</t>
        </r>
        <r>
          <rPr>
            <b/>
            <sz val="9"/>
            <color indexed="81"/>
            <rFont val="돋움"/>
            <family val="3"/>
            <charset val="129"/>
          </rPr>
          <t>만원</t>
        </r>
        <r>
          <rPr>
            <b/>
            <sz val="9"/>
            <color indexed="81"/>
            <rFont val="Tahoma"/>
            <family val="2"/>
          </rPr>
          <t xml:space="preserve"> </t>
        </r>
        <r>
          <rPr>
            <b/>
            <sz val="9"/>
            <color indexed="81"/>
            <rFont val="돋움"/>
            <family val="3"/>
            <charset val="129"/>
          </rPr>
          <t>적용</t>
        </r>
        <r>
          <rPr>
            <b/>
            <sz val="9"/>
            <color indexed="81"/>
            <rFont val="Tahoma"/>
            <family val="2"/>
          </rPr>
          <t xml:space="preserve"> </t>
        </r>
        <r>
          <rPr>
            <b/>
            <sz val="9"/>
            <color indexed="81"/>
            <rFont val="돋움"/>
            <family val="3"/>
            <charset val="129"/>
          </rPr>
          <t xml:space="preserve">제외
</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간접투자의</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소득공제</t>
        </r>
        <r>
          <rPr>
            <b/>
            <sz val="9"/>
            <color indexed="81"/>
            <rFont val="Tahoma"/>
            <family val="2"/>
          </rPr>
          <t xml:space="preserve"> </t>
        </r>
        <r>
          <rPr>
            <b/>
            <sz val="9"/>
            <color indexed="81"/>
            <rFont val="돋움"/>
            <family val="3"/>
            <charset val="129"/>
          </rPr>
          <t>종합한도</t>
        </r>
        <r>
          <rPr>
            <b/>
            <sz val="9"/>
            <color indexed="81"/>
            <rFont val="Tahoma"/>
            <family val="2"/>
          </rPr>
          <t xml:space="preserve"> </t>
        </r>
        <r>
          <rPr>
            <b/>
            <sz val="9"/>
            <color indexed="81"/>
            <rFont val="돋움"/>
            <family val="3"/>
            <charset val="129"/>
          </rPr>
          <t>적용
투자조합출자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소득공제
중소기업창업투자조합</t>
        </r>
        <r>
          <rPr>
            <b/>
            <sz val="9"/>
            <color indexed="81"/>
            <rFont val="Tahoma"/>
            <family val="2"/>
          </rPr>
          <t xml:space="preserve">, </t>
        </r>
        <r>
          <rPr>
            <b/>
            <sz val="9"/>
            <color indexed="81"/>
            <rFont val="돋움"/>
            <family val="3"/>
            <charset val="129"/>
          </rPr>
          <t>벤처기업</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투자</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투자</t>
        </r>
        <r>
          <rPr>
            <b/>
            <sz val="9"/>
            <color indexed="81"/>
            <rFont val="Tahoma"/>
            <family val="2"/>
          </rPr>
          <t xml:space="preserve"> </t>
        </r>
        <r>
          <rPr>
            <b/>
            <sz val="9"/>
            <color indexed="81"/>
            <rFont val="돋움"/>
            <family val="3"/>
            <charset val="129"/>
          </rPr>
          <t>후</t>
        </r>
        <r>
          <rPr>
            <b/>
            <sz val="9"/>
            <color indexed="81"/>
            <rFont val="Tahoma"/>
            <family val="2"/>
          </rPr>
          <t xml:space="preserve"> 2</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과세연도까지</t>
        </r>
        <r>
          <rPr>
            <b/>
            <sz val="9"/>
            <color indexed="81"/>
            <rFont val="Tahoma"/>
            <family val="2"/>
          </rPr>
          <t xml:space="preserve"> </t>
        </r>
        <r>
          <rPr>
            <b/>
            <sz val="9"/>
            <color indexed="81"/>
            <rFont val="돋움"/>
            <family val="3"/>
            <charset val="129"/>
          </rPr>
          <t>선택
하여</t>
        </r>
        <r>
          <rPr>
            <b/>
            <sz val="9"/>
            <color indexed="81"/>
            <rFont val="Tahoma"/>
            <family val="2"/>
          </rPr>
          <t xml:space="preserve"> 1</t>
        </r>
        <r>
          <rPr>
            <b/>
            <sz val="9"/>
            <color indexed="81"/>
            <rFont val="돋움"/>
            <family val="3"/>
            <charset val="129"/>
          </rPr>
          <t>과세연도에</t>
        </r>
        <r>
          <rPr>
            <b/>
            <sz val="9"/>
            <color indexed="81"/>
            <rFont val="Tahoma"/>
            <family val="2"/>
          </rPr>
          <t xml:space="preserve"> </t>
        </r>
        <r>
          <rPr>
            <b/>
            <sz val="9"/>
            <color indexed="81"/>
            <rFont val="돋움"/>
            <family val="3"/>
            <charset val="129"/>
          </rPr>
          <t>공제
※</t>
        </r>
        <r>
          <rPr>
            <b/>
            <sz val="9"/>
            <color indexed="81"/>
            <rFont val="Tahoma"/>
            <family val="2"/>
          </rPr>
          <t xml:space="preserve"> </t>
        </r>
        <r>
          <rPr>
            <b/>
            <sz val="9"/>
            <color indexed="81"/>
            <rFont val="돋움"/>
            <family val="3"/>
            <charset val="129"/>
          </rPr>
          <t xml:space="preserve">공제한도
</t>
        </r>
        <r>
          <rPr>
            <b/>
            <sz val="9"/>
            <color indexed="81"/>
            <rFont val="Tahoma"/>
            <family val="2"/>
          </rPr>
          <t xml:space="preserve">                 </t>
        </r>
        <r>
          <rPr>
            <b/>
            <sz val="9"/>
            <color indexed="81"/>
            <rFont val="돋움"/>
            <family val="3"/>
            <charset val="129"/>
          </rPr>
          <t>구분</t>
        </r>
        <r>
          <rPr>
            <b/>
            <sz val="9"/>
            <color indexed="81"/>
            <rFont val="Tahoma"/>
            <family val="2"/>
          </rPr>
          <t xml:space="preserve">                                 </t>
        </r>
        <r>
          <rPr>
            <b/>
            <sz val="9"/>
            <color indexed="81"/>
            <rFont val="돋움"/>
            <family val="3"/>
            <charset val="129"/>
          </rPr>
          <t>소득공제액</t>
        </r>
        <r>
          <rPr>
            <b/>
            <sz val="9"/>
            <color indexed="81"/>
            <rFont val="Tahoma"/>
            <family val="2"/>
          </rPr>
          <t xml:space="preserve">                                                    </t>
        </r>
        <r>
          <rPr>
            <b/>
            <sz val="9"/>
            <color indexed="81"/>
            <rFont val="돋움"/>
            <family val="3"/>
            <charset val="129"/>
          </rPr>
          <t>공제한도
’</t>
        </r>
        <r>
          <rPr>
            <b/>
            <sz val="9"/>
            <color indexed="81"/>
            <rFont val="Tahoma"/>
            <family val="2"/>
          </rPr>
          <t>2012</t>
        </r>
        <r>
          <rPr>
            <b/>
            <sz val="9"/>
            <color indexed="81"/>
            <rFont val="돋움"/>
            <family val="3"/>
            <charset val="129"/>
          </rPr>
          <t>년</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출자</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투자분</t>
        </r>
        <r>
          <rPr>
            <b/>
            <sz val="9"/>
            <color indexed="81"/>
            <rFont val="Tahoma"/>
            <family val="2"/>
          </rPr>
          <t xml:space="preserve">      </t>
        </r>
        <r>
          <rPr>
            <b/>
            <sz val="9"/>
            <color indexed="81"/>
            <rFont val="돋움"/>
            <family val="3"/>
            <charset val="129"/>
          </rPr>
          <t>출자금액의</t>
        </r>
        <r>
          <rPr>
            <b/>
            <sz val="9"/>
            <color indexed="81"/>
            <rFont val="Tahoma"/>
            <family val="2"/>
          </rPr>
          <t xml:space="preserve"> 10%(20%*)               </t>
        </r>
        <r>
          <rPr>
            <b/>
            <sz val="9"/>
            <color indexed="81"/>
            <rFont val="돋움"/>
            <family val="3"/>
            <charset val="129"/>
          </rPr>
          <t>해당</t>
        </r>
        <r>
          <rPr>
            <b/>
            <sz val="9"/>
            <color indexed="81"/>
            <rFont val="Tahoma"/>
            <family val="2"/>
          </rPr>
          <t xml:space="preserve"> </t>
        </r>
        <r>
          <rPr>
            <b/>
            <sz val="9"/>
            <color indexed="81"/>
            <rFont val="돋움"/>
            <family val="3"/>
            <charset val="129"/>
          </rPr>
          <t>과세연도</t>
        </r>
        <r>
          <rPr>
            <b/>
            <sz val="9"/>
            <color indexed="81"/>
            <rFont val="Tahoma"/>
            <family val="2"/>
          </rPr>
          <t xml:space="preserve"> </t>
        </r>
        <r>
          <rPr>
            <b/>
            <sz val="9"/>
            <color indexed="81"/>
            <rFont val="돋움"/>
            <family val="3"/>
            <charset val="129"/>
          </rPr>
          <t>근로소득금액의</t>
        </r>
        <r>
          <rPr>
            <b/>
            <sz val="9"/>
            <color indexed="81"/>
            <rFont val="Tahoma"/>
            <family val="2"/>
          </rPr>
          <t xml:space="preserve"> 40%</t>
        </r>
        <r>
          <rPr>
            <b/>
            <sz val="9"/>
            <color indexed="81"/>
            <rFont val="돋움"/>
            <family val="3"/>
            <charset val="129"/>
          </rPr>
          <t xml:space="preserve">
’</t>
        </r>
        <r>
          <rPr>
            <b/>
            <sz val="9"/>
            <color indexed="81"/>
            <rFont val="Tahoma"/>
            <family val="2"/>
          </rPr>
          <t>2013</t>
        </r>
        <r>
          <rPr>
            <b/>
            <sz val="9"/>
            <color indexed="81"/>
            <rFont val="돋움"/>
            <family val="3"/>
            <charset val="129"/>
          </rPr>
          <t>년</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출자</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투자분</t>
        </r>
        <r>
          <rPr>
            <b/>
            <sz val="9"/>
            <color indexed="81"/>
            <rFont val="Tahoma"/>
            <family val="2"/>
          </rPr>
          <t xml:space="preserve">      </t>
        </r>
        <r>
          <rPr>
            <b/>
            <sz val="9"/>
            <color indexed="81"/>
            <rFont val="돋움"/>
            <family val="3"/>
            <charset val="129"/>
          </rPr>
          <t>출자금액의</t>
        </r>
        <r>
          <rPr>
            <b/>
            <sz val="9"/>
            <color indexed="81"/>
            <rFont val="Tahoma"/>
            <family val="2"/>
          </rPr>
          <t xml:space="preserve"> 10%(30%*)               </t>
        </r>
        <r>
          <rPr>
            <b/>
            <sz val="9"/>
            <color indexed="81"/>
            <rFont val="돋움"/>
            <family val="3"/>
            <charset val="129"/>
          </rPr>
          <t>해당</t>
        </r>
        <r>
          <rPr>
            <b/>
            <sz val="9"/>
            <color indexed="81"/>
            <rFont val="Tahoma"/>
            <family val="2"/>
          </rPr>
          <t xml:space="preserve"> </t>
        </r>
        <r>
          <rPr>
            <b/>
            <sz val="9"/>
            <color indexed="81"/>
            <rFont val="돋움"/>
            <family val="3"/>
            <charset val="129"/>
          </rPr>
          <t>과세연도</t>
        </r>
        <r>
          <rPr>
            <b/>
            <sz val="9"/>
            <color indexed="81"/>
            <rFont val="Tahoma"/>
            <family val="2"/>
          </rPr>
          <t xml:space="preserve"> </t>
        </r>
        <r>
          <rPr>
            <b/>
            <sz val="9"/>
            <color indexed="81"/>
            <rFont val="돋움"/>
            <family val="3"/>
            <charset val="129"/>
          </rPr>
          <t>근로소득금액의</t>
        </r>
        <r>
          <rPr>
            <b/>
            <sz val="9"/>
            <color indexed="81"/>
            <rFont val="Tahoma"/>
            <family val="2"/>
          </rPr>
          <t xml:space="preserve"> 40%
’2014</t>
        </r>
        <r>
          <rPr>
            <b/>
            <sz val="9"/>
            <color indexed="81"/>
            <rFont val="돋움"/>
            <family val="3"/>
            <charset val="129"/>
          </rPr>
          <t>년</t>
        </r>
        <r>
          <rPr>
            <b/>
            <sz val="9"/>
            <color indexed="81"/>
            <rFont val="Tahoma"/>
            <family val="2"/>
          </rPr>
          <t xml:space="preserve"> </t>
        </r>
        <r>
          <rPr>
            <b/>
            <sz val="9"/>
            <color indexed="81"/>
            <rFont val="돋움"/>
            <family val="3"/>
            <charset val="129"/>
          </rPr>
          <t>이후</t>
        </r>
        <r>
          <rPr>
            <b/>
            <sz val="9"/>
            <color indexed="81"/>
            <rFont val="Tahoma"/>
            <family val="2"/>
          </rPr>
          <t xml:space="preserve"> </t>
        </r>
        <r>
          <rPr>
            <b/>
            <sz val="9"/>
            <color indexed="81"/>
            <rFont val="돋움"/>
            <family val="3"/>
            <charset val="129"/>
          </rPr>
          <t>출자</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투자분</t>
        </r>
        <r>
          <rPr>
            <b/>
            <sz val="9"/>
            <color indexed="81"/>
            <rFont val="Tahoma"/>
            <family val="2"/>
          </rPr>
          <t xml:space="preserve">      </t>
        </r>
        <r>
          <rPr>
            <b/>
            <sz val="9"/>
            <color indexed="81"/>
            <rFont val="돋움"/>
            <family val="3"/>
            <charset val="129"/>
          </rPr>
          <t>출자금액의</t>
        </r>
        <r>
          <rPr>
            <b/>
            <sz val="9"/>
            <color indexed="81"/>
            <rFont val="Tahoma"/>
            <family val="2"/>
          </rPr>
          <t xml:space="preserve"> 10%(50%,30%*)      </t>
        </r>
        <r>
          <rPr>
            <b/>
            <sz val="9"/>
            <color indexed="81"/>
            <rFont val="돋움"/>
            <family val="3"/>
            <charset val="129"/>
          </rPr>
          <t>해당</t>
        </r>
        <r>
          <rPr>
            <b/>
            <sz val="9"/>
            <color indexed="81"/>
            <rFont val="Tahoma"/>
            <family val="2"/>
          </rPr>
          <t xml:space="preserve"> </t>
        </r>
        <r>
          <rPr>
            <b/>
            <sz val="9"/>
            <color indexed="81"/>
            <rFont val="돋움"/>
            <family val="3"/>
            <charset val="129"/>
          </rPr>
          <t>과세연도</t>
        </r>
        <r>
          <rPr>
            <b/>
            <sz val="9"/>
            <color indexed="81"/>
            <rFont val="Tahoma"/>
            <family val="2"/>
          </rPr>
          <t xml:space="preserve"> </t>
        </r>
        <r>
          <rPr>
            <b/>
            <sz val="9"/>
            <color indexed="81"/>
            <rFont val="돋움"/>
            <family val="3"/>
            <charset val="129"/>
          </rPr>
          <t>근로소득금액의</t>
        </r>
        <r>
          <rPr>
            <b/>
            <sz val="9"/>
            <color indexed="81"/>
            <rFont val="Tahoma"/>
            <family val="2"/>
          </rPr>
          <t xml:space="preserve"> 50%
* </t>
        </r>
        <r>
          <rPr>
            <b/>
            <sz val="9"/>
            <color indexed="81"/>
            <rFont val="돋움"/>
            <family val="3"/>
            <charset val="129"/>
          </rPr>
          <t>근로자가</t>
        </r>
        <r>
          <rPr>
            <b/>
            <sz val="9"/>
            <color indexed="81"/>
            <rFont val="Tahoma"/>
            <family val="2"/>
          </rPr>
          <t xml:space="preserve"> </t>
        </r>
        <r>
          <rPr>
            <b/>
            <sz val="9"/>
            <color indexed="81"/>
            <rFont val="돋움"/>
            <family val="3"/>
            <charset val="129"/>
          </rPr>
          <t>벤처기업</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직접투자하는</t>
        </r>
        <r>
          <rPr>
            <b/>
            <sz val="9"/>
            <color indexed="81"/>
            <rFont val="Tahoma"/>
            <family val="2"/>
          </rPr>
          <t xml:space="preserve"> </t>
        </r>
        <r>
          <rPr>
            <b/>
            <sz val="9"/>
            <color indexed="81"/>
            <rFont val="돋움"/>
            <family val="3"/>
            <charset val="129"/>
          </rPr>
          <t>경우</t>
        </r>
        <r>
          <rPr>
            <b/>
            <sz val="9"/>
            <color indexed="81"/>
            <rFont val="Tahoma"/>
            <family val="2"/>
          </rPr>
          <t xml:space="preserve"> (2014</t>
        </r>
        <r>
          <rPr>
            <b/>
            <sz val="9"/>
            <color indexed="81"/>
            <rFont val="돋움"/>
            <family val="3"/>
            <charset val="129"/>
          </rPr>
          <t>년</t>
        </r>
        <r>
          <rPr>
            <b/>
            <sz val="9"/>
            <color indexed="81"/>
            <rFont val="Tahoma"/>
            <family val="2"/>
          </rPr>
          <t>:5,000</t>
        </r>
        <r>
          <rPr>
            <b/>
            <sz val="9"/>
            <color indexed="81"/>
            <rFont val="돋움"/>
            <family val="3"/>
            <charset val="129"/>
          </rPr>
          <t>만원</t>
        </r>
        <r>
          <rPr>
            <b/>
            <sz val="9"/>
            <color indexed="81"/>
            <rFont val="Tahoma"/>
            <family val="2"/>
          </rPr>
          <t xml:space="preserve"> </t>
        </r>
        <r>
          <rPr>
            <b/>
            <sz val="9"/>
            <color indexed="81"/>
            <rFont val="돋움"/>
            <family val="3"/>
            <charset val="129"/>
          </rPr>
          <t>이하분</t>
        </r>
        <r>
          <rPr>
            <b/>
            <sz val="9"/>
            <color indexed="81"/>
            <rFont val="Tahoma"/>
            <family val="2"/>
          </rPr>
          <t xml:space="preserve"> 50%, </t>
        </r>
        <r>
          <rPr>
            <b/>
            <sz val="9"/>
            <color indexed="81"/>
            <rFont val="돋움"/>
            <family val="3"/>
            <charset val="129"/>
          </rPr>
          <t>초과분</t>
        </r>
        <r>
          <rPr>
            <b/>
            <sz val="9"/>
            <color indexed="81"/>
            <rFont val="Tahoma"/>
            <family val="2"/>
          </rPr>
          <t xml:space="preserve"> 30%)</t>
        </r>
      </text>
    </comment>
    <comment ref="C138" authorId="1" shapeId="0" xr:uid="{EF3C6BE9-9BDB-4362-A579-EE6D3D6DFB95}">
      <text>
        <r>
          <rPr>
            <b/>
            <sz val="9"/>
            <color indexed="81"/>
            <rFont val="돋움"/>
            <family val="3"/>
            <charset val="129"/>
          </rPr>
          <t xml:space="preserve">신용카드 등 소득공제
공제금액ㆍ한도 :
(신용카드 등 사용금액 - 총급여액 25%) × 15% (30%)
기본공제대상자로 나이제한없음.
1. 공제대상금액 : 근로자 본인 및 연간소득금액 합계액이 100만원 이하인 배우자·직계존비속·입양자의 사용금액에 한해                          
                        근로자 총급여액의 25%를 초과한 금액의 15%(직불·선불카드, 현금영수증 등 30%)
    * 다만, '2014년 신용카드 등 근로자 본인 사용금액이 '2013년도 대비 증가한 경우로서 근로자 본인의 '2014년 하반기
               직불카드·선불카드·현금영수증 사용액, 전통시장 사용분, 대중교통 이용분이 '2013년 연간 사용액의 50% 보다
               증가한 금액은 40%
2. 공제한도 : 연간 300만원과 총급여액의 20% 중 적은 금액 (전통시장 사용분, 대중교통 이용분 각각 추가 100만원)
    ※ 공제한도는 신용카드,현금영수증,직불(선불)카드,전통시장 사용분, 대중교통 이용분 합계액에 대하여 적용
공 제 요 건 :
- 15% 공제대상 : 신용카드 사용액
- 30% 공제대상 사용금액
 ㆍ현금영수증 
 ㆍ직불카드(체크카드), 직불전자지급수단ㆍ기명식선불전자지급수단 등
 ㆍ전통시장 사용분(카드, 현금영수증)
 ㆍ대중교통 이용분(카드, 현금영수증)
- 본인, 배우자 및 생계를 같이 하는 직계존비속(소득금액 제한, 나이제한 없음)의 신용카드 등 사용액
- 300만원과 총급여 20% 중 적은 금액 한도
  다만, 전통시장 사용분과 대중교통 이용분은 각각 100만원까지 추가 한도(최대 500만원)
▶ 신용카드 등 소득공제
   · 공제액 : 총급여액의 25%를 초과하는 금액의 15%(전통시장사용분, 대중교통이용분, 현금영수증, 직불 · 선불카드는 30%*) 공제
                   *추가공제율사용분 증가액 10% 추가
   · 공제한도 : 총급여액의 20%와 300만원 중 적은 금액(전통시장 · 대중교통이용분 각각 한도 추가 100만원) : 최대 500만원까지 
                    소득공제 가능
</t>
        </r>
      </text>
    </comment>
    <comment ref="C139" authorId="1" shapeId="0" xr:uid="{81F03BAD-CF5D-40BA-8F54-AA6E384955A2}">
      <text>
        <r>
          <rPr>
            <b/>
            <sz val="9"/>
            <color indexed="81"/>
            <rFont val="돋움"/>
            <family val="3"/>
            <charset val="129"/>
          </rPr>
          <t>우리사주조합소득공제</t>
        </r>
        <r>
          <rPr>
            <b/>
            <sz val="9"/>
            <color indexed="81"/>
            <rFont val="Tahoma"/>
            <family val="2"/>
          </rPr>
          <t xml:space="preserve"> = </t>
        </r>
        <r>
          <rPr>
            <b/>
            <sz val="9"/>
            <color indexed="81"/>
            <rFont val="돋움"/>
            <family val="3"/>
            <charset val="129"/>
          </rPr>
          <t>지출액</t>
        </r>
        <r>
          <rPr>
            <b/>
            <sz val="9"/>
            <color indexed="81"/>
            <rFont val="Tahoma"/>
            <family val="2"/>
          </rPr>
          <t>(</t>
        </r>
        <r>
          <rPr>
            <b/>
            <sz val="9"/>
            <color indexed="81"/>
            <rFont val="돋움"/>
            <family val="3"/>
            <charset val="129"/>
          </rPr>
          <t>출연금</t>
        </r>
        <r>
          <rPr>
            <b/>
            <sz val="9"/>
            <color indexed="81"/>
            <rFont val="Tahoma"/>
            <family val="2"/>
          </rPr>
          <t>) (</t>
        </r>
        <r>
          <rPr>
            <b/>
            <sz val="9"/>
            <color indexed="81"/>
            <rFont val="돋움"/>
            <family val="3"/>
            <charset val="129"/>
          </rPr>
          <t>단</t>
        </r>
        <r>
          <rPr>
            <b/>
            <sz val="9"/>
            <color indexed="81"/>
            <rFont val="Tahoma"/>
            <family val="2"/>
          </rPr>
          <t xml:space="preserve">, </t>
        </r>
        <r>
          <rPr>
            <b/>
            <sz val="9"/>
            <color indexed="81"/>
            <rFont val="돋움"/>
            <family val="3"/>
            <charset val="129"/>
          </rPr>
          <t>연</t>
        </r>
        <r>
          <rPr>
            <b/>
            <sz val="9"/>
            <color indexed="81"/>
            <rFont val="Tahoma"/>
            <family val="2"/>
          </rPr>
          <t>400</t>
        </r>
        <r>
          <rPr>
            <b/>
            <sz val="9"/>
            <color indexed="81"/>
            <rFont val="돋움"/>
            <family val="3"/>
            <charset val="129"/>
          </rPr>
          <t>만원</t>
        </r>
        <r>
          <rPr>
            <b/>
            <sz val="9"/>
            <color indexed="81"/>
            <rFont val="Tahoma"/>
            <family val="2"/>
          </rPr>
          <t xml:space="preserve"> </t>
        </r>
        <r>
          <rPr>
            <b/>
            <sz val="9"/>
            <color indexed="81"/>
            <rFont val="돋움"/>
            <family val="3"/>
            <charset val="129"/>
          </rPr>
          <t>한도</t>
        </r>
        <r>
          <rPr>
            <b/>
            <sz val="9"/>
            <color indexed="81"/>
            <rFont val="Tahoma"/>
            <family val="2"/>
          </rPr>
          <t xml:space="preserve">)
</t>
        </r>
        <r>
          <rPr>
            <b/>
            <sz val="9"/>
            <color indexed="81"/>
            <rFont val="돋움"/>
            <family val="3"/>
            <charset val="129"/>
          </rPr>
          <t>우리사주조합</t>
        </r>
        <r>
          <rPr>
            <b/>
            <sz val="9"/>
            <color indexed="81"/>
            <rFont val="Tahoma"/>
            <family val="2"/>
          </rPr>
          <t xml:space="preserve"> </t>
        </r>
        <r>
          <rPr>
            <b/>
            <sz val="9"/>
            <color indexed="81"/>
            <rFont val="돋움"/>
            <family val="3"/>
            <charset val="129"/>
          </rPr>
          <t>소득공제
공제한도</t>
        </r>
        <r>
          <rPr>
            <b/>
            <sz val="9"/>
            <color indexed="81"/>
            <rFont val="Tahoma"/>
            <family val="2"/>
          </rPr>
          <t xml:space="preserve"> : </t>
        </r>
        <r>
          <rPr>
            <b/>
            <sz val="9"/>
            <color indexed="81"/>
            <rFont val="돋움"/>
            <family val="3"/>
            <charset val="129"/>
          </rPr>
          <t>연</t>
        </r>
        <r>
          <rPr>
            <b/>
            <sz val="9"/>
            <color indexed="81"/>
            <rFont val="Tahoma"/>
            <family val="2"/>
          </rPr>
          <t xml:space="preserve"> 400</t>
        </r>
        <r>
          <rPr>
            <b/>
            <sz val="9"/>
            <color indexed="81"/>
            <rFont val="돋움"/>
            <family val="3"/>
            <charset val="129"/>
          </rPr>
          <t>만원</t>
        </r>
        <r>
          <rPr>
            <b/>
            <sz val="9"/>
            <color indexed="81"/>
            <rFont val="Tahoma"/>
            <family val="2"/>
          </rPr>
          <t xml:space="preserve"> </t>
        </r>
        <r>
          <rPr>
            <b/>
            <sz val="9"/>
            <color indexed="81"/>
            <rFont val="돋움"/>
            <family val="3"/>
            <charset val="129"/>
          </rPr>
          <t>한도
공제요건</t>
        </r>
        <r>
          <rPr>
            <b/>
            <sz val="9"/>
            <color indexed="81"/>
            <rFont val="Tahoma"/>
            <family val="2"/>
          </rPr>
          <t xml:space="preserve"> :
</t>
        </r>
        <r>
          <rPr>
            <b/>
            <sz val="9"/>
            <color indexed="81"/>
            <rFont val="돋움"/>
            <family val="3"/>
            <charset val="129"/>
          </rPr>
          <t>우리사주조합원이</t>
        </r>
        <r>
          <rPr>
            <b/>
            <sz val="9"/>
            <color indexed="81"/>
            <rFont val="Tahoma"/>
            <family val="2"/>
          </rPr>
          <t xml:space="preserve"> </t>
        </r>
        <r>
          <rPr>
            <b/>
            <sz val="9"/>
            <color indexed="81"/>
            <rFont val="돋움"/>
            <family val="3"/>
            <charset val="129"/>
          </rPr>
          <t>우리사주를</t>
        </r>
        <r>
          <rPr>
            <b/>
            <sz val="9"/>
            <color indexed="81"/>
            <rFont val="Tahoma"/>
            <family val="2"/>
          </rPr>
          <t xml:space="preserve"> </t>
        </r>
        <r>
          <rPr>
            <b/>
            <sz val="9"/>
            <color indexed="81"/>
            <rFont val="돋움"/>
            <family val="3"/>
            <charset val="129"/>
          </rPr>
          <t>취득하기</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우리사주조합에</t>
        </r>
        <r>
          <rPr>
            <b/>
            <sz val="9"/>
            <color indexed="81"/>
            <rFont val="Tahoma"/>
            <family val="2"/>
          </rPr>
          <t xml:space="preserve"> </t>
        </r>
        <r>
          <rPr>
            <b/>
            <sz val="9"/>
            <color indexed="81"/>
            <rFont val="돋움"/>
            <family val="3"/>
            <charset val="129"/>
          </rPr>
          <t>출연한</t>
        </r>
        <r>
          <rPr>
            <b/>
            <sz val="9"/>
            <color indexed="81"/>
            <rFont val="Tahoma"/>
            <family val="2"/>
          </rPr>
          <t xml:space="preserve"> </t>
        </r>
        <r>
          <rPr>
            <b/>
            <sz val="9"/>
            <color indexed="81"/>
            <rFont val="돋움"/>
            <family val="3"/>
            <charset val="129"/>
          </rPr>
          <t>금액</t>
        </r>
      </text>
    </comment>
    <comment ref="C140" authorId="1" shapeId="0" xr:uid="{DE268681-16E0-459B-8A8C-EFE21EA3D41F}">
      <text>
        <r>
          <rPr>
            <b/>
            <sz val="9"/>
            <color indexed="81"/>
            <rFont val="돋움"/>
            <family val="3"/>
            <charset val="129"/>
          </rPr>
          <t>임금</t>
        </r>
        <r>
          <rPr>
            <b/>
            <sz val="9"/>
            <color indexed="81"/>
            <rFont val="Tahoma"/>
            <family val="2"/>
          </rPr>
          <t xml:space="preserve"> </t>
        </r>
        <r>
          <rPr>
            <b/>
            <sz val="9"/>
            <color indexed="81"/>
            <rFont val="돋움"/>
            <family val="3"/>
            <charset val="129"/>
          </rPr>
          <t>삭감액의</t>
        </r>
        <r>
          <rPr>
            <b/>
            <sz val="9"/>
            <color indexed="81"/>
            <rFont val="Tahoma"/>
            <family val="2"/>
          </rPr>
          <t xml:space="preserve"> 50% </t>
        </r>
        <r>
          <rPr>
            <b/>
            <sz val="9"/>
            <color indexed="81"/>
            <rFont val="돋움"/>
            <family val="3"/>
            <charset val="129"/>
          </rPr>
          <t>소득공제되며</t>
        </r>
        <r>
          <rPr>
            <b/>
            <sz val="9"/>
            <color indexed="81"/>
            <rFont val="Tahoma"/>
            <family val="2"/>
          </rPr>
          <t xml:space="preserve"> </t>
        </r>
        <r>
          <rPr>
            <b/>
            <sz val="9"/>
            <color indexed="81"/>
            <rFont val="돋움"/>
            <family val="3"/>
            <charset val="129"/>
          </rPr>
          <t>연간</t>
        </r>
        <r>
          <rPr>
            <b/>
            <sz val="9"/>
            <color indexed="81"/>
            <rFont val="Tahoma"/>
            <family val="2"/>
          </rPr>
          <t xml:space="preserve"> 1,000</t>
        </r>
        <r>
          <rPr>
            <b/>
            <sz val="9"/>
            <color indexed="81"/>
            <rFont val="돋움"/>
            <family val="3"/>
            <charset val="129"/>
          </rPr>
          <t>만원</t>
        </r>
        <r>
          <rPr>
            <b/>
            <sz val="9"/>
            <color indexed="81"/>
            <rFont val="Tahoma"/>
            <family val="2"/>
          </rPr>
          <t xml:space="preserve"> </t>
        </r>
        <r>
          <rPr>
            <b/>
            <sz val="9"/>
            <color indexed="81"/>
            <rFont val="돋움"/>
            <family val="3"/>
            <charset val="129"/>
          </rPr>
          <t>한도
고용유지중소</t>
        </r>
        <r>
          <rPr>
            <b/>
            <sz val="9"/>
            <color indexed="81"/>
            <rFont val="Tahoma"/>
            <family val="2"/>
          </rPr>
          <t xml:space="preserve"> </t>
        </r>
        <r>
          <rPr>
            <b/>
            <sz val="9"/>
            <color indexed="81"/>
            <rFont val="돋움"/>
            <family val="3"/>
            <charset val="129"/>
          </rPr>
          <t>기업근로자</t>
        </r>
        <r>
          <rPr>
            <b/>
            <sz val="9"/>
            <color indexed="81"/>
            <rFont val="Tahoma"/>
            <family val="2"/>
          </rPr>
          <t xml:space="preserve"> </t>
        </r>
        <r>
          <rPr>
            <b/>
            <sz val="9"/>
            <color indexed="81"/>
            <rFont val="돋움"/>
            <family val="3"/>
            <charset val="129"/>
          </rPr>
          <t>소득공제
공제한도</t>
        </r>
        <r>
          <rPr>
            <b/>
            <sz val="9"/>
            <color indexed="81"/>
            <rFont val="Tahoma"/>
            <family val="2"/>
          </rPr>
          <t xml:space="preserve"> : </t>
        </r>
        <r>
          <rPr>
            <b/>
            <sz val="9"/>
            <color indexed="81"/>
            <rFont val="돋움"/>
            <family val="3"/>
            <charset val="129"/>
          </rPr>
          <t>임금삭감액의</t>
        </r>
        <r>
          <rPr>
            <b/>
            <sz val="9"/>
            <color indexed="81"/>
            <rFont val="Tahoma"/>
            <family val="2"/>
          </rPr>
          <t xml:space="preserve"> 50% (</t>
        </r>
        <r>
          <rPr>
            <b/>
            <sz val="9"/>
            <color indexed="81"/>
            <rFont val="돋움"/>
            <family val="3"/>
            <charset val="129"/>
          </rPr>
          <t>공제한도：</t>
        </r>
        <r>
          <rPr>
            <b/>
            <sz val="9"/>
            <color indexed="81"/>
            <rFont val="Tahoma"/>
            <family val="2"/>
          </rPr>
          <t xml:space="preserve"> 1</t>
        </r>
        <r>
          <rPr>
            <b/>
            <sz val="9"/>
            <color indexed="81"/>
            <rFont val="돋움"/>
            <family val="3"/>
            <charset val="129"/>
          </rPr>
          <t>천만원</t>
        </r>
        <r>
          <rPr>
            <b/>
            <sz val="9"/>
            <color indexed="81"/>
            <rFont val="Tahoma"/>
            <family val="2"/>
          </rPr>
          <t xml:space="preserve">)
</t>
        </r>
        <r>
          <rPr>
            <b/>
            <sz val="9"/>
            <color indexed="81"/>
            <rFont val="돋움"/>
            <family val="3"/>
            <charset val="129"/>
          </rPr>
          <t>공제요건</t>
        </r>
        <r>
          <rPr>
            <b/>
            <sz val="9"/>
            <color indexed="81"/>
            <rFont val="Tahoma"/>
            <family val="2"/>
          </rPr>
          <t xml:space="preserve"> : </t>
        </r>
        <r>
          <rPr>
            <b/>
            <sz val="9"/>
            <color indexed="81"/>
            <rFont val="돋움"/>
            <family val="3"/>
            <charset val="129"/>
          </rPr>
          <t>고용유지</t>
        </r>
        <r>
          <rPr>
            <b/>
            <sz val="9"/>
            <color indexed="81"/>
            <rFont val="Tahoma"/>
            <family val="2"/>
          </rPr>
          <t xml:space="preserve"> </t>
        </r>
        <r>
          <rPr>
            <b/>
            <sz val="9"/>
            <color indexed="81"/>
            <rFont val="돋움"/>
            <family val="3"/>
            <charset val="129"/>
          </rPr>
          <t>중소기업에</t>
        </r>
        <r>
          <rPr>
            <b/>
            <sz val="9"/>
            <color indexed="81"/>
            <rFont val="Tahoma"/>
            <family val="2"/>
          </rPr>
          <t xml:space="preserve"> </t>
        </r>
        <r>
          <rPr>
            <b/>
            <sz val="9"/>
            <color indexed="81"/>
            <rFont val="돋움"/>
            <family val="3"/>
            <charset val="129"/>
          </rPr>
          <t>근로를</t>
        </r>
        <r>
          <rPr>
            <b/>
            <sz val="9"/>
            <color indexed="81"/>
            <rFont val="Tahoma"/>
            <family val="2"/>
          </rPr>
          <t xml:space="preserve"> </t>
        </r>
        <r>
          <rPr>
            <b/>
            <sz val="9"/>
            <color indexed="81"/>
            <rFont val="돋움"/>
            <family val="3"/>
            <charset val="129"/>
          </rPr>
          <t>제공하는</t>
        </r>
        <r>
          <rPr>
            <b/>
            <sz val="9"/>
            <color indexed="81"/>
            <rFont val="Tahoma"/>
            <family val="2"/>
          </rPr>
          <t xml:space="preserve"> </t>
        </r>
        <r>
          <rPr>
            <b/>
            <sz val="9"/>
            <color indexed="81"/>
            <rFont val="돋움"/>
            <family val="3"/>
            <charset val="129"/>
          </rPr>
          <t>상시</t>
        </r>
        <r>
          <rPr>
            <b/>
            <sz val="9"/>
            <color indexed="81"/>
            <rFont val="Tahoma"/>
            <family val="2"/>
          </rPr>
          <t xml:space="preserve"> </t>
        </r>
        <r>
          <rPr>
            <b/>
            <sz val="9"/>
            <color indexed="81"/>
            <rFont val="돋움"/>
            <family val="3"/>
            <charset val="129"/>
          </rPr>
          <t>근로자에</t>
        </r>
        <r>
          <rPr>
            <b/>
            <sz val="9"/>
            <color indexed="81"/>
            <rFont val="Tahoma"/>
            <family val="2"/>
          </rPr>
          <t xml:space="preserve"> </t>
        </r>
        <r>
          <rPr>
            <b/>
            <sz val="9"/>
            <color indexed="81"/>
            <rFont val="돋움"/>
            <family val="3"/>
            <charset val="129"/>
          </rPr>
          <t>대해</t>
        </r>
        <r>
          <rPr>
            <b/>
            <sz val="9"/>
            <color indexed="81"/>
            <rFont val="Tahoma"/>
            <family val="2"/>
          </rPr>
          <t xml:space="preserve"> 2015</t>
        </r>
        <r>
          <rPr>
            <b/>
            <sz val="9"/>
            <color indexed="81"/>
            <rFont val="돋움"/>
            <family val="3"/>
            <charset val="129"/>
          </rPr>
          <t>년까지</t>
        </r>
        <r>
          <rPr>
            <b/>
            <sz val="9"/>
            <color indexed="81"/>
            <rFont val="Tahoma"/>
            <family val="2"/>
          </rPr>
          <t xml:space="preserve"> </t>
        </r>
        <r>
          <rPr>
            <b/>
            <sz val="9"/>
            <color indexed="81"/>
            <rFont val="돋움"/>
            <family val="3"/>
            <charset val="129"/>
          </rPr>
          <t>근로소득에서</t>
        </r>
        <r>
          <rPr>
            <b/>
            <sz val="9"/>
            <color indexed="81"/>
            <rFont val="Tahoma"/>
            <family val="2"/>
          </rPr>
          <t xml:space="preserve"> </t>
        </r>
        <r>
          <rPr>
            <b/>
            <sz val="9"/>
            <color indexed="81"/>
            <rFont val="돋움"/>
            <family val="3"/>
            <charset val="129"/>
          </rPr>
          <t xml:space="preserve">공제
</t>
        </r>
        <r>
          <rPr>
            <b/>
            <sz val="9"/>
            <color indexed="81"/>
            <rFont val="Tahoma"/>
            <family val="2"/>
          </rPr>
          <t>(</t>
        </r>
        <r>
          <rPr>
            <b/>
            <sz val="9"/>
            <color indexed="81"/>
            <rFont val="돋움"/>
            <family val="3"/>
            <charset val="129"/>
          </rPr>
          <t>직전</t>
        </r>
        <r>
          <rPr>
            <b/>
            <sz val="9"/>
            <color indexed="81"/>
            <rFont val="Tahoma"/>
            <family val="2"/>
          </rPr>
          <t xml:space="preserve"> </t>
        </r>
        <r>
          <rPr>
            <b/>
            <sz val="9"/>
            <color indexed="81"/>
            <rFont val="돋움"/>
            <family val="3"/>
            <charset val="129"/>
          </rPr>
          <t>과세연도의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연간</t>
        </r>
        <r>
          <rPr>
            <b/>
            <sz val="9"/>
            <color indexed="81"/>
            <rFont val="Tahoma"/>
            <family val="2"/>
          </rPr>
          <t xml:space="preserve"> </t>
        </r>
        <r>
          <rPr>
            <b/>
            <sz val="9"/>
            <color indexed="81"/>
            <rFont val="돋움"/>
            <family val="3"/>
            <charset val="129"/>
          </rPr>
          <t>임금총액</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과세연도의</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연간</t>
        </r>
        <r>
          <rPr>
            <b/>
            <sz val="9"/>
            <color indexed="81"/>
            <rFont val="Tahoma"/>
            <family val="2"/>
          </rPr>
          <t xml:space="preserve"> </t>
        </r>
        <r>
          <rPr>
            <b/>
            <sz val="9"/>
            <color indexed="81"/>
            <rFont val="돋움"/>
            <family val="3"/>
            <charset val="129"/>
          </rPr>
          <t>임금총액</t>
        </r>
        <r>
          <rPr>
            <b/>
            <sz val="9"/>
            <color indexed="81"/>
            <rFont val="Tahoma"/>
            <family val="2"/>
          </rPr>
          <t>) × 50%</t>
        </r>
      </text>
    </comment>
    <comment ref="C141" authorId="1" shapeId="0" xr:uid="{36D2941A-276E-4A34-B60C-EA4D5F12F33C}">
      <text>
        <r>
          <rPr>
            <b/>
            <sz val="9"/>
            <color indexed="81"/>
            <rFont val="돋움"/>
            <family val="3"/>
            <charset val="129"/>
          </rPr>
          <t>장기집합투자증권</t>
        </r>
        <r>
          <rPr>
            <b/>
            <sz val="9"/>
            <color indexed="81"/>
            <rFont val="Tahoma"/>
            <family val="2"/>
          </rPr>
          <t xml:space="preserve"> = </t>
        </r>
        <r>
          <rPr>
            <b/>
            <sz val="9"/>
            <color indexed="81"/>
            <rFont val="돋움"/>
            <family val="3"/>
            <charset val="129"/>
          </rPr>
          <t>저축불입액</t>
        </r>
        <r>
          <rPr>
            <b/>
            <sz val="9"/>
            <color indexed="81"/>
            <rFont val="Tahoma"/>
            <family val="2"/>
          </rPr>
          <t xml:space="preserve"> x 40% (</t>
        </r>
        <r>
          <rPr>
            <b/>
            <sz val="9"/>
            <color indexed="81"/>
            <rFont val="돋움"/>
            <family val="3"/>
            <charset val="129"/>
          </rPr>
          <t>근로소득금액</t>
        </r>
        <r>
          <rPr>
            <b/>
            <sz val="9"/>
            <color indexed="81"/>
            <rFont val="Tahoma"/>
            <family val="2"/>
          </rPr>
          <t xml:space="preserve"> </t>
        </r>
        <r>
          <rPr>
            <b/>
            <sz val="9"/>
            <color indexed="81"/>
            <rFont val="돋움"/>
            <family val="3"/>
            <charset val="129"/>
          </rPr>
          <t>한도</t>
        </r>
        <r>
          <rPr>
            <b/>
            <sz val="9"/>
            <color indexed="81"/>
            <rFont val="Tahoma"/>
            <family val="2"/>
          </rPr>
          <t xml:space="preserve">, </t>
        </r>
        <r>
          <rPr>
            <b/>
            <sz val="9"/>
            <color indexed="81"/>
            <rFont val="돋움"/>
            <family val="3"/>
            <charset val="129"/>
          </rPr>
          <t>불입금액</t>
        </r>
        <r>
          <rPr>
            <b/>
            <sz val="9"/>
            <color indexed="81"/>
            <rFont val="Tahoma"/>
            <family val="2"/>
          </rPr>
          <t xml:space="preserve"> </t>
        </r>
        <r>
          <rPr>
            <b/>
            <sz val="9"/>
            <color indexed="81"/>
            <rFont val="돋움"/>
            <family val="3"/>
            <charset val="129"/>
          </rPr>
          <t>연</t>
        </r>
        <r>
          <rPr>
            <b/>
            <sz val="9"/>
            <color indexed="81"/>
            <rFont val="Tahoma"/>
            <family val="2"/>
          </rPr>
          <t xml:space="preserve"> 600</t>
        </r>
        <r>
          <rPr>
            <b/>
            <sz val="9"/>
            <color indexed="81"/>
            <rFont val="돋움"/>
            <family val="3"/>
            <charset val="129"/>
          </rPr>
          <t>만원</t>
        </r>
        <r>
          <rPr>
            <b/>
            <sz val="9"/>
            <color indexed="81"/>
            <rFont val="Tahoma"/>
            <family val="2"/>
          </rPr>
          <t xml:space="preserve"> </t>
        </r>
        <r>
          <rPr>
            <b/>
            <sz val="9"/>
            <color indexed="81"/>
            <rFont val="돋움"/>
            <family val="3"/>
            <charset val="129"/>
          </rPr>
          <t>이내</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가입대상</t>
        </r>
        <r>
          <rPr>
            <b/>
            <sz val="9"/>
            <color indexed="81"/>
            <rFont val="Tahoma"/>
            <family val="2"/>
          </rPr>
          <t xml:space="preserve"> : </t>
        </r>
        <r>
          <rPr>
            <b/>
            <sz val="9"/>
            <color indexed="81"/>
            <rFont val="돋움"/>
            <family val="3"/>
            <charset val="129"/>
          </rPr>
          <t>직전</t>
        </r>
        <r>
          <rPr>
            <b/>
            <sz val="9"/>
            <color indexed="81"/>
            <rFont val="Tahoma"/>
            <family val="2"/>
          </rPr>
          <t xml:space="preserve"> </t>
        </r>
        <r>
          <rPr>
            <b/>
            <sz val="9"/>
            <color indexed="81"/>
            <rFont val="돋움"/>
            <family val="3"/>
            <charset val="129"/>
          </rPr>
          <t>과세기간</t>
        </r>
        <r>
          <rPr>
            <b/>
            <sz val="9"/>
            <color indexed="81"/>
            <rFont val="Tahoma"/>
            <family val="2"/>
          </rPr>
          <t xml:space="preserve"> </t>
        </r>
        <r>
          <rPr>
            <b/>
            <sz val="9"/>
            <color indexed="81"/>
            <rFont val="돋움"/>
            <family val="3"/>
            <charset val="129"/>
          </rPr>
          <t>총급여액</t>
        </r>
        <r>
          <rPr>
            <b/>
            <sz val="9"/>
            <color indexed="81"/>
            <rFont val="Tahoma"/>
            <family val="2"/>
          </rPr>
          <t xml:space="preserve"> 5,000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근로자</t>
        </r>
        <r>
          <rPr>
            <b/>
            <sz val="9"/>
            <color indexed="81"/>
            <rFont val="Tahoma"/>
            <family val="2"/>
          </rPr>
          <t>(</t>
        </r>
        <r>
          <rPr>
            <b/>
            <sz val="9"/>
            <color indexed="81"/>
            <rFont val="돋움"/>
            <family val="3"/>
            <charset val="129"/>
          </rPr>
          <t>일용근로자</t>
        </r>
        <r>
          <rPr>
            <b/>
            <sz val="9"/>
            <color indexed="81"/>
            <rFont val="Tahoma"/>
            <family val="2"/>
          </rPr>
          <t xml:space="preserve"> </t>
        </r>
        <r>
          <rPr>
            <b/>
            <sz val="9"/>
            <color indexed="81"/>
            <rFont val="돋움"/>
            <family val="3"/>
            <charset val="129"/>
          </rPr>
          <t>제외</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펀드요건</t>
        </r>
        <r>
          <rPr>
            <b/>
            <sz val="9"/>
            <color indexed="81"/>
            <rFont val="Tahoma"/>
            <family val="2"/>
          </rPr>
          <t xml:space="preserve"> 
 - </t>
        </r>
        <r>
          <rPr>
            <b/>
            <sz val="9"/>
            <color indexed="81"/>
            <rFont val="돋움"/>
            <family val="3"/>
            <charset val="129"/>
          </rPr>
          <t>자산총액</t>
        </r>
        <r>
          <rPr>
            <b/>
            <sz val="9"/>
            <color indexed="81"/>
            <rFont val="Tahoma"/>
            <family val="2"/>
          </rPr>
          <t xml:space="preserve"> 40% </t>
        </r>
        <r>
          <rPr>
            <b/>
            <sz val="9"/>
            <color indexed="81"/>
            <rFont val="돋움"/>
            <family val="3"/>
            <charset val="129"/>
          </rPr>
          <t>이상을</t>
        </r>
        <r>
          <rPr>
            <b/>
            <sz val="9"/>
            <color indexed="81"/>
            <rFont val="Tahoma"/>
            <family val="2"/>
          </rPr>
          <t xml:space="preserve"> </t>
        </r>
        <r>
          <rPr>
            <b/>
            <sz val="9"/>
            <color indexed="81"/>
            <rFont val="돋움"/>
            <family val="3"/>
            <charset val="129"/>
          </rPr>
          <t>국내주식에</t>
        </r>
        <r>
          <rPr>
            <b/>
            <sz val="9"/>
            <color indexed="81"/>
            <rFont val="Tahoma"/>
            <family val="2"/>
          </rPr>
          <t xml:space="preserve"> </t>
        </r>
        <r>
          <rPr>
            <b/>
            <sz val="9"/>
            <color indexed="81"/>
            <rFont val="돋움"/>
            <family val="3"/>
            <charset val="129"/>
          </rPr>
          <t>투자하는</t>
        </r>
        <r>
          <rPr>
            <b/>
            <sz val="9"/>
            <color indexed="81"/>
            <rFont val="Tahoma"/>
            <family val="2"/>
          </rPr>
          <t xml:space="preserve"> </t>
        </r>
        <r>
          <rPr>
            <b/>
            <sz val="9"/>
            <color indexed="81"/>
            <rFont val="돋움"/>
            <family val="3"/>
            <charset val="129"/>
          </rPr>
          <t>장기적립식</t>
        </r>
        <r>
          <rPr>
            <b/>
            <sz val="9"/>
            <color indexed="81"/>
            <rFont val="Tahoma"/>
            <family val="2"/>
          </rPr>
          <t xml:space="preserve"> </t>
        </r>
        <r>
          <rPr>
            <b/>
            <sz val="9"/>
            <color indexed="81"/>
            <rFont val="돋움"/>
            <family val="3"/>
            <charset val="129"/>
          </rPr>
          <t xml:space="preserve">펀드
</t>
        </r>
        <r>
          <rPr>
            <b/>
            <sz val="9"/>
            <color indexed="81"/>
            <rFont val="Tahoma"/>
            <family val="2"/>
          </rPr>
          <t xml:space="preserve"> - </t>
        </r>
        <r>
          <rPr>
            <b/>
            <sz val="9"/>
            <color indexed="81"/>
            <rFont val="돋움"/>
            <family val="3"/>
            <charset val="129"/>
          </rPr>
          <t>연</t>
        </r>
        <r>
          <rPr>
            <b/>
            <sz val="9"/>
            <color indexed="81"/>
            <rFont val="Tahoma"/>
            <family val="2"/>
          </rPr>
          <t xml:space="preserve"> </t>
        </r>
        <r>
          <rPr>
            <b/>
            <sz val="9"/>
            <color indexed="81"/>
            <rFont val="돋움"/>
            <family val="3"/>
            <charset val="129"/>
          </rPr>
          <t>납입한도</t>
        </r>
        <r>
          <rPr>
            <b/>
            <sz val="9"/>
            <color indexed="81"/>
            <rFont val="Tahoma"/>
            <family val="2"/>
          </rPr>
          <t xml:space="preserve"> 600</t>
        </r>
        <r>
          <rPr>
            <b/>
            <sz val="9"/>
            <color indexed="81"/>
            <rFont val="돋움"/>
            <family val="3"/>
            <charset val="129"/>
          </rPr>
          <t xml:space="preserve">만원
</t>
        </r>
        <r>
          <rPr>
            <b/>
            <sz val="9"/>
            <color indexed="81"/>
            <rFont val="Tahoma"/>
            <family val="2"/>
          </rPr>
          <t xml:space="preserve"> - </t>
        </r>
        <r>
          <rPr>
            <b/>
            <sz val="9"/>
            <color indexed="81"/>
            <rFont val="돋움"/>
            <family val="3"/>
            <charset val="129"/>
          </rPr>
          <t>계약기간</t>
        </r>
        <r>
          <rPr>
            <b/>
            <sz val="9"/>
            <color indexed="81"/>
            <rFont val="Tahoma"/>
            <family val="2"/>
          </rPr>
          <t xml:space="preserve"> 10</t>
        </r>
        <r>
          <rPr>
            <b/>
            <sz val="9"/>
            <color indexed="81"/>
            <rFont val="돋움"/>
            <family val="3"/>
            <charset val="129"/>
          </rPr>
          <t>년</t>
        </r>
        <r>
          <rPr>
            <b/>
            <sz val="9"/>
            <color indexed="81"/>
            <rFont val="Tahoma"/>
            <family val="2"/>
          </rPr>
          <t xml:space="preserve"> </t>
        </r>
        <r>
          <rPr>
            <b/>
            <sz val="9"/>
            <color indexed="81"/>
            <rFont val="돋움"/>
            <family val="3"/>
            <charset val="129"/>
          </rPr>
          <t>이상
◦</t>
        </r>
        <r>
          <rPr>
            <b/>
            <sz val="9"/>
            <color indexed="81"/>
            <rFont val="Tahoma"/>
            <family val="2"/>
          </rPr>
          <t xml:space="preserve"> </t>
        </r>
        <r>
          <rPr>
            <b/>
            <sz val="9"/>
            <color indexed="81"/>
            <rFont val="돋움"/>
            <family val="3"/>
            <charset val="129"/>
          </rPr>
          <t>과세특례</t>
        </r>
        <r>
          <rPr>
            <b/>
            <sz val="9"/>
            <color indexed="81"/>
            <rFont val="Tahoma"/>
            <family val="2"/>
          </rPr>
          <t xml:space="preserve"> : 10</t>
        </r>
        <r>
          <rPr>
            <b/>
            <sz val="9"/>
            <color indexed="81"/>
            <rFont val="돋움"/>
            <family val="3"/>
            <charset val="129"/>
          </rPr>
          <t>년간</t>
        </r>
        <r>
          <rPr>
            <b/>
            <sz val="9"/>
            <color indexed="81"/>
            <rFont val="Tahoma"/>
            <family val="2"/>
          </rPr>
          <t xml:space="preserve"> </t>
        </r>
        <r>
          <rPr>
            <b/>
            <sz val="9"/>
            <color indexed="81"/>
            <rFont val="돋움"/>
            <family val="3"/>
            <charset val="129"/>
          </rPr>
          <t>연</t>
        </r>
        <r>
          <rPr>
            <b/>
            <sz val="9"/>
            <color indexed="81"/>
            <rFont val="Tahoma"/>
            <family val="2"/>
          </rPr>
          <t xml:space="preserve"> </t>
        </r>
        <r>
          <rPr>
            <b/>
            <sz val="9"/>
            <color indexed="81"/>
            <rFont val="돋움"/>
            <family val="3"/>
            <charset val="129"/>
          </rPr>
          <t>납입액의</t>
        </r>
        <r>
          <rPr>
            <b/>
            <sz val="9"/>
            <color indexed="81"/>
            <rFont val="Tahoma"/>
            <family val="2"/>
          </rPr>
          <t xml:space="preserve"> 40% </t>
        </r>
        <r>
          <rPr>
            <b/>
            <sz val="9"/>
            <color indexed="81"/>
            <rFont val="돋움"/>
            <family val="3"/>
            <charset val="129"/>
          </rPr>
          <t xml:space="preserve">소득공제
</t>
        </r>
        <r>
          <rPr>
            <b/>
            <sz val="9"/>
            <color indexed="81"/>
            <rFont val="Tahoma"/>
            <family val="2"/>
          </rPr>
          <t xml:space="preserve">            (</t>
        </r>
        <r>
          <rPr>
            <b/>
            <sz val="9"/>
            <color indexed="81"/>
            <rFont val="돋움"/>
            <family val="3"/>
            <charset val="129"/>
          </rPr>
          <t>최고</t>
        </r>
        <r>
          <rPr>
            <b/>
            <sz val="9"/>
            <color indexed="81"/>
            <rFont val="Tahoma"/>
            <family val="2"/>
          </rPr>
          <t xml:space="preserve"> 240</t>
        </r>
        <r>
          <rPr>
            <b/>
            <sz val="9"/>
            <color indexed="81"/>
            <rFont val="돋움"/>
            <family val="3"/>
            <charset val="129"/>
          </rPr>
          <t>만원</t>
        </r>
        <r>
          <rPr>
            <b/>
            <sz val="9"/>
            <color indexed="81"/>
            <rFont val="Tahoma"/>
            <family val="2"/>
          </rPr>
          <t xml:space="preserve"> </t>
        </r>
        <r>
          <rPr>
            <b/>
            <sz val="9"/>
            <color indexed="81"/>
            <rFont val="돋움"/>
            <family val="3"/>
            <charset val="129"/>
          </rPr>
          <t>소득공제</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적용기한</t>
        </r>
        <r>
          <rPr>
            <b/>
            <sz val="9"/>
            <color indexed="81"/>
            <rFont val="Tahoma"/>
            <family val="2"/>
          </rPr>
          <t xml:space="preserve"> :  ‘15.12.31</t>
        </r>
        <r>
          <rPr>
            <b/>
            <sz val="9"/>
            <color indexed="81"/>
            <rFont val="돋움"/>
            <family val="3"/>
            <charset val="129"/>
          </rPr>
          <t>까지</t>
        </r>
        <r>
          <rPr>
            <b/>
            <sz val="9"/>
            <color indexed="81"/>
            <rFont val="Tahoma"/>
            <family val="2"/>
          </rPr>
          <t xml:space="preserve"> </t>
        </r>
        <r>
          <rPr>
            <b/>
            <sz val="9"/>
            <color indexed="81"/>
            <rFont val="돋움"/>
            <family val="3"/>
            <charset val="129"/>
          </rPr>
          <t xml:space="preserve">가입분
</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농어촌특별세</t>
        </r>
        <r>
          <rPr>
            <b/>
            <sz val="9"/>
            <color indexed="81"/>
            <rFont val="Tahoma"/>
            <family val="2"/>
          </rPr>
          <t xml:space="preserve"> </t>
        </r>
        <r>
          <rPr>
            <b/>
            <sz val="9"/>
            <color indexed="81"/>
            <rFont val="돋움"/>
            <family val="3"/>
            <charset val="129"/>
          </rPr>
          <t>과세대상
장기집합투자증권저축</t>
        </r>
        <r>
          <rPr>
            <b/>
            <sz val="9"/>
            <color indexed="81"/>
            <rFont val="Tahoma"/>
            <family val="2"/>
          </rPr>
          <t xml:space="preserve"> </t>
        </r>
        <r>
          <rPr>
            <b/>
            <sz val="9"/>
            <color indexed="81"/>
            <rFont val="돋움"/>
            <family val="3"/>
            <charset val="129"/>
          </rPr>
          <t>소득공제
공제한도</t>
        </r>
        <r>
          <rPr>
            <b/>
            <sz val="9"/>
            <color indexed="81"/>
            <rFont val="Tahoma"/>
            <family val="2"/>
          </rPr>
          <t xml:space="preserve"> : </t>
        </r>
        <r>
          <rPr>
            <b/>
            <sz val="9"/>
            <color indexed="81"/>
            <rFont val="돋움"/>
            <family val="3"/>
            <charset val="129"/>
          </rPr>
          <t>저축납입액의</t>
        </r>
        <r>
          <rPr>
            <b/>
            <sz val="9"/>
            <color indexed="81"/>
            <rFont val="Tahoma"/>
            <family val="2"/>
          </rPr>
          <t xml:space="preserve"> 40% (</t>
        </r>
        <r>
          <rPr>
            <b/>
            <sz val="9"/>
            <color indexed="81"/>
            <rFont val="돋움"/>
            <family val="3"/>
            <charset val="129"/>
          </rPr>
          <t>연</t>
        </r>
        <r>
          <rPr>
            <b/>
            <sz val="9"/>
            <color indexed="81"/>
            <rFont val="Tahoma"/>
            <family val="2"/>
          </rPr>
          <t xml:space="preserve"> 240</t>
        </r>
        <r>
          <rPr>
            <b/>
            <sz val="9"/>
            <color indexed="81"/>
            <rFont val="돋움"/>
            <family val="3"/>
            <charset val="129"/>
          </rPr>
          <t>만원</t>
        </r>
        <r>
          <rPr>
            <b/>
            <sz val="9"/>
            <color indexed="81"/>
            <rFont val="Tahoma"/>
            <family val="2"/>
          </rPr>
          <t xml:space="preserve"> </t>
        </r>
        <r>
          <rPr>
            <b/>
            <sz val="9"/>
            <color indexed="81"/>
            <rFont val="돋움"/>
            <family val="3"/>
            <charset val="129"/>
          </rPr>
          <t>한도</t>
        </r>
        <r>
          <rPr>
            <b/>
            <sz val="9"/>
            <color indexed="81"/>
            <rFont val="Tahoma"/>
            <family val="2"/>
          </rPr>
          <t xml:space="preserve">)
</t>
        </r>
        <r>
          <rPr>
            <b/>
            <sz val="9"/>
            <color indexed="81"/>
            <rFont val="돋움"/>
            <family val="3"/>
            <charset val="129"/>
          </rPr>
          <t>공제요건</t>
        </r>
        <r>
          <rPr>
            <b/>
            <sz val="9"/>
            <color indexed="81"/>
            <rFont val="Tahoma"/>
            <family val="2"/>
          </rPr>
          <t xml:space="preserve"> : </t>
        </r>
        <r>
          <rPr>
            <b/>
            <sz val="9"/>
            <color indexed="81"/>
            <rFont val="돋움"/>
            <family val="3"/>
            <charset val="129"/>
          </rPr>
          <t>가입</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과세기간의</t>
        </r>
        <r>
          <rPr>
            <b/>
            <sz val="9"/>
            <color indexed="81"/>
            <rFont val="Tahoma"/>
            <family val="2"/>
          </rPr>
          <t xml:space="preserve"> </t>
        </r>
        <r>
          <rPr>
            <b/>
            <sz val="9"/>
            <color indexed="81"/>
            <rFont val="돋움"/>
            <family val="3"/>
            <charset val="129"/>
          </rPr>
          <t>총급여액</t>
        </r>
        <r>
          <rPr>
            <b/>
            <sz val="9"/>
            <color indexed="81"/>
            <rFont val="Tahoma"/>
            <family val="2"/>
          </rPr>
          <t xml:space="preserve"> 5</t>
        </r>
        <r>
          <rPr>
            <b/>
            <sz val="9"/>
            <color indexed="81"/>
            <rFont val="돋움"/>
            <family val="3"/>
            <charset val="129"/>
          </rPr>
          <t>천만원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장기집합투자증권저축에</t>
        </r>
        <r>
          <rPr>
            <b/>
            <sz val="9"/>
            <color indexed="81"/>
            <rFont val="Tahoma"/>
            <family val="2"/>
          </rPr>
          <t xml:space="preserve"> </t>
        </r>
        <r>
          <rPr>
            <b/>
            <sz val="9"/>
            <color indexed="81"/>
            <rFont val="돋움"/>
            <family val="3"/>
            <charset val="129"/>
          </rPr>
          <t>납입한</t>
        </r>
        <r>
          <rPr>
            <b/>
            <sz val="9"/>
            <color indexed="81"/>
            <rFont val="Tahoma"/>
            <family val="2"/>
          </rPr>
          <t xml:space="preserve"> </t>
        </r>
        <r>
          <rPr>
            <b/>
            <sz val="9"/>
            <color indexed="81"/>
            <rFont val="돋움"/>
            <family val="3"/>
            <charset val="129"/>
          </rPr>
          <t>금액</t>
        </r>
        <r>
          <rPr>
            <b/>
            <sz val="9"/>
            <color indexed="81"/>
            <rFont val="Tahoma"/>
            <family val="2"/>
          </rPr>
          <t>(</t>
        </r>
        <r>
          <rPr>
            <b/>
            <sz val="9"/>
            <color indexed="81"/>
            <rFont val="돋움"/>
            <family val="3"/>
            <charset val="129"/>
          </rPr>
          <t>해당</t>
        </r>
        <r>
          <rPr>
            <b/>
            <sz val="9"/>
            <color indexed="81"/>
            <rFont val="Tahoma"/>
            <family val="2"/>
          </rPr>
          <t xml:space="preserve"> </t>
        </r>
        <r>
          <rPr>
            <b/>
            <sz val="9"/>
            <color indexed="81"/>
            <rFont val="돋움"/>
            <family val="3"/>
            <charset val="129"/>
          </rPr>
          <t>과세기간</t>
        </r>
        <r>
          <rPr>
            <b/>
            <sz val="9"/>
            <color indexed="81"/>
            <rFont val="Tahoma"/>
            <family val="2"/>
          </rPr>
          <t xml:space="preserve"> 8</t>
        </r>
        <r>
          <rPr>
            <b/>
            <sz val="9"/>
            <color indexed="81"/>
            <rFont val="돋움"/>
            <family val="3"/>
            <charset val="129"/>
          </rPr>
          <t>천만원</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근로자</t>
        </r>
        <r>
          <rPr>
            <b/>
            <sz val="9"/>
            <color indexed="81"/>
            <rFont val="Tahoma"/>
            <family val="2"/>
          </rPr>
          <t>)</t>
        </r>
      </text>
    </comment>
    <comment ref="C143" authorId="2" shapeId="0" xr:uid="{EF87749E-865D-4A06-8AF3-87F36DBE14F9}">
      <text>
        <r>
          <rPr>
            <b/>
            <sz val="9"/>
            <color indexed="81"/>
            <rFont val="Tahoma"/>
            <family val="2"/>
          </rPr>
          <t xml:space="preserve">https://www.nts.go.kr/call/year_end/2014/htm2/ye0059-2.htm
</t>
        </r>
        <r>
          <rPr>
            <b/>
            <sz val="9"/>
            <color indexed="81"/>
            <rFont val="돋움"/>
            <family val="3"/>
            <charset val="129"/>
          </rPr>
          <t>소득공제</t>
        </r>
        <r>
          <rPr>
            <b/>
            <sz val="9"/>
            <color indexed="81"/>
            <rFont val="Tahoma"/>
            <family val="2"/>
          </rPr>
          <t xml:space="preserve"> </t>
        </r>
        <r>
          <rPr>
            <b/>
            <sz val="9"/>
            <color indexed="81"/>
            <rFont val="돋움"/>
            <family val="3"/>
            <charset val="129"/>
          </rPr>
          <t>종합한도
차</t>
        </r>
        <r>
          <rPr>
            <b/>
            <sz val="9"/>
            <color indexed="81"/>
            <rFont val="Tahoma"/>
            <family val="2"/>
          </rPr>
          <t xml:space="preserve">. </t>
        </r>
        <r>
          <rPr>
            <b/>
            <sz val="9"/>
            <color indexed="81"/>
            <rFont val="돋움"/>
            <family val="3"/>
            <charset val="129"/>
          </rPr>
          <t>소득공제</t>
        </r>
        <r>
          <rPr>
            <b/>
            <sz val="9"/>
            <color indexed="81"/>
            <rFont val="Tahoma"/>
            <family val="2"/>
          </rPr>
          <t xml:space="preserve"> </t>
        </r>
        <r>
          <rPr>
            <b/>
            <sz val="9"/>
            <color indexed="81"/>
            <rFont val="돋움"/>
            <family val="3"/>
            <charset val="129"/>
          </rPr>
          <t>종합한도</t>
        </r>
        <r>
          <rPr>
            <b/>
            <sz val="9"/>
            <color indexed="81"/>
            <rFont val="Tahoma"/>
            <family val="2"/>
          </rPr>
          <t>(</t>
        </r>
        <r>
          <rPr>
            <b/>
            <sz val="9"/>
            <color indexed="81"/>
            <rFont val="돋움"/>
            <family val="3"/>
            <charset val="129"/>
          </rPr>
          <t>조특법</t>
        </r>
        <r>
          <rPr>
            <b/>
            <sz val="9"/>
            <color indexed="81"/>
            <rFont val="Tahoma"/>
            <family val="2"/>
          </rPr>
          <t>132</t>
        </r>
        <r>
          <rPr>
            <b/>
            <sz val="9"/>
            <color indexed="81"/>
            <rFont val="돋움"/>
            <family val="3"/>
            <charset val="129"/>
          </rPr>
          <t>의</t>
        </r>
        <r>
          <rPr>
            <b/>
            <sz val="9"/>
            <color indexed="81"/>
            <rFont val="Tahoma"/>
            <family val="2"/>
          </rPr>
          <t xml:space="preserve">2)
</t>
        </r>
        <r>
          <rPr>
            <b/>
            <sz val="9"/>
            <color indexed="81"/>
            <rFont val="돋움"/>
            <family val="3"/>
            <charset val="129"/>
          </rPr>
          <t>고소득자에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과도한</t>
        </r>
        <r>
          <rPr>
            <b/>
            <sz val="9"/>
            <color indexed="81"/>
            <rFont val="Tahoma"/>
            <family val="2"/>
          </rPr>
          <t xml:space="preserve"> </t>
        </r>
        <r>
          <rPr>
            <b/>
            <sz val="9"/>
            <color indexed="81"/>
            <rFont val="돋움"/>
            <family val="3"/>
            <charset val="129"/>
          </rPr>
          <t>소득공제</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배제하기</t>
        </r>
        <r>
          <rPr>
            <b/>
            <sz val="9"/>
            <color indexed="81"/>
            <rFont val="Tahoma"/>
            <family val="2"/>
          </rPr>
          <t xml:space="preserve"> </t>
        </r>
        <r>
          <rPr>
            <b/>
            <sz val="9"/>
            <color indexed="81"/>
            <rFont val="돋움"/>
            <family val="3"/>
            <charset val="129"/>
          </rPr>
          <t>위하여</t>
        </r>
        <r>
          <rPr>
            <b/>
            <sz val="9"/>
            <color indexed="81"/>
            <rFont val="Tahoma"/>
            <family val="2"/>
          </rPr>
          <t xml:space="preserve"> </t>
        </r>
        <r>
          <rPr>
            <b/>
            <sz val="9"/>
            <color indexed="81"/>
            <rFont val="돋움"/>
            <family val="3"/>
            <charset val="129"/>
          </rPr>
          <t>거주자의</t>
        </r>
        <r>
          <rPr>
            <b/>
            <sz val="9"/>
            <color indexed="81"/>
            <rFont val="Tahoma"/>
            <family val="2"/>
          </rPr>
          <t xml:space="preserve"> </t>
        </r>
        <r>
          <rPr>
            <b/>
            <sz val="9"/>
            <color indexed="81"/>
            <rFont val="돋움"/>
            <family val="3"/>
            <charset val="129"/>
          </rPr>
          <t>종합소득세를</t>
        </r>
        <r>
          <rPr>
            <b/>
            <sz val="9"/>
            <color indexed="81"/>
            <rFont val="Tahoma"/>
            <family val="2"/>
          </rPr>
          <t xml:space="preserve"> </t>
        </r>
        <r>
          <rPr>
            <b/>
            <sz val="9"/>
            <color indexed="81"/>
            <rFont val="돋움"/>
            <family val="3"/>
            <charset val="129"/>
          </rPr>
          <t>계산할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특별공제와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밖의</t>
        </r>
        <r>
          <rPr>
            <b/>
            <sz val="9"/>
            <color indexed="81"/>
            <rFont val="Tahoma"/>
            <family val="2"/>
          </rPr>
          <t xml:space="preserve"> </t>
        </r>
        <r>
          <rPr>
            <b/>
            <sz val="9"/>
            <color indexed="81"/>
            <rFont val="돋움"/>
            <family val="3"/>
            <charset val="129"/>
          </rPr>
          <t>소득공제</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일정소득공제금액의</t>
        </r>
        <r>
          <rPr>
            <b/>
            <sz val="9"/>
            <color indexed="81"/>
            <rFont val="Tahoma"/>
            <family val="2"/>
          </rPr>
          <t xml:space="preserve"> </t>
        </r>
        <r>
          <rPr>
            <b/>
            <sz val="9"/>
            <color indexed="81"/>
            <rFont val="돋움"/>
            <family val="3"/>
            <charset val="129"/>
          </rPr>
          <t>합계액이</t>
        </r>
        <r>
          <rPr>
            <b/>
            <sz val="9"/>
            <color indexed="81"/>
            <rFont val="Tahoma"/>
            <family val="2"/>
          </rPr>
          <t xml:space="preserve"> 2,500</t>
        </r>
        <r>
          <rPr>
            <b/>
            <sz val="9"/>
            <color indexed="81"/>
            <rFont val="돋움"/>
            <family val="3"/>
            <charset val="129"/>
          </rPr>
          <t>만원을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금액에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소득공제를</t>
        </r>
        <r>
          <rPr>
            <b/>
            <sz val="9"/>
            <color indexed="81"/>
            <rFont val="Tahoma"/>
            <family val="2"/>
          </rPr>
          <t xml:space="preserve"> </t>
        </r>
        <r>
          <rPr>
            <b/>
            <sz val="9"/>
            <color indexed="81"/>
            <rFont val="돋움"/>
            <family val="3"/>
            <charset val="129"/>
          </rPr>
          <t>하지</t>
        </r>
        <r>
          <rPr>
            <b/>
            <sz val="9"/>
            <color indexed="81"/>
            <rFont val="Tahoma"/>
            <family val="2"/>
          </rPr>
          <t xml:space="preserve"> </t>
        </r>
        <r>
          <rPr>
            <b/>
            <sz val="9"/>
            <color indexed="81"/>
            <rFont val="돋움"/>
            <family val="3"/>
            <charset val="129"/>
          </rPr>
          <t>아니한다</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소득공제</t>
        </r>
        <r>
          <rPr>
            <b/>
            <sz val="9"/>
            <color indexed="81"/>
            <rFont val="Tahoma"/>
            <family val="2"/>
          </rPr>
          <t xml:space="preserve"> </t>
        </r>
        <r>
          <rPr>
            <b/>
            <sz val="9"/>
            <color indexed="81"/>
            <rFont val="돋움"/>
            <family val="3"/>
            <charset val="129"/>
          </rPr>
          <t>한도액
다음</t>
        </r>
        <r>
          <rPr>
            <b/>
            <sz val="9"/>
            <color indexed="81"/>
            <rFont val="Tahoma"/>
            <family val="2"/>
          </rPr>
          <t xml:space="preserve"> </t>
        </r>
        <r>
          <rPr>
            <b/>
            <sz val="9"/>
            <color indexed="81"/>
            <rFont val="돋움"/>
            <family val="3"/>
            <charset val="129"/>
          </rPr>
          <t>표의</t>
        </r>
        <r>
          <rPr>
            <b/>
            <sz val="9"/>
            <color indexed="81"/>
            <rFont val="Tahoma"/>
            <family val="2"/>
          </rPr>
          <t xml:space="preserve"> </t>
        </r>
        <r>
          <rPr>
            <b/>
            <sz val="9"/>
            <color indexed="81"/>
            <rFont val="돋움"/>
            <family val="3"/>
            <charset val="129"/>
          </rPr>
          <t>한도대상</t>
        </r>
        <r>
          <rPr>
            <b/>
            <sz val="9"/>
            <color indexed="81"/>
            <rFont val="Tahoma"/>
            <family val="2"/>
          </rPr>
          <t xml:space="preserve"> </t>
        </r>
        <r>
          <rPr>
            <b/>
            <sz val="9"/>
            <color indexed="81"/>
            <rFont val="돋움"/>
            <family val="3"/>
            <charset val="129"/>
          </rPr>
          <t>공제금액</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필요경비의</t>
        </r>
        <r>
          <rPr>
            <b/>
            <sz val="9"/>
            <color indexed="81"/>
            <rFont val="Tahoma"/>
            <family val="2"/>
          </rPr>
          <t xml:space="preserve"> </t>
        </r>
        <r>
          <rPr>
            <b/>
            <sz val="9"/>
            <color indexed="81"/>
            <rFont val="돋움"/>
            <family val="3"/>
            <charset val="129"/>
          </rPr>
          <t>합계액이</t>
        </r>
        <r>
          <rPr>
            <b/>
            <sz val="9"/>
            <color indexed="81"/>
            <rFont val="Tahoma"/>
            <family val="2"/>
          </rPr>
          <t xml:space="preserve"> 2,500</t>
        </r>
        <r>
          <rPr>
            <b/>
            <sz val="9"/>
            <color indexed="81"/>
            <rFont val="돋움"/>
            <family val="3"/>
            <charset val="129"/>
          </rPr>
          <t>만원을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초과액은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발생하는</t>
        </r>
        <r>
          <rPr>
            <b/>
            <sz val="9"/>
            <color indexed="81"/>
            <rFont val="Tahoma"/>
            <family val="2"/>
          </rPr>
          <t xml:space="preserve"> </t>
        </r>
        <r>
          <rPr>
            <b/>
            <sz val="9"/>
            <color indexed="81"/>
            <rFont val="돋움"/>
            <family val="3"/>
            <charset val="129"/>
          </rPr>
          <t>소득분부터</t>
        </r>
        <r>
          <rPr>
            <b/>
            <sz val="9"/>
            <color indexed="81"/>
            <rFont val="Tahoma"/>
            <family val="2"/>
          </rPr>
          <t xml:space="preserve"> </t>
        </r>
        <r>
          <rPr>
            <b/>
            <sz val="9"/>
            <color indexed="81"/>
            <rFont val="돋움"/>
            <family val="3"/>
            <charset val="129"/>
          </rPr>
          <t>적용
조세특례제한법</t>
        </r>
        <r>
          <rPr>
            <b/>
            <sz val="9"/>
            <color indexed="81"/>
            <rFont val="Tahoma"/>
            <family val="2"/>
          </rPr>
          <t xml:space="preserve"> </t>
        </r>
        <r>
          <rPr>
            <b/>
            <sz val="9"/>
            <color indexed="81"/>
            <rFont val="돋움"/>
            <family val="3"/>
            <charset val="129"/>
          </rPr>
          <t>제</t>
        </r>
        <r>
          <rPr>
            <b/>
            <sz val="9"/>
            <color indexed="81"/>
            <rFont val="Tahoma"/>
            <family val="2"/>
          </rPr>
          <t>132</t>
        </r>
        <r>
          <rPr>
            <b/>
            <sz val="9"/>
            <color indexed="81"/>
            <rFont val="돋움"/>
            <family val="3"/>
            <charset val="129"/>
          </rPr>
          <t>조의</t>
        </r>
        <r>
          <rPr>
            <b/>
            <sz val="9"/>
            <color indexed="81"/>
            <rFont val="Tahoma"/>
            <family val="2"/>
          </rPr>
          <t xml:space="preserve"> 2 [ </t>
        </r>
        <r>
          <rPr>
            <b/>
            <sz val="9"/>
            <color indexed="81"/>
            <rFont val="돋움"/>
            <family val="3"/>
            <charset val="129"/>
          </rPr>
          <t>소득세</t>
        </r>
        <r>
          <rPr>
            <b/>
            <sz val="9"/>
            <color indexed="81"/>
            <rFont val="Tahoma"/>
            <family val="2"/>
          </rPr>
          <t xml:space="preserve"> </t>
        </r>
        <r>
          <rPr>
            <b/>
            <sz val="9"/>
            <color indexed="81"/>
            <rFont val="돋움"/>
            <family val="3"/>
            <charset val="129"/>
          </rPr>
          <t>소득공제</t>
        </r>
        <r>
          <rPr>
            <b/>
            <sz val="9"/>
            <color indexed="81"/>
            <rFont val="Tahoma"/>
            <family val="2"/>
          </rPr>
          <t xml:space="preserve"> </t>
        </r>
        <r>
          <rPr>
            <b/>
            <sz val="9"/>
            <color indexed="81"/>
            <rFont val="돋움"/>
            <family val="3"/>
            <charset val="129"/>
          </rPr>
          <t>등의</t>
        </r>
        <r>
          <rPr>
            <b/>
            <sz val="9"/>
            <color indexed="81"/>
            <rFont val="Tahoma"/>
            <family val="2"/>
          </rPr>
          <t xml:space="preserve"> </t>
        </r>
        <r>
          <rPr>
            <b/>
            <sz val="9"/>
            <color indexed="81"/>
            <rFont val="돋움"/>
            <family val="3"/>
            <charset val="129"/>
          </rPr>
          <t>종합한도</t>
        </r>
        <r>
          <rPr>
            <b/>
            <sz val="9"/>
            <color indexed="81"/>
            <rFont val="Tahoma"/>
            <family val="2"/>
          </rPr>
          <t xml:space="preserve">(2013.01.01 </t>
        </r>
        <r>
          <rPr>
            <b/>
            <sz val="9"/>
            <color indexed="81"/>
            <rFont val="돋움"/>
            <family val="3"/>
            <charset val="129"/>
          </rPr>
          <t>신설</t>
        </r>
        <r>
          <rPr>
            <b/>
            <sz val="9"/>
            <color indexed="81"/>
            <rFont val="Tahoma"/>
            <family val="2"/>
          </rPr>
          <t xml:space="preserve">) ]
</t>
        </r>
        <r>
          <rPr>
            <b/>
            <sz val="9"/>
            <color indexed="81"/>
            <rFont val="돋움"/>
            <family val="3"/>
            <charset val="129"/>
          </rPr>
          <t xml:space="preserve">
①</t>
        </r>
        <r>
          <rPr>
            <b/>
            <sz val="9"/>
            <color indexed="81"/>
            <rFont val="Tahoma"/>
            <family val="2"/>
          </rPr>
          <t xml:space="preserve"> </t>
        </r>
        <r>
          <rPr>
            <b/>
            <sz val="9"/>
            <color indexed="81"/>
            <rFont val="돋움"/>
            <family val="3"/>
            <charset val="129"/>
          </rPr>
          <t>거주자의</t>
        </r>
        <r>
          <rPr>
            <b/>
            <sz val="9"/>
            <color indexed="81"/>
            <rFont val="Tahoma"/>
            <family val="2"/>
          </rPr>
          <t xml:space="preserve"> </t>
        </r>
        <r>
          <rPr>
            <b/>
            <sz val="9"/>
            <color indexed="81"/>
            <rFont val="돋움"/>
            <family val="3"/>
            <charset val="129"/>
          </rPr>
          <t>종합소득에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소득세를</t>
        </r>
        <r>
          <rPr>
            <b/>
            <sz val="9"/>
            <color indexed="81"/>
            <rFont val="Tahoma"/>
            <family val="2"/>
          </rPr>
          <t xml:space="preserve"> </t>
        </r>
        <r>
          <rPr>
            <b/>
            <sz val="9"/>
            <color indexed="81"/>
            <rFont val="돋움"/>
            <family val="3"/>
            <charset val="129"/>
          </rPr>
          <t>계산할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필요경비</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공제금액의</t>
        </r>
        <r>
          <rPr>
            <b/>
            <sz val="9"/>
            <color indexed="81"/>
            <rFont val="Tahoma"/>
            <family val="2"/>
          </rPr>
          <t xml:space="preserve"> </t>
        </r>
        <r>
          <rPr>
            <b/>
            <sz val="9"/>
            <color indexed="81"/>
            <rFont val="돋움"/>
            <family val="3"/>
            <charset val="129"/>
          </rPr>
          <t>합계액이</t>
        </r>
        <r>
          <rPr>
            <b/>
            <sz val="9"/>
            <color indexed="81"/>
            <rFont val="Tahoma"/>
            <family val="2"/>
          </rPr>
          <t xml:space="preserve"> 2</t>
        </r>
        <r>
          <rPr>
            <b/>
            <sz val="9"/>
            <color indexed="81"/>
            <rFont val="돋움"/>
            <family val="3"/>
            <charset val="129"/>
          </rPr>
          <t>천</t>
        </r>
        <r>
          <rPr>
            <b/>
            <sz val="9"/>
            <color indexed="81"/>
            <rFont val="Tahoma"/>
            <family val="2"/>
          </rPr>
          <t>500</t>
        </r>
        <r>
          <rPr>
            <b/>
            <sz val="9"/>
            <color indexed="81"/>
            <rFont val="돋움"/>
            <family val="3"/>
            <charset val="129"/>
          </rPr>
          <t>만원을</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초과하는</t>
        </r>
        <r>
          <rPr>
            <b/>
            <sz val="9"/>
            <color indexed="81"/>
            <rFont val="Tahoma"/>
            <family val="2"/>
          </rPr>
          <t xml:space="preserve"> </t>
        </r>
        <r>
          <rPr>
            <b/>
            <sz val="9"/>
            <color indexed="81"/>
            <rFont val="돋움"/>
            <family val="3"/>
            <charset val="129"/>
          </rPr>
          <t>금액은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.(2013.01.01 </t>
        </r>
        <r>
          <rPr>
            <b/>
            <sz val="9"/>
            <color indexed="81"/>
            <rFont val="돋움"/>
            <family val="3"/>
            <charset val="129"/>
          </rPr>
          <t>신설</t>
        </r>
        <r>
          <rPr>
            <b/>
            <sz val="9"/>
            <color indexed="81"/>
            <rFont val="Tahoma"/>
            <family val="2"/>
          </rPr>
          <t xml:space="preserve">) 
1. </t>
        </r>
        <r>
          <rPr>
            <b/>
            <sz val="9"/>
            <color indexed="81"/>
            <rFont val="돋움"/>
            <family val="3"/>
            <charset val="129"/>
          </rPr>
          <t>삭제</t>
        </r>
        <r>
          <rPr>
            <b/>
            <sz val="9"/>
            <color indexed="81"/>
            <rFont val="Tahoma"/>
            <family val="2"/>
          </rPr>
          <t>(2014.01.01) 
2.</t>
        </r>
        <r>
          <rPr>
            <b/>
            <sz val="9"/>
            <color indexed="81"/>
            <rFont val="돋움"/>
            <family val="3"/>
            <charset val="129"/>
          </rPr>
          <t>「소득세법」</t>
        </r>
        <r>
          <rPr>
            <b/>
            <sz val="9"/>
            <color indexed="81"/>
            <rFont val="Tahoma"/>
            <family val="2"/>
          </rPr>
          <t xml:space="preserve"> </t>
        </r>
        <r>
          <rPr>
            <b/>
            <sz val="9"/>
            <color indexed="81"/>
            <rFont val="돋움"/>
            <family val="3"/>
            <charset val="129"/>
          </rPr>
          <t>제</t>
        </r>
        <r>
          <rPr>
            <b/>
            <sz val="9"/>
            <color indexed="81"/>
            <rFont val="Tahoma"/>
            <family val="2"/>
          </rPr>
          <t>52</t>
        </r>
        <r>
          <rPr>
            <b/>
            <sz val="9"/>
            <color indexed="81"/>
            <rFont val="돋움"/>
            <family val="3"/>
            <charset val="129"/>
          </rPr>
          <t>조</t>
        </r>
        <r>
          <rPr>
            <b/>
            <sz val="9"/>
            <color indexed="81"/>
            <rFont val="Tahoma"/>
            <family val="2"/>
          </rPr>
          <t xml:space="preserve">[ </t>
        </r>
        <r>
          <rPr>
            <b/>
            <sz val="9"/>
            <color indexed="81"/>
            <rFont val="돋움"/>
            <family val="3"/>
            <charset val="129"/>
          </rPr>
          <t>특별소득공제</t>
        </r>
        <r>
          <rPr>
            <b/>
            <sz val="9"/>
            <color indexed="81"/>
            <rFont val="Tahoma"/>
            <family val="2"/>
          </rPr>
          <t xml:space="preserve">(2014.01.01 </t>
        </r>
        <r>
          <rPr>
            <b/>
            <sz val="9"/>
            <color indexed="81"/>
            <rFont val="돋움"/>
            <family val="3"/>
            <charset val="129"/>
          </rPr>
          <t>제목개정</t>
        </r>
        <r>
          <rPr>
            <b/>
            <sz val="9"/>
            <color indexed="81"/>
            <rFont val="Tahoma"/>
            <family val="2"/>
          </rPr>
          <t>) ]</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특별소득공제</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「소득세법」제</t>
        </r>
        <r>
          <rPr>
            <b/>
            <sz val="9"/>
            <color indexed="81"/>
            <rFont val="Tahoma"/>
            <family val="2"/>
          </rPr>
          <t>52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「국민건강보험법」</t>
        </r>
        <r>
          <rPr>
            <b/>
            <sz val="9"/>
            <color indexed="81"/>
            <rFont val="Tahoma"/>
            <family val="2"/>
          </rPr>
          <t xml:space="preserve">, </t>
        </r>
        <r>
          <rPr>
            <b/>
            <sz val="9"/>
            <color indexed="81"/>
            <rFont val="돋움"/>
            <family val="3"/>
            <charset val="129"/>
          </rPr>
          <t>「고용보험법」</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「노인장기요양보험법」에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부담하는</t>
        </r>
        <r>
          <rPr>
            <b/>
            <sz val="9"/>
            <color indexed="81"/>
            <rFont val="Tahoma"/>
            <family val="2"/>
          </rPr>
          <t xml:space="preserve"> </t>
        </r>
        <r>
          <rPr>
            <b/>
            <sz val="9"/>
            <color indexed="81"/>
            <rFont val="돋움"/>
            <family val="3"/>
            <charset val="129"/>
          </rPr>
          <t>보험료</t>
        </r>
        <r>
          <rPr>
            <b/>
            <sz val="9"/>
            <color indexed="81"/>
            <rFont val="Tahoma"/>
            <family val="2"/>
          </rPr>
          <t xml:space="preserve">] </t>
        </r>
        <r>
          <rPr>
            <b/>
            <sz val="9"/>
            <color indexed="81"/>
            <rFont val="돋움"/>
            <family val="3"/>
            <charset val="129"/>
          </rPr>
          <t>소득공제는</t>
        </r>
        <r>
          <rPr>
            <b/>
            <sz val="9"/>
            <color indexed="81"/>
            <rFont val="Tahoma"/>
            <family val="2"/>
          </rPr>
          <t xml:space="preserve"> </t>
        </r>
        <r>
          <rPr>
            <b/>
            <sz val="9"/>
            <color indexed="81"/>
            <rFont val="돋움"/>
            <family val="3"/>
            <charset val="129"/>
          </rPr>
          <t>포함하지</t>
        </r>
        <r>
          <rPr>
            <b/>
            <sz val="9"/>
            <color indexed="81"/>
            <rFont val="Tahoma"/>
            <family val="2"/>
          </rPr>
          <t xml:space="preserve"> </t>
        </r>
        <r>
          <rPr>
            <b/>
            <sz val="9"/>
            <color indexed="81"/>
            <rFont val="돋움"/>
            <family val="3"/>
            <charset val="129"/>
          </rPr>
          <t>아니한다</t>
        </r>
        <r>
          <rPr>
            <b/>
            <sz val="9"/>
            <color indexed="81"/>
            <rFont val="Tahoma"/>
            <family val="2"/>
          </rPr>
          <t xml:space="preserve">.(2014.01.01 </t>
        </r>
        <r>
          <rPr>
            <b/>
            <sz val="9"/>
            <color indexed="81"/>
            <rFont val="돋움"/>
            <family val="3"/>
            <charset val="129"/>
          </rPr>
          <t>개정</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삭제</t>
        </r>
        <r>
          <rPr>
            <b/>
            <sz val="9"/>
            <color indexed="81"/>
            <rFont val="Tahoma"/>
            <family val="2"/>
          </rPr>
          <t xml:space="preserve">(2014.01.01)  </t>
        </r>
        <r>
          <rPr>
            <b/>
            <sz val="9"/>
            <color indexed="81"/>
            <rFont val="돋움"/>
            <family val="3"/>
            <charset val="129"/>
          </rPr>
          <t>나</t>
        </r>
        <r>
          <rPr>
            <b/>
            <sz val="9"/>
            <color indexed="81"/>
            <rFont val="Tahoma"/>
            <family val="2"/>
          </rPr>
          <t xml:space="preserve">. </t>
        </r>
        <r>
          <rPr>
            <b/>
            <sz val="9"/>
            <color indexed="81"/>
            <rFont val="돋움"/>
            <family val="3"/>
            <charset val="129"/>
          </rPr>
          <t>삭제</t>
        </r>
        <r>
          <rPr>
            <b/>
            <sz val="9"/>
            <color indexed="81"/>
            <rFont val="Tahoma"/>
            <family val="2"/>
          </rPr>
          <t xml:space="preserve">(2014.01.01)  </t>
        </r>
        <r>
          <rPr>
            <b/>
            <sz val="9"/>
            <color indexed="81"/>
            <rFont val="돋움"/>
            <family val="3"/>
            <charset val="129"/>
          </rPr>
          <t>다</t>
        </r>
        <r>
          <rPr>
            <b/>
            <sz val="9"/>
            <color indexed="81"/>
            <rFont val="Tahoma"/>
            <family val="2"/>
          </rPr>
          <t xml:space="preserve">. </t>
        </r>
        <r>
          <rPr>
            <b/>
            <sz val="9"/>
            <color indexed="81"/>
            <rFont val="돋움"/>
            <family val="3"/>
            <charset val="129"/>
          </rPr>
          <t>삭제</t>
        </r>
        <r>
          <rPr>
            <b/>
            <sz val="9"/>
            <color indexed="81"/>
            <rFont val="Tahoma"/>
            <family val="2"/>
          </rPr>
          <t xml:space="preserve">(2014.01.01)  </t>
        </r>
        <r>
          <rPr>
            <b/>
            <sz val="9"/>
            <color indexed="81"/>
            <rFont val="돋움"/>
            <family val="3"/>
            <charset val="129"/>
          </rPr>
          <t>라</t>
        </r>
        <r>
          <rPr>
            <b/>
            <sz val="9"/>
            <color indexed="81"/>
            <rFont val="Tahoma"/>
            <family val="2"/>
          </rPr>
          <t xml:space="preserve">. </t>
        </r>
        <r>
          <rPr>
            <b/>
            <sz val="9"/>
            <color indexed="81"/>
            <rFont val="돋움"/>
            <family val="3"/>
            <charset val="129"/>
          </rPr>
          <t>삭제</t>
        </r>
        <r>
          <rPr>
            <b/>
            <sz val="9"/>
            <color indexed="81"/>
            <rFont val="Tahoma"/>
            <family val="2"/>
          </rPr>
          <t xml:space="preserve">(2014.01.01) 
3. </t>
        </r>
        <r>
          <rPr>
            <b/>
            <sz val="9"/>
            <color indexed="81"/>
            <rFont val="돋움"/>
            <family val="3"/>
            <charset val="129"/>
          </rPr>
          <t>제</t>
        </r>
        <r>
          <rPr>
            <b/>
            <sz val="9"/>
            <color indexed="81"/>
            <rFont val="Tahoma"/>
            <family val="2"/>
          </rPr>
          <t>16</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벤처투자조합</t>
        </r>
        <r>
          <rPr>
            <b/>
            <sz val="9"/>
            <color indexed="81"/>
            <rFont val="Tahoma"/>
            <family val="2"/>
          </rPr>
          <t xml:space="preserve"> </t>
        </r>
        <r>
          <rPr>
            <b/>
            <sz val="9"/>
            <color indexed="81"/>
            <rFont val="돋움"/>
            <family val="3"/>
            <charset val="129"/>
          </rPr>
          <t>출자</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소득공제</t>
        </r>
        <r>
          <rPr>
            <b/>
            <sz val="9"/>
            <color indexed="81"/>
            <rFont val="Tahoma"/>
            <family val="2"/>
          </rPr>
          <t>(</t>
        </r>
        <r>
          <rPr>
            <b/>
            <sz val="9"/>
            <color indexed="81"/>
            <rFont val="돋움"/>
            <family val="3"/>
            <charset val="129"/>
          </rPr>
          <t>같은</t>
        </r>
        <r>
          <rPr>
            <b/>
            <sz val="9"/>
            <color indexed="81"/>
            <rFont val="Tahoma"/>
            <family val="2"/>
          </rPr>
          <t xml:space="preserve"> </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호</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제</t>
        </r>
        <r>
          <rPr>
            <b/>
            <sz val="9"/>
            <color indexed="81"/>
            <rFont val="Tahoma"/>
            <family val="2"/>
          </rPr>
          <t>6</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출자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제외한다</t>
        </r>
        <r>
          <rPr>
            <b/>
            <sz val="9"/>
            <color indexed="81"/>
            <rFont val="Tahoma"/>
            <family val="2"/>
          </rPr>
          <t xml:space="preserve">)(2020.02.11 </t>
        </r>
        <r>
          <rPr>
            <b/>
            <sz val="9"/>
            <color indexed="81"/>
            <rFont val="돋움"/>
            <family val="3"/>
            <charset val="129"/>
          </rPr>
          <t>개정</t>
        </r>
        <r>
          <rPr>
            <b/>
            <sz val="9"/>
            <color indexed="81"/>
            <rFont val="Tahoma"/>
            <family val="2"/>
          </rPr>
          <t xml:space="preserve">)
4. </t>
        </r>
        <r>
          <rPr>
            <b/>
            <sz val="9"/>
            <color indexed="81"/>
            <rFont val="돋움"/>
            <family val="3"/>
            <charset val="129"/>
          </rPr>
          <t>제</t>
        </r>
        <r>
          <rPr>
            <b/>
            <sz val="9"/>
            <color indexed="81"/>
            <rFont val="Tahoma"/>
            <family val="2"/>
          </rPr>
          <t>86</t>
        </r>
        <r>
          <rPr>
            <b/>
            <sz val="9"/>
            <color indexed="81"/>
            <rFont val="돋움"/>
            <family val="3"/>
            <charset val="129"/>
          </rPr>
          <t>조의</t>
        </r>
        <r>
          <rPr>
            <b/>
            <sz val="9"/>
            <color indexed="81"/>
            <rFont val="Tahoma"/>
            <family val="2"/>
          </rPr>
          <t>3</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공제부금에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소득공제</t>
        </r>
        <r>
          <rPr>
            <b/>
            <sz val="9"/>
            <color indexed="81"/>
            <rFont val="Tahoma"/>
            <family val="2"/>
          </rPr>
          <t xml:space="preserve">(2013.01.01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87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청약저축</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소득공제</t>
        </r>
        <r>
          <rPr>
            <b/>
            <sz val="9"/>
            <color indexed="81"/>
            <rFont val="Tahoma"/>
            <family val="2"/>
          </rPr>
          <t xml:space="preserve">(2013.01.01 </t>
        </r>
        <r>
          <rPr>
            <b/>
            <sz val="9"/>
            <color indexed="81"/>
            <rFont val="돋움"/>
            <family val="3"/>
            <charset val="129"/>
          </rPr>
          <t>신설</t>
        </r>
        <r>
          <rPr>
            <b/>
            <sz val="9"/>
            <color indexed="81"/>
            <rFont val="Tahoma"/>
            <family val="2"/>
          </rPr>
          <t xml:space="preserve">) 
6. </t>
        </r>
        <r>
          <rPr>
            <b/>
            <sz val="9"/>
            <color indexed="81"/>
            <rFont val="돋움"/>
            <family val="3"/>
            <charset val="129"/>
          </rPr>
          <t>제</t>
        </r>
        <r>
          <rPr>
            <b/>
            <sz val="9"/>
            <color indexed="81"/>
            <rFont val="Tahoma"/>
            <family val="2"/>
          </rPr>
          <t>88</t>
        </r>
        <r>
          <rPr>
            <b/>
            <sz val="9"/>
            <color indexed="81"/>
            <rFont val="돋움"/>
            <family val="3"/>
            <charset val="129"/>
          </rPr>
          <t>조의</t>
        </r>
        <r>
          <rPr>
            <b/>
            <sz val="9"/>
            <color indexed="81"/>
            <rFont val="Tahoma"/>
            <family val="2"/>
          </rPr>
          <t xml:space="preserve">4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우리사주조합</t>
        </r>
        <r>
          <rPr>
            <b/>
            <sz val="9"/>
            <color indexed="81"/>
            <rFont val="Tahoma"/>
            <family val="2"/>
          </rPr>
          <t xml:space="preserve"> </t>
        </r>
        <r>
          <rPr>
            <b/>
            <sz val="9"/>
            <color indexed="81"/>
            <rFont val="돋움"/>
            <family val="3"/>
            <charset val="129"/>
          </rPr>
          <t>출자에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소득공제</t>
        </r>
        <r>
          <rPr>
            <b/>
            <sz val="9"/>
            <color indexed="81"/>
            <rFont val="Tahoma"/>
            <family val="2"/>
          </rPr>
          <t xml:space="preserve">(2013.01.01 </t>
        </r>
        <r>
          <rPr>
            <b/>
            <sz val="9"/>
            <color indexed="81"/>
            <rFont val="돋움"/>
            <family val="3"/>
            <charset val="129"/>
          </rPr>
          <t>신설</t>
        </r>
        <r>
          <rPr>
            <b/>
            <sz val="9"/>
            <color indexed="81"/>
            <rFont val="Tahoma"/>
            <family val="2"/>
          </rPr>
          <t xml:space="preserve">) 
7. </t>
        </r>
        <r>
          <rPr>
            <b/>
            <sz val="9"/>
            <color indexed="81"/>
            <rFont val="돋움"/>
            <family val="3"/>
            <charset val="129"/>
          </rPr>
          <t>제</t>
        </r>
        <r>
          <rPr>
            <b/>
            <sz val="9"/>
            <color indexed="81"/>
            <rFont val="Tahoma"/>
            <family val="2"/>
          </rPr>
          <t>91</t>
        </r>
        <r>
          <rPr>
            <b/>
            <sz val="9"/>
            <color indexed="81"/>
            <rFont val="돋움"/>
            <family val="3"/>
            <charset val="129"/>
          </rPr>
          <t>조의</t>
        </r>
        <r>
          <rPr>
            <b/>
            <sz val="9"/>
            <color indexed="81"/>
            <rFont val="Tahoma"/>
            <family val="2"/>
          </rPr>
          <t>16</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장기집합투자증권저축</t>
        </r>
        <r>
          <rPr>
            <b/>
            <sz val="9"/>
            <color indexed="81"/>
            <rFont val="Tahoma"/>
            <family val="2"/>
          </rPr>
          <t xml:space="preserve"> </t>
        </r>
        <r>
          <rPr>
            <b/>
            <sz val="9"/>
            <color indexed="81"/>
            <rFont val="돋움"/>
            <family val="3"/>
            <charset val="129"/>
          </rPr>
          <t>소득공제</t>
        </r>
        <r>
          <rPr>
            <b/>
            <sz val="9"/>
            <color indexed="81"/>
            <rFont val="Tahoma"/>
            <family val="2"/>
          </rPr>
          <t xml:space="preserve">(2014.01.01 </t>
        </r>
        <r>
          <rPr>
            <b/>
            <sz val="9"/>
            <color indexed="81"/>
            <rFont val="돋움"/>
            <family val="3"/>
            <charset val="129"/>
          </rPr>
          <t>신설</t>
        </r>
        <r>
          <rPr>
            <b/>
            <sz val="9"/>
            <color indexed="81"/>
            <rFont val="Tahoma"/>
            <family val="2"/>
          </rPr>
          <t xml:space="preserve">) 
8. </t>
        </r>
        <r>
          <rPr>
            <b/>
            <sz val="9"/>
            <color indexed="81"/>
            <rFont val="돋움"/>
            <family val="3"/>
            <charset val="129"/>
          </rPr>
          <t>삭제</t>
        </r>
        <r>
          <rPr>
            <b/>
            <sz val="9"/>
            <color indexed="81"/>
            <rFont val="Tahoma"/>
            <family val="2"/>
          </rPr>
          <t xml:space="preserve">(2018.12.24)
9. </t>
        </r>
        <r>
          <rPr>
            <b/>
            <sz val="9"/>
            <color indexed="81"/>
            <rFont val="돋움"/>
            <family val="3"/>
            <charset val="129"/>
          </rPr>
          <t>제</t>
        </r>
        <r>
          <rPr>
            <b/>
            <sz val="9"/>
            <color indexed="81"/>
            <rFont val="Tahoma"/>
            <family val="2"/>
          </rPr>
          <t>126</t>
        </r>
        <r>
          <rPr>
            <b/>
            <sz val="9"/>
            <color indexed="81"/>
            <rFont val="돋움"/>
            <family val="3"/>
            <charset val="129"/>
          </rPr>
          <t>조의</t>
        </r>
        <r>
          <rPr>
            <b/>
            <sz val="9"/>
            <color indexed="81"/>
            <rFont val="Tahoma"/>
            <family val="2"/>
          </rPr>
          <t>2</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신용카드</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사용금액에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소득공제</t>
        </r>
        <r>
          <rPr>
            <b/>
            <sz val="9"/>
            <color indexed="81"/>
            <rFont val="Tahoma"/>
            <family val="2"/>
          </rPr>
          <t xml:space="preserve">(2014.01.01 </t>
        </r>
        <r>
          <rPr>
            <b/>
            <sz val="9"/>
            <color indexed="81"/>
            <rFont val="돋움"/>
            <family val="3"/>
            <charset val="129"/>
          </rPr>
          <t>호번개정</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삭제</t>
        </r>
        <r>
          <rPr>
            <b/>
            <sz val="9"/>
            <color indexed="81"/>
            <rFont val="Tahoma"/>
            <family val="2"/>
          </rPr>
          <t xml:space="preserve">(2014.01.01)   </t>
        </r>
        <r>
          <rPr>
            <b/>
            <sz val="9"/>
            <color indexed="81"/>
            <rFont val="돋움"/>
            <family val="3"/>
            <charset val="129"/>
          </rPr>
          <t>③</t>
        </r>
        <r>
          <rPr>
            <b/>
            <sz val="9"/>
            <color indexed="81"/>
            <rFont val="Tahoma"/>
            <family val="2"/>
          </rPr>
          <t xml:space="preserve"> </t>
        </r>
        <r>
          <rPr>
            <b/>
            <sz val="9"/>
            <color indexed="81"/>
            <rFont val="돋움"/>
            <family val="3"/>
            <charset val="129"/>
          </rPr>
          <t>삭제</t>
        </r>
        <r>
          <rPr>
            <b/>
            <sz val="9"/>
            <color indexed="81"/>
            <rFont val="Tahoma"/>
            <family val="2"/>
          </rPr>
          <t xml:space="preserve">(2014.01.01) 
</t>
        </r>
        <r>
          <rPr>
            <b/>
            <sz val="9"/>
            <color indexed="81"/>
            <rFont val="돋움"/>
            <family val="3"/>
            <charset val="129"/>
          </rPr>
          <t>④</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소득공제</t>
        </r>
        <r>
          <rPr>
            <b/>
            <sz val="9"/>
            <color indexed="81"/>
            <rFont val="Tahoma"/>
            <family val="2"/>
          </rPr>
          <t xml:space="preserve"> </t>
        </r>
        <r>
          <rPr>
            <b/>
            <sz val="9"/>
            <color indexed="81"/>
            <rFont val="돋움"/>
            <family val="3"/>
            <charset val="129"/>
          </rPr>
          <t>등의</t>
        </r>
        <r>
          <rPr>
            <b/>
            <sz val="9"/>
            <color indexed="81"/>
            <rFont val="Tahoma"/>
            <family val="2"/>
          </rPr>
          <t xml:space="preserve"> </t>
        </r>
        <r>
          <rPr>
            <b/>
            <sz val="9"/>
            <color indexed="81"/>
            <rFont val="돋움"/>
            <family val="3"/>
            <charset val="129"/>
          </rPr>
          <t>종합한도</t>
        </r>
        <r>
          <rPr>
            <b/>
            <sz val="9"/>
            <color indexed="81"/>
            <rFont val="Tahoma"/>
            <family val="2"/>
          </rPr>
          <t xml:space="preserve"> </t>
        </r>
        <r>
          <rPr>
            <b/>
            <sz val="9"/>
            <color indexed="81"/>
            <rFont val="돋움"/>
            <family val="3"/>
            <charset val="129"/>
          </rPr>
          <t>적용에</t>
        </r>
        <r>
          <rPr>
            <b/>
            <sz val="9"/>
            <color indexed="81"/>
            <rFont val="Tahoma"/>
            <family val="2"/>
          </rPr>
          <t xml:space="preserve"> </t>
        </r>
        <r>
          <rPr>
            <b/>
            <sz val="9"/>
            <color indexed="81"/>
            <rFont val="돋움"/>
            <family val="3"/>
            <charset val="129"/>
          </rPr>
          <t>필요한</t>
        </r>
        <r>
          <rPr>
            <b/>
            <sz val="9"/>
            <color indexed="81"/>
            <rFont val="Tahoma"/>
            <family val="2"/>
          </rPr>
          <t xml:space="preserve"> </t>
        </r>
        <r>
          <rPr>
            <b/>
            <sz val="9"/>
            <color indexed="81"/>
            <rFont val="돋움"/>
            <family val="3"/>
            <charset val="129"/>
          </rPr>
          <t>사항은</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정한다</t>
        </r>
        <r>
          <rPr>
            <b/>
            <sz val="9"/>
            <color indexed="81"/>
            <rFont val="Tahoma"/>
            <family val="2"/>
          </rPr>
          <t xml:space="preserve">.(2013.01.01 </t>
        </r>
        <r>
          <rPr>
            <b/>
            <sz val="9"/>
            <color indexed="81"/>
            <rFont val="돋움"/>
            <family val="3"/>
            <charset val="129"/>
          </rPr>
          <t>신설</t>
        </r>
        <r>
          <rPr>
            <b/>
            <sz val="9"/>
            <color indexed="81"/>
            <rFont val="Tahoma"/>
            <family val="2"/>
          </rPr>
          <t xml:space="preserve">) 
</t>
        </r>
      </text>
    </comment>
    <comment ref="H151" authorId="2" shapeId="0" xr:uid="{7C2049CA-801B-4E44-903D-DE295142FA80}">
      <text>
        <r>
          <rPr>
            <b/>
            <sz val="9"/>
            <color indexed="81"/>
            <rFont val="돋움"/>
            <family val="3"/>
            <charset val="129"/>
          </rPr>
          <t>·</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본인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소득요건</t>
        </r>
        <r>
          <rPr>
            <b/>
            <sz val="9"/>
            <color indexed="81"/>
            <rFont val="Tahoma"/>
            <family val="2"/>
          </rPr>
          <t>(100</t>
        </r>
        <r>
          <rPr>
            <b/>
            <sz val="9"/>
            <color indexed="81"/>
            <rFont val="돋움"/>
            <family val="3"/>
            <charset val="129"/>
          </rPr>
          <t>만원</t>
        </r>
        <r>
          <rPr>
            <b/>
            <sz val="9"/>
            <color indexed="81"/>
            <rFont val="Tahoma"/>
            <family val="2"/>
          </rPr>
          <t xml:space="preserve"> </t>
        </r>
        <r>
          <rPr>
            <b/>
            <sz val="9"/>
            <color indexed="81"/>
            <rFont val="돋움"/>
            <family val="3"/>
            <charset val="129"/>
          </rPr>
          <t>이하</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배우자</t>
        </r>
        <r>
          <rPr>
            <b/>
            <sz val="9"/>
            <color indexed="81"/>
            <rFont val="Tahoma"/>
            <family val="2"/>
          </rPr>
          <t xml:space="preserve">, </t>
        </r>
        <r>
          <rPr>
            <b/>
            <sz val="9"/>
            <color indexed="81"/>
            <rFont val="돋움"/>
            <family val="3"/>
            <charset val="129"/>
          </rPr>
          <t>부양가족</t>
        </r>
        <r>
          <rPr>
            <b/>
            <sz val="9"/>
            <color indexed="81"/>
            <rFont val="Tahoma"/>
            <family val="2"/>
          </rPr>
          <t xml:space="preserve"> 1</t>
        </r>
        <r>
          <rPr>
            <b/>
            <sz val="9"/>
            <color indexed="81"/>
            <rFont val="돋움"/>
            <family val="3"/>
            <charset val="129"/>
          </rPr>
          <t>인당</t>
        </r>
        <r>
          <rPr>
            <b/>
            <sz val="9"/>
            <color indexed="81"/>
            <rFont val="Tahoma"/>
            <family val="2"/>
          </rPr>
          <t xml:space="preserve"> 150</t>
        </r>
        <r>
          <rPr>
            <b/>
            <sz val="9"/>
            <color indexed="81"/>
            <rFont val="돋움"/>
            <family val="3"/>
            <charset val="129"/>
          </rPr>
          <t>만원
·</t>
        </r>
        <r>
          <rPr>
            <b/>
            <sz val="9"/>
            <color indexed="81"/>
            <rFont val="Tahoma"/>
            <family val="2"/>
          </rPr>
          <t xml:space="preserve"> </t>
        </r>
        <r>
          <rPr>
            <b/>
            <sz val="9"/>
            <color indexed="81"/>
            <rFont val="돋움"/>
            <family val="3"/>
            <charset val="129"/>
          </rPr>
          <t>직계존속</t>
        </r>
        <r>
          <rPr>
            <b/>
            <sz val="9"/>
            <color indexed="81"/>
            <rFont val="Tahoma"/>
            <family val="2"/>
          </rPr>
          <t xml:space="preserve"> : </t>
        </r>
        <r>
          <rPr>
            <b/>
            <sz val="9"/>
            <color indexed="81"/>
            <rFont val="돋움"/>
            <family val="3"/>
            <charset val="129"/>
          </rPr>
          <t>만</t>
        </r>
        <r>
          <rPr>
            <b/>
            <sz val="9"/>
            <color indexed="81"/>
            <rFont val="Tahoma"/>
            <family val="2"/>
          </rPr>
          <t xml:space="preserve"> 60</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(1958.12.31. </t>
        </r>
        <r>
          <rPr>
            <b/>
            <sz val="9"/>
            <color indexed="81"/>
            <rFont val="돋움"/>
            <family val="3"/>
            <charset val="129"/>
          </rPr>
          <t>이전</t>
        </r>
        <r>
          <rPr>
            <b/>
            <sz val="9"/>
            <color indexed="81"/>
            <rFont val="Tahoma"/>
            <family val="2"/>
          </rPr>
          <t xml:space="preserve"> </t>
        </r>
        <r>
          <rPr>
            <b/>
            <sz val="9"/>
            <color indexed="81"/>
            <rFont val="돋움"/>
            <family val="3"/>
            <charset val="129"/>
          </rPr>
          <t>生</t>
        </r>
        <r>
          <rPr>
            <b/>
            <sz val="9"/>
            <color indexed="81"/>
            <rFont val="Tahoma"/>
            <family val="2"/>
          </rPr>
          <t xml:space="preserve">)
· </t>
        </r>
        <r>
          <rPr>
            <b/>
            <sz val="9"/>
            <color indexed="81"/>
            <rFont val="돋움"/>
            <family val="3"/>
            <charset val="129"/>
          </rPr>
          <t>직계비속</t>
        </r>
        <r>
          <rPr>
            <b/>
            <sz val="9"/>
            <color indexed="81"/>
            <rFont val="Tahoma"/>
            <family val="2"/>
          </rPr>
          <t xml:space="preserve"> </t>
        </r>
        <r>
          <rPr>
            <b/>
            <sz val="9"/>
            <color indexed="81"/>
            <rFont val="돋움"/>
            <family val="3"/>
            <charset val="129"/>
          </rPr>
          <t>·동거입양자</t>
        </r>
        <r>
          <rPr>
            <b/>
            <sz val="9"/>
            <color indexed="81"/>
            <rFont val="Tahoma"/>
            <family val="2"/>
          </rPr>
          <t xml:space="preserve"> : </t>
        </r>
        <r>
          <rPr>
            <b/>
            <sz val="9"/>
            <color indexed="81"/>
            <rFont val="돋움"/>
            <family val="3"/>
            <charset val="129"/>
          </rPr>
          <t>만</t>
        </r>
        <r>
          <rPr>
            <b/>
            <sz val="9"/>
            <color indexed="81"/>
            <rFont val="Tahoma"/>
            <family val="2"/>
          </rPr>
          <t xml:space="preserve"> 20</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(1988.1.1.</t>
        </r>
        <r>
          <rPr>
            <b/>
            <sz val="9"/>
            <color indexed="81"/>
            <rFont val="돋움"/>
            <family val="3"/>
            <charset val="129"/>
          </rPr>
          <t>이후</t>
        </r>
        <r>
          <rPr>
            <b/>
            <sz val="9"/>
            <color indexed="81"/>
            <rFont val="Tahoma"/>
            <family val="2"/>
          </rPr>
          <t xml:space="preserve"> </t>
        </r>
        <r>
          <rPr>
            <b/>
            <sz val="9"/>
            <color indexed="81"/>
            <rFont val="돋움"/>
            <family val="3"/>
            <charset val="129"/>
          </rPr>
          <t>生</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형제자매</t>
        </r>
        <r>
          <rPr>
            <b/>
            <sz val="9"/>
            <color indexed="81"/>
            <rFont val="Tahoma"/>
            <family val="2"/>
          </rPr>
          <t xml:space="preserve"> : </t>
        </r>
        <r>
          <rPr>
            <b/>
            <sz val="9"/>
            <color indexed="81"/>
            <rFont val="돋움"/>
            <family val="3"/>
            <charset val="129"/>
          </rPr>
          <t>만</t>
        </r>
        <r>
          <rPr>
            <b/>
            <sz val="9"/>
            <color indexed="81"/>
            <rFont val="Tahoma"/>
            <family val="2"/>
          </rPr>
          <t xml:space="preserve"> 20</t>
        </r>
        <r>
          <rPr>
            <b/>
            <sz val="9"/>
            <color indexed="81"/>
            <rFont val="돋움"/>
            <family val="3"/>
            <charset val="129"/>
          </rPr>
          <t>세</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만</t>
        </r>
        <r>
          <rPr>
            <b/>
            <sz val="9"/>
            <color indexed="81"/>
            <rFont val="Tahoma"/>
            <family val="2"/>
          </rPr>
          <t xml:space="preserve"> 60</t>
        </r>
        <r>
          <rPr>
            <b/>
            <sz val="9"/>
            <color indexed="81"/>
            <rFont val="돋움"/>
            <family val="3"/>
            <charset val="129"/>
          </rPr>
          <t>세</t>
        </r>
        <r>
          <rPr>
            <b/>
            <sz val="9"/>
            <color indexed="81"/>
            <rFont val="Tahoma"/>
            <family val="2"/>
          </rPr>
          <t xml:space="preserve"> </t>
        </r>
        <r>
          <rPr>
            <b/>
            <sz val="9"/>
            <color indexed="81"/>
            <rFont val="돋움"/>
            <family val="3"/>
            <charset val="129"/>
          </rPr>
          <t>이상</t>
        </r>
      </text>
    </comment>
    <comment ref="J151" authorId="2" shapeId="0" xr:uid="{496FB914-FE05-4C73-8FFD-BFD3C3672862}">
      <text>
        <r>
          <rPr>
            <b/>
            <sz val="9"/>
            <color indexed="81"/>
            <rFont val="돋움"/>
            <family val="3"/>
            <charset val="129"/>
          </rPr>
          <t>경로우대</t>
        </r>
        <r>
          <rPr>
            <b/>
            <sz val="9"/>
            <color indexed="81"/>
            <rFont val="Tahoma"/>
            <family val="2"/>
          </rPr>
          <t xml:space="preserve"> :</t>
        </r>
        <r>
          <rPr>
            <b/>
            <sz val="9"/>
            <color indexed="81"/>
            <rFont val="돋움"/>
            <family val="3"/>
            <charset val="129"/>
          </rPr>
          <t>만</t>
        </r>
        <r>
          <rPr>
            <b/>
            <sz val="9"/>
            <color indexed="81"/>
            <rFont val="Tahoma"/>
            <family val="2"/>
          </rPr>
          <t>70</t>
        </r>
        <r>
          <rPr>
            <b/>
            <sz val="9"/>
            <color indexed="81"/>
            <rFont val="돋움"/>
            <family val="3"/>
            <charset val="129"/>
          </rPr>
          <t>세이상</t>
        </r>
        <r>
          <rPr>
            <b/>
            <sz val="9"/>
            <color indexed="81"/>
            <rFont val="Tahoma"/>
            <family val="2"/>
          </rPr>
          <t>(1948.12.31.</t>
        </r>
        <r>
          <rPr>
            <b/>
            <sz val="9"/>
            <color indexed="81"/>
            <rFont val="돋움"/>
            <family val="3"/>
            <charset val="129"/>
          </rPr>
          <t>이전</t>
        </r>
        <r>
          <rPr>
            <b/>
            <sz val="9"/>
            <color indexed="81"/>
            <rFont val="Tahoma"/>
            <family val="2"/>
          </rPr>
          <t xml:space="preserve"> </t>
        </r>
        <r>
          <rPr>
            <b/>
            <sz val="9"/>
            <color indexed="81"/>
            <rFont val="돋움"/>
            <family val="3"/>
            <charset val="129"/>
          </rPr>
          <t>生</t>
        </r>
        <r>
          <rPr>
            <b/>
            <sz val="9"/>
            <color indexed="81"/>
            <rFont val="Tahoma"/>
            <family val="2"/>
          </rPr>
          <t>)
1</t>
        </r>
        <r>
          <rPr>
            <b/>
            <sz val="9"/>
            <color indexed="81"/>
            <rFont val="돋움"/>
            <family val="3"/>
            <charset val="129"/>
          </rPr>
          <t>인당</t>
        </r>
        <r>
          <rPr>
            <b/>
            <sz val="9"/>
            <color indexed="81"/>
            <rFont val="Tahoma"/>
            <family val="2"/>
          </rPr>
          <t xml:space="preserve"> 100</t>
        </r>
        <r>
          <rPr>
            <b/>
            <sz val="9"/>
            <color indexed="81"/>
            <rFont val="돋움"/>
            <family val="3"/>
            <charset val="129"/>
          </rPr>
          <t>만원</t>
        </r>
      </text>
    </comment>
    <comment ref="K151" authorId="2" shapeId="0" xr:uid="{C539D797-24B1-4128-A88A-D47D400E7B40}">
      <text>
        <r>
          <rPr>
            <b/>
            <sz val="9"/>
            <color indexed="81"/>
            <rFont val="Tahoma"/>
            <family val="2"/>
          </rPr>
          <t xml:space="preserve">· </t>
        </r>
        <r>
          <rPr>
            <b/>
            <sz val="9"/>
            <color indexed="81"/>
            <rFont val="돋움"/>
            <family val="3"/>
            <charset val="129"/>
          </rPr>
          <t>출생</t>
        </r>
        <r>
          <rPr>
            <b/>
            <sz val="9"/>
            <color indexed="81"/>
            <rFont val="Tahoma"/>
            <family val="2"/>
          </rPr>
          <t xml:space="preserve">· </t>
        </r>
        <r>
          <rPr>
            <b/>
            <sz val="9"/>
            <color indexed="81"/>
            <rFont val="돋움"/>
            <family val="3"/>
            <charset val="129"/>
          </rPr>
          <t>입양</t>
        </r>
        <r>
          <rPr>
            <b/>
            <sz val="9"/>
            <color indexed="81"/>
            <rFont val="Tahoma"/>
            <family val="2"/>
          </rPr>
          <t xml:space="preserve"> </t>
        </r>
        <r>
          <rPr>
            <b/>
            <sz val="9"/>
            <color indexed="81"/>
            <rFont val="돋움"/>
            <family val="3"/>
            <charset val="129"/>
          </rPr>
          <t>세액공제</t>
        </r>
        <r>
          <rPr>
            <b/>
            <sz val="9"/>
            <color indexed="81"/>
            <rFont val="Tahoma"/>
            <family val="2"/>
          </rPr>
          <t xml:space="preserve"> : </t>
        </r>
        <r>
          <rPr>
            <b/>
            <sz val="9"/>
            <color indexed="81"/>
            <rFont val="돋움"/>
            <family val="3"/>
            <charset val="129"/>
          </rPr>
          <t>첫째</t>
        </r>
        <r>
          <rPr>
            <b/>
            <sz val="9"/>
            <color indexed="81"/>
            <rFont val="Tahoma"/>
            <family val="2"/>
          </rPr>
          <t xml:space="preserve"> 30</t>
        </r>
        <r>
          <rPr>
            <b/>
            <sz val="9"/>
            <color indexed="81"/>
            <rFont val="돋움"/>
            <family val="3"/>
            <charset val="129"/>
          </rPr>
          <t>만원</t>
        </r>
        <r>
          <rPr>
            <b/>
            <sz val="9"/>
            <color indexed="81"/>
            <rFont val="Tahoma"/>
            <family val="2"/>
          </rPr>
          <t xml:space="preserve">, </t>
        </r>
        <r>
          <rPr>
            <b/>
            <sz val="9"/>
            <color indexed="81"/>
            <rFont val="돋움"/>
            <family val="3"/>
            <charset val="129"/>
          </rPr>
          <t>둘째</t>
        </r>
        <r>
          <rPr>
            <b/>
            <sz val="9"/>
            <color indexed="81"/>
            <rFont val="Tahoma"/>
            <family val="2"/>
          </rPr>
          <t xml:space="preserve"> 50</t>
        </r>
        <r>
          <rPr>
            <b/>
            <sz val="9"/>
            <color indexed="81"/>
            <rFont val="돋움"/>
            <family val="3"/>
            <charset val="129"/>
          </rPr>
          <t>만원</t>
        </r>
        <r>
          <rPr>
            <b/>
            <sz val="9"/>
            <color indexed="81"/>
            <rFont val="Tahoma"/>
            <family val="2"/>
          </rPr>
          <t xml:space="preserve">, </t>
        </r>
        <r>
          <rPr>
            <b/>
            <sz val="9"/>
            <color indexed="81"/>
            <rFont val="돋움"/>
            <family val="3"/>
            <charset val="129"/>
          </rPr>
          <t>셋째</t>
        </r>
        <r>
          <rPr>
            <b/>
            <sz val="9"/>
            <color indexed="81"/>
            <rFont val="Tahoma"/>
            <family val="2"/>
          </rPr>
          <t xml:space="preserve"> </t>
        </r>
        <r>
          <rPr>
            <b/>
            <sz val="9"/>
            <color indexed="81"/>
            <rFont val="돋움"/>
            <family val="3"/>
            <charset val="129"/>
          </rPr>
          <t>이상</t>
        </r>
        <r>
          <rPr>
            <b/>
            <sz val="9"/>
            <color indexed="81"/>
            <rFont val="Tahoma"/>
            <family val="2"/>
          </rPr>
          <t xml:space="preserve"> 70</t>
        </r>
        <r>
          <rPr>
            <b/>
            <sz val="9"/>
            <color indexed="81"/>
            <rFont val="돋움"/>
            <family val="3"/>
            <charset val="129"/>
          </rPr>
          <t>만원</t>
        </r>
      </text>
    </comment>
    <comment ref="N151" authorId="2" shapeId="0" xr:uid="{FD544ED6-44BB-4EE2-8C3B-289D77201147}">
      <text>
        <r>
          <rPr>
            <b/>
            <sz val="9"/>
            <color indexed="81"/>
            <rFont val="돋움"/>
            <family val="3"/>
            <charset val="129"/>
          </rPr>
          <t>보험료</t>
        </r>
        <r>
          <rPr>
            <b/>
            <sz val="9"/>
            <color indexed="81"/>
            <rFont val="Tahoma"/>
            <family val="2"/>
          </rPr>
          <t>(</t>
        </r>
        <r>
          <rPr>
            <b/>
            <sz val="9"/>
            <color indexed="81"/>
            <rFont val="돋움"/>
            <family val="3"/>
            <charset val="129"/>
          </rPr>
          <t>공제율</t>
        </r>
        <r>
          <rPr>
            <b/>
            <sz val="9"/>
            <color indexed="81"/>
            <rFont val="Tahoma"/>
            <family val="2"/>
          </rPr>
          <t xml:space="preserve"> 12%,15%)
· </t>
        </r>
        <r>
          <rPr>
            <b/>
            <sz val="9"/>
            <color indexed="81"/>
            <rFont val="돋움"/>
            <family val="3"/>
            <charset val="129"/>
          </rPr>
          <t>보장성보험료</t>
        </r>
        <r>
          <rPr>
            <b/>
            <sz val="9"/>
            <color indexed="81"/>
            <rFont val="Tahoma"/>
            <family val="2"/>
          </rPr>
          <t>(</t>
        </r>
        <r>
          <rPr>
            <b/>
            <sz val="9"/>
            <color indexed="81"/>
            <rFont val="돋움"/>
            <family val="3"/>
            <charset val="129"/>
          </rPr>
          <t>저축성</t>
        </r>
        <r>
          <rPr>
            <b/>
            <sz val="9"/>
            <color indexed="81"/>
            <rFont val="Tahoma"/>
            <family val="2"/>
          </rPr>
          <t xml:space="preserve"> </t>
        </r>
        <r>
          <rPr>
            <b/>
            <sz val="9"/>
            <color indexed="81"/>
            <rFont val="돋움"/>
            <family val="3"/>
            <charset val="129"/>
          </rPr>
          <t>제외</t>
        </r>
        <r>
          <rPr>
            <b/>
            <sz val="9"/>
            <color indexed="81"/>
            <rFont val="Tahoma"/>
            <family val="2"/>
          </rPr>
          <t>) 12%(</t>
        </r>
        <r>
          <rPr>
            <b/>
            <sz val="9"/>
            <color indexed="81"/>
            <rFont val="돋움"/>
            <family val="3"/>
            <charset val="129"/>
          </rPr>
          <t>한도</t>
        </r>
        <r>
          <rPr>
            <b/>
            <sz val="9"/>
            <color indexed="81"/>
            <rFont val="Tahoma"/>
            <family val="2"/>
          </rPr>
          <t xml:space="preserve"> 100</t>
        </r>
        <r>
          <rPr>
            <b/>
            <sz val="9"/>
            <color indexed="81"/>
            <rFont val="돋움"/>
            <family val="3"/>
            <charset val="129"/>
          </rPr>
          <t>만원</t>
        </r>
        <r>
          <rPr>
            <b/>
            <sz val="9"/>
            <color indexed="81"/>
            <rFont val="Tahoma"/>
            <family val="2"/>
          </rPr>
          <t xml:space="preserve">)
· </t>
        </r>
        <r>
          <rPr>
            <b/>
            <sz val="9"/>
            <color indexed="81"/>
            <rFont val="돋움"/>
            <family val="3"/>
            <charset val="129"/>
          </rPr>
          <t>장애인전용</t>
        </r>
        <r>
          <rPr>
            <b/>
            <sz val="9"/>
            <color indexed="81"/>
            <rFont val="Tahoma"/>
            <family val="2"/>
          </rPr>
          <t xml:space="preserve"> </t>
        </r>
        <r>
          <rPr>
            <b/>
            <sz val="9"/>
            <color indexed="81"/>
            <rFont val="돋움"/>
            <family val="3"/>
            <charset val="129"/>
          </rPr>
          <t>보장성보험료</t>
        </r>
        <r>
          <rPr>
            <b/>
            <sz val="9"/>
            <color indexed="81"/>
            <rFont val="Tahoma"/>
            <family val="2"/>
          </rPr>
          <t xml:space="preserve"> 15%(</t>
        </r>
        <r>
          <rPr>
            <b/>
            <sz val="9"/>
            <color indexed="81"/>
            <rFont val="돋움"/>
            <family val="3"/>
            <charset val="129"/>
          </rPr>
          <t>한도</t>
        </r>
        <r>
          <rPr>
            <b/>
            <sz val="9"/>
            <color indexed="81"/>
            <rFont val="Tahoma"/>
            <family val="2"/>
          </rPr>
          <t xml:space="preserve"> 100</t>
        </r>
        <r>
          <rPr>
            <b/>
            <sz val="9"/>
            <color indexed="81"/>
            <rFont val="돋움"/>
            <family val="3"/>
            <charset val="129"/>
          </rPr>
          <t>만원</t>
        </r>
        <r>
          <rPr>
            <b/>
            <sz val="9"/>
            <color indexed="81"/>
            <rFont val="Tahoma"/>
            <family val="2"/>
          </rPr>
          <t>)</t>
        </r>
      </text>
    </comment>
    <comment ref="AM151" authorId="2" shapeId="0" xr:uid="{4C709024-3D80-4FB5-97B2-A7B505F0DCA0}">
      <text>
        <r>
          <rPr>
            <b/>
            <sz val="9"/>
            <color indexed="81"/>
            <rFont val="돋움"/>
            <family val="3"/>
            <charset val="129"/>
          </rPr>
          <t>교육비</t>
        </r>
        <r>
          <rPr>
            <b/>
            <sz val="9"/>
            <color indexed="81"/>
            <rFont val="Tahoma"/>
            <family val="2"/>
          </rPr>
          <t xml:space="preserve"> (</t>
        </r>
        <r>
          <rPr>
            <b/>
            <sz val="9"/>
            <color indexed="81"/>
            <rFont val="돋움"/>
            <family val="3"/>
            <charset val="129"/>
          </rPr>
          <t>공제율</t>
        </r>
        <r>
          <rPr>
            <b/>
            <sz val="9"/>
            <color indexed="81"/>
            <rFont val="Tahoma"/>
            <family val="2"/>
          </rPr>
          <t xml:space="preserve"> 15%) </t>
        </r>
        <r>
          <rPr>
            <b/>
            <sz val="9"/>
            <color indexed="81"/>
            <rFont val="돋움"/>
            <family val="3"/>
            <charset val="129"/>
          </rPr>
          <t>학자금대출상환액포함
·</t>
        </r>
        <r>
          <rPr>
            <b/>
            <sz val="9"/>
            <color indexed="81"/>
            <rFont val="Tahoma"/>
            <family val="2"/>
          </rPr>
          <t xml:space="preserve"> </t>
        </r>
        <r>
          <rPr>
            <b/>
            <sz val="9"/>
            <color indexed="81"/>
            <rFont val="돋움"/>
            <family val="3"/>
            <charset val="129"/>
          </rPr>
          <t>본인</t>
        </r>
        <r>
          <rPr>
            <b/>
            <sz val="9"/>
            <color indexed="81"/>
            <rFont val="Tahoma"/>
            <family val="2"/>
          </rPr>
          <t xml:space="preserve"> : </t>
        </r>
        <r>
          <rPr>
            <b/>
            <sz val="9"/>
            <color indexed="81"/>
            <rFont val="돋움"/>
            <family val="3"/>
            <charset val="129"/>
          </rPr>
          <t>전액</t>
        </r>
        <r>
          <rPr>
            <b/>
            <sz val="9"/>
            <color indexed="81"/>
            <rFont val="Tahoma"/>
            <family val="2"/>
          </rPr>
          <t>(</t>
        </r>
        <r>
          <rPr>
            <b/>
            <sz val="9"/>
            <color indexed="81"/>
            <rFont val="돋움"/>
            <family val="3"/>
            <charset val="129"/>
          </rPr>
          <t>대학원</t>
        </r>
        <r>
          <rPr>
            <b/>
            <sz val="9"/>
            <color indexed="81"/>
            <rFont val="Tahoma"/>
            <family val="2"/>
          </rPr>
          <t xml:space="preserve"> </t>
        </r>
        <r>
          <rPr>
            <b/>
            <sz val="9"/>
            <color indexed="81"/>
            <rFont val="돋움"/>
            <family val="3"/>
            <charset val="129"/>
          </rPr>
          <t>포함</t>
        </r>
        <r>
          <rPr>
            <b/>
            <sz val="9"/>
            <color indexed="81"/>
            <rFont val="Tahoma"/>
            <family val="2"/>
          </rPr>
          <t xml:space="preserve">)
· </t>
        </r>
        <r>
          <rPr>
            <b/>
            <sz val="9"/>
            <color indexed="81"/>
            <rFont val="돋움"/>
            <family val="3"/>
            <charset val="129"/>
          </rPr>
          <t>대학생</t>
        </r>
        <r>
          <rPr>
            <b/>
            <sz val="9"/>
            <color indexed="81"/>
            <rFont val="Tahoma"/>
            <family val="2"/>
          </rPr>
          <t xml:space="preserve"> : 1</t>
        </r>
        <r>
          <rPr>
            <b/>
            <sz val="9"/>
            <color indexed="81"/>
            <rFont val="돋움"/>
            <family val="3"/>
            <charset val="129"/>
          </rPr>
          <t>명당</t>
        </r>
        <r>
          <rPr>
            <b/>
            <sz val="9"/>
            <color indexed="81"/>
            <rFont val="Tahoma"/>
            <family val="2"/>
          </rPr>
          <t xml:space="preserve"> 900</t>
        </r>
        <r>
          <rPr>
            <b/>
            <sz val="9"/>
            <color indexed="81"/>
            <rFont val="돋움"/>
            <family val="3"/>
            <charset val="129"/>
          </rPr>
          <t>만원</t>
        </r>
        <r>
          <rPr>
            <b/>
            <sz val="9"/>
            <color indexed="81"/>
            <rFont val="Tahoma"/>
            <family val="2"/>
          </rPr>
          <t xml:space="preserve"> </t>
        </r>
        <r>
          <rPr>
            <b/>
            <sz val="9"/>
            <color indexed="81"/>
            <rFont val="돋움"/>
            <family val="3"/>
            <charset val="129"/>
          </rPr>
          <t>한도</t>
        </r>
        <r>
          <rPr>
            <b/>
            <sz val="9"/>
            <color indexed="81"/>
            <rFont val="Tahoma"/>
            <family val="2"/>
          </rPr>
          <t xml:space="preserve"> (</t>
        </r>
        <r>
          <rPr>
            <b/>
            <sz val="9"/>
            <color indexed="81"/>
            <rFont val="돋움"/>
            <family val="3"/>
            <charset val="129"/>
          </rPr>
          <t>대학원제외</t>
        </r>
        <r>
          <rPr>
            <b/>
            <sz val="9"/>
            <color indexed="81"/>
            <rFont val="Tahoma"/>
            <family val="2"/>
          </rPr>
          <t xml:space="preserve">)
· </t>
        </r>
        <r>
          <rPr>
            <b/>
            <sz val="9"/>
            <color indexed="81"/>
            <rFont val="돋움"/>
            <family val="3"/>
            <charset val="129"/>
          </rPr>
          <t>취학전</t>
        </r>
        <r>
          <rPr>
            <b/>
            <sz val="9"/>
            <color indexed="81"/>
            <rFont val="Tahoma"/>
            <family val="2"/>
          </rPr>
          <t xml:space="preserve"> </t>
        </r>
        <r>
          <rPr>
            <b/>
            <sz val="9"/>
            <color indexed="81"/>
            <rFont val="돋움"/>
            <family val="3"/>
            <charset val="129"/>
          </rPr>
          <t>아동·</t>
        </r>
        <r>
          <rPr>
            <b/>
            <sz val="9"/>
            <color indexed="81"/>
            <rFont val="Tahoma"/>
            <family val="2"/>
          </rPr>
          <t xml:space="preserve"> </t>
        </r>
        <r>
          <rPr>
            <b/>
            <sz val="9"/>
            <color indexed="81"/>
            <rFont val="돋움"/>
            <family val="3"/>
            <charset val="129"/>
          </rPr>
          <t>초·</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고생</t>
        </r>
        <r>
          <rPr>
            <b/>
            <sz val="9"/>
            <color indexed="81"/>
            <rFont val="Tahoma"/>
            <family val="2"/>
          </rPr>
          <t xml:space="preserve"> : 1</t>
        </r>
        <r>
          <rPr>
            <b/>
            <sz val="9"/>
            <color indexed="81"/>
            <rFont val="돋움"/>
            <family val="3"/>
            <charset val="129"/>
          </rPr>
          <t>명당</t>
        </r>
        <r>
          <rPr>
            <b/>
            <sz val="9"/>
            <color indexed="81"/>
            <rFont val="Tahoma"/>
            <family val="2"/>
          </rPr>
          <t xml:space="preserve"> 300</t>
        </r>
        <r>
          <rPr>
            <b/>
            <sz val="9"/>
            <color indexed="81"/>
            <rFont val="돋움"/>
            <family val="3"/>
            <charset val="129"/>
          </rPr>
          <t>만원한도</t>
        </r>
        <r>
          <rPr>
            <b/>
            <sz val="9"/>
            <color indexed="81"/>
            <rFont val="Tahoma"/>
            <family val="2"/>
          </rPr>
          <t>(</t>
        </r>
        <r>
          <rPr>
            <b/>
            <sz val="9"/>
            <color indexed="81"/>
            <rFont val="돋움"/>
            <family val="3"/>
            <charset val="129"/>
          </rPr>
          <t>체험학습비</t>
        </r>
        <r>
          <rPr>
            <b/>
            <sz val="9"/>
            <color indexed="81"/>
            <rFont val="Tahoma"/>
            <family val="2"/>
          </rPr>
          <t xml:space="preserve"> 30</t>
        </r>
        <r>
          <rPr>
            <b/>
            <sz val="9"/>
            <color indexed="81"/>
            <rFont val="돋움"/>
            <family val="3"/>
            <charset val="129"/>
          </rPr>
          <t>만원까지</t>
        </r>
        <r>
          <rPr>
            <b/>
            <sz val="9"/>
            <color indexed="81"/>
            <rFont val="Tahoma"/>
            <family val="2"/>
          </rPr>
          <t xml:space="preserve"> </t>
        </r>
        <r>
          <rPr>
            <b/>
            <sz val="9"/>
            <color indexed="81"/>
            <rFont val="돋움"/>
            <family val="3"/>
            <charset val="129"/>
          </rPr>
          <t>포함</t>
        </r>
        <r>
          <rPr>
            <b/>
            <sz val="9"/>
            <color indexed="81"/>
            <rFont val="Tahoma"/>
            <family val="2"/>
          </rPr>
          <t xml:space="preserve">)
· </t>
        </r>
        <r>
          <rPr>
            <b/>
            <sz val="9"/>
            <color indexed="81"/>
            <rFont val="돋움"/>
            <family val="3"/>
            <charset val="129"/>
          </rPr>
          <t>장애인재활교육</t>
        </r>
        <r>
          <rPr>
            <b/>
            <sz val="9"/>
            <color indexed="81"/>
            <rFont val="Tahoma"/>
            <family val="2"/>
          </rPr>
          <t xml:space="preserve"> </t>
        </r>
        <r>
          <rPr>
            <b/>
            <sz val="9"/>
            <color indexed="81"/>
            <rFont val="돋움"/>
            <family val="3"/>
            <charset val="129"/>
          </rPr>
          <t>목적사회복지시설</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지급하는</t>
        </r>
        <r>
          <rPr>
            <b/>
            <sz val="9"/>
            <color indexed="81"/>
            <rFont val="Tahoma"/>
            <family val="2"/>
          </rPr>
          <t xml:space="preserve"> </t>
        </r>
        <r>
          <rPr>
            <b/>
            <sz val="9"/>
            <color indexed="81"/>
            <rFont val="돋움"/>
            <family val="3"/>
            <charset val="129"/>
          </rPr>
          <t>특수교육비</t>
        </r>
        <r>
          <rPr>
            <b/>
            <sz val="9"/>
            <color indexed="81"/>
            <rFont val="Tahoma"/>
            <family val="2"/>
          </rPr>
          <t>(</t>
        </r>
        <r>
          <rPr>
            <b/>
            <sz val="9"/>
            <color indexed="81"/>
            <rFont val="돋움"/>
            <family val="3"/>
            <charset val="129"/>
          </rPr>
          <t>직계존속포함</t>
        </r>
        <r>
          <rPr>
            <b/>
            <sz val="9"/>
            <color indexed="81"/>
            <rFont val="Tahoma"/>
            <family val="2"/>
          </rPr>
          <t>)</t>
        </r>
      </text>
    </comment>
    <comment ref="H152" authorId="2" shapeId="0" xr:uid="{E7D4C83B-FE33-48FA-A527-906811AC0E55}">
      <text>
        <r>
          <rPr>
            <b/>
            <sz val="9"/>
            <color indexed="81"/>
            <rFont val="돋움"/>
            <family val="3"/>
            <charset val="129"/>
          </rPr>
          <t>부녀자</t>
        </r>
        <r>
          <rPr>
            <b/>
            <sz val="9"/>
            <color indexed="81"/>
            <rFont val="Tahoma"/>
            <family val="2"/>
          </rPr>
          <t xml:space="preserve"> : 50</t>
        </r>
        <r>
          <rPr>
            <b/>
            <sz val="9"/>
            <color indexed="81"/>
            <rFont val="돋움"/>
            <family val="3"/>
            <charset val="129"/>
          </rPr>
          <t>만원</t>
        </r>
        <r>
          <rPr>
            <b/>
            <sz val="9"/>
            <color indexed="81"/>
            <rFont val="Tahoma"/>
            <family val="2"/>
          </rPr>
          <t>(</t>
        </r>
        <r>
          <rPr>
            <b/>
            <sz val="9"/>
            <color indexed="81"/>
            <rFont val="돋움"/>
            <family val="3"/>
            <charset val="129"/>
          </rPr>
          <t>종합소득금액</t>
        </r>
        <r>
          <rPr>
            <b/>
            <sz val="9"/>
            <color indexed="81"/>
            <rFont val="Tahoma"/>
            <family val="2"/>
          </rPr>
          <t xml:space="preserve"> 3</t>
        </r>
        <r>
          <rPr>
            <b/>
            <sz val="9"/>
            <color indexed="81"/>
            <rFont val="돋움"/>
            <family val="3"/>
            <charset val="129"/>
          </rPr>
          <t>천만원</t>
        </r>
        <r>
          <rPr>
            <b/>
            <sz val="9"/>
            <color indexed="81"/>
            <rFont val="Tahoma"/>
            <family val="2"/>
          </rPr>
          <t xml:space="preserve"> </t>
        </r>
        <r>
          <rPr>
            <b/>
            <sz val="9"/>
            <color indexed="81"/>
            <rFont val="돋움"/>
            <family val="3"/>
            <charset val="129"/>
          </rPr>
          <t>이하</t>
        </r>
        <r>
          <rPr>
            <b/>
            <sz val="9"/>
            <color indexed="81"/>
            <rFont val="Tahoma"/>
            <family val="2"/>
          </rPr>
          <t>)</t>
        </r>
      </text>
    </comment>
    <comment ref="I152" authorId="2" shapeId="0" xr:uid="{DD41C66C-AE44-4F71-B42E-D117FC85FEEA}">
      <text>
        <r>
          <rPr>
            <b/>
            <sz val="9"/>
            <color indexed="81"/>
            <rFont val="돋움"/>
            <family val="3"/>
            <charset val="129"/>
          </rPr>
          <t>한부모공제</t>
        </r>
        <r>
          <rPr>
            <b/>
            <sz val="9"/>
            <color indexed="81"/>
            <rFont val="Tahoma"/>
            <family val="2"/>
          </rPr>
          <t xml:space="preserve"> :
100</t>
        </r>
        <r>
          <rPr>
            <b/>
            <sz val="9"/>
            <color indexed="81"/>
            <rFont val="돋움"/>
            <family val="3"/>
            <charset val="129"/>
          </rPr>
          <t xml:space="preserve">만원
</t>
        </r>
        <r>
          <rPr>
            <b/>
            <sz val="9"/>
            <color indexed="81"/>
            <rFont val="Tahoma"/>
            <family val="2"/>
          </rPr>
          <t>(</t>
        </r>
        <r>
          <rPr>
            <b/>
            <sz val="9"/>
            <color indexed="81"/>
            <rFont val="돋움"/>
            <family val="3"/>
            <charset val="129"/>
          </rPr>
          <t>부녀자</t>
        </r>
        <r>
          <rPr>
            <b/>
            <sz val="9"/>
            <color indexed="81"/>
            <rFont val="Tahoma"/>
            <family val="2"/>
          </rPr>
          <t xml:space="preserve"> </t>
        </r>
        <r>
          <rPr>
            <b/>
            <sz val="9"/>
            <color indexed="81"/>
            <rFont val="돋움"/>
            <family val="3"/>
            <charset val="129"/>
          </rPr>
          <t>공제와</t>
        </r>
        <r>
          <rPr>
            <b/>
            <sz val="9"/>
            <color indexed="81"/>
            <rFont val="Tahoma"/>
            <family val="2"/>
          </rPr>
          <t xml:space="preserve"> </t>
        </r>
        <r>
          <rPr>
            <b/>
            <sz val="9"/>
            <color indexed="81"/>
            <rFont val="돋움"/>
            <family val="3"/>
            <charset val="129"/>
          </rPr>
          <t>중복시</t>
        </r>
        <r>
          <rPr>
            <b/>
            <sz val="9"/>
            <color indexed="81"/>
            <rFont val="Tahoma"/>
            <family val="2"/>
          </rPr>
          <t xml:space="preserve"> </t>
        </r>
        <r>
          <rPr>
            <b/>
            <sz val="9"/>
            <color indexed="81"/>
            <rFont val="돋움"/>
            <family val="3"/>
            <charset val="129"/>
          </rPr>
          <t>우선적용</t>
        </r>
        <r>
          <rPr>
            <b/>
            <sz val="9"/>
            <color indexed="81"/>
            <rFont val="Tahoma"/>
            <family val="2"/>
          </rPr>
          <t>)</t>
        </r>
      </text>
    </comment>
    <comment ref="J152" authorId="2" shapeId="0" xr:uid="{82B04612-ED39-4F30-80FD-B39908DDAD75}">
      <text>
        <r>
          <rPr>
            <b/>
            <sz val="9"/>
            <color indexed="81"/>
            <rFont val="돋움"/>
            <family val="3"/>
            <charset val="129"/>
          </rPr>
          <t>장애인</t>
        </r>
        <r>
          <rPr>
            <b/>
            <sz val="9"/>
            <color indexed="81"/>
            <rFont val="Tahoma"/>
            <family val="2"/>
          </rPr>
          <t xml:space="preserve"> 1</t>
        </r>
        <r>
          <rPr>
            <b/>
            <sz val="9"/>
            <color indexed="81"/>
            <rFont val="돋움"/>
            <family val="3"/>
            <charset val="129"/>
          </rPr>
          <t>인당</t>
        </r>
        <r>
          <rPr>
            <b/>
            <sz val="9"/>
            <color indexed="81"/>
            <rFont val="Tahoma"/>
            <family val="2"/>
          </rPr>
          <t xml:space="preserve"> 200</t>
        </r>
        <r>
          <rPr>
            <b/>
            <sz val="9"/>
            <color indexed="81"/>
            <rFont val="돋움"/>
            <family val="3"/>
            <charset val="129"/>
          </rPr>
          <t>만원</t>
        </r>
      </text>
    </comment>
    <comment ref="K152" authorId="2" shapeId="0" xr:uid="{FBE2B204-828E-4206-81BE-1F4307EB2FD8}">
      <text>
        <r>
          <rPr>
            <sz val="9"/>
            <color indexed="81"/>
            <rFont val="돋움"/>
            <family val="3"/>
            <charset val="129"/>
          </rPr>
          <t>자녀세액공제</t>
        </r>
        <r>
          <rPr>
            <sz val="9"/>
            <color indexed="81"/>
            <rFont val="Tahoma"/>
            <family val="2"/>
          </rPr>
          <t>(</t>
        </r>
        <r>
          <rPr>
            <sz val="9"/>
            <color indexed="81"/>
            <rFont val="돋움"/>
            <family val="3"/>
            <charset val="129"/>
          </rPr>
          <t>손자녀</t>
        </r>
        <r>
          <rPr>
            <sz val="9"/>
            <color indexed="81"/>
            <rFont val="Tahoma"/>
            <family val="2"/>
          </rPr>
          <t xml:space="preserve"> </t>
        </r>
        <r>
          <rPr>
            <sz val="9"/>
            <color indexed="81"/>
            <rFont val="돋움"/>
            <family val="3"/>
            <charset val="129"/>
          </rPr>
          <t>공제</t>
        </r>
        <r>
          <rPr>
            <sz val="9"/>
            <color indexed="81"/>
            <rFont val="Tahoma"/>
            <family val="2"/>
          </rPr>
          <t xml:space="preserve"> </t>
        </r>
        <r>
          <rPr>
            <sz val="9"/>
            <color indexed="81"/>
            <rFont val="돋움"/>
            <family val="3"/>
            <charset val="129"/>
          </rPr>
          <t>적용불가</t>
        </r>
        <r>
          <rPr>
            <sz val="9"/>
            <color indexed="81"/>
            <rFont val="Tahoma"/>
            <family val="2"/>
          </rPr>
          <t xml:space="preserve">)
· </t>
        </r>
        <r>
          <rPr>
            <sz val="9"/>
            <color indexed="81"/>
            <rFont val="돋움"/>
            <family val="3"/>
            <charset val="129"/>
          </rPr>
          <t>자녀</t>
        </r>
        <r>
          <rPr>
            <sz val="9"/>
            <color indexed="81"/>
            <rFont val="Tahoma"/>
            <family val="2"/>
          </rPr>
          <t xml:space="preserve"> 1</t>
        </r>
        <r>
          <rPr>
            <sz val="9"/>
            <color indexed="81"/>
            <rFont val="돋움"/>
            <family val="3"/>
            <charset val="129"/>
          </rPr>
          <t>명</t>
        </r>
        <r>
          <rPr>
            <sz val="9"/>
            <color indexed="81"/>
            <rFont val="Tahoma"/>
            <family val="2"/>
          </rPr>
          <t>(15</t>
        </r>
        <r>
          <rPr>
            <sz val="9"/>
            <color indexed="81"/>
            <rFont val="돋움"/>
            <family val="3"/>
            <charset val="129"/>
          </rPr>
          <t>만원</t>
        </r>
        <r>
          <rPr>
            <sz val="9"/>
            <color indexed="81"/>
            <rFont val="Tahoma"/>
            <family val="2"/>
          </rPr>
          <t xml:space="preserve">), </t>
        </r>
        <r>
          <rPr>
            <sz val="9"/>
            <color indexed="81"/>
            <rFont val="돋움"/>
            <family val="3"/>
            <charset val="129"/>
          </rPr>
          <t>자녀</t>
        </r>
        <r>
          <rPr>
            <sz val="9"/>
            <color indexed="81"/>
            <rFont val="Tahoma"/>
            <family val="2"/>
          </rPr>
          <t>2</t>
        </r>
        <r>
          <rPr>
            <sz val="9"/>
            <color indexed="81"/>
            <rFont val="돋움"/>
            <family val="3"/>
            <charset val="129"/>
          </rPr>
          <t>명</t>
        </r>
        <r>
          <rPr>
            <sz val="9"/>
            <color indexed="81"/>
            <rFont val="Tahoma"/>
            <family val="2"/>
          </rPr>
          <t>(30</t>
        </r>
        <r>
          <rPr>
            <sz val="9"/>
            <color indexed="81"/>
            <rFont val="돋움"/>
            <family val="3"/>
            <charset val="129"/>
          </rPr>
          <t>만원</t>
        </r>
        <r>
          <rPr>
            <sz val="9"/>
            <color indexed="81"/>
            <rFont val="Tahoma"/>
            <family val="2"/>
          </rPr>
          <t xml:space="preserve">), </t>
        </r>
        <r>
          <rPr>
            <sz val="9"/>
            <color indexed="81"/>
            <rFont val="돋움"/>
            <family val="3"/>
            <charset val="129"/>
          </rPr>
          <t>자녀</t>
        </r>
        <r>
          <rPr>
            <sz val="9"/>
            <color indexed="81"/>
            <rFont val="Tahoma"/>
            <family val="2"/>
          </rPr>
          <t>3</t>
        </r>
        <r>
          <rPr>
            <sz val="9"/>
            <color indexed="81"/>
            <rFont val="돋움"/>
            <family val="3"/>
            <charset val="129"/>
          </rPr>
          <t>명이상</t>
        </r>
        <r>
          <rPr>
            <sz val="9"/>
            <color indexed="81"/>
            <rFont val="Tahoma"/>
            <family val="2"/>
          </rPr>
          <t xml:space="preserve"> : 30</t>
        </r>
        <r>
          <rPr>
            <sz val="9"/>
            <color indexed="81"/>
            <rFont val="돋움"/>
            <family val="3"/>
            <charset val="129"/>
          </rPr>
          <t>만원</t>
        </r>
        <r>
          <rPr>
            <sz val="9"/>
            <color indexed="81"/>
            <rFont val="Tahoma"/>
            <family val="2"/>
          </rPr>
          <t>+2</t>
        </r>
        <r>
          <rPr>
            <sz val="9"/>
            <color indexed="81"/>
            <rFont val="돋움"/>
            <family val="3"/>
            <charset val="129"/>
          </rPr>
          <t>명</t>
        </r>
        <r>
          <rPr>
            <sz val="9"/>
            <color indexed="81"/>
            <rFont val="Tahoma"/>
            <family val="2"/>
          </rPr>
          <t xml:space="preserve"> </t>
        </r>
        <r>
          <rPr>
            <sz val="9"/>
            <color indexed="81"/>
            <rFont val="돋움"/>
            <family val="3"/>
            <charset val="129"/>
          </rPr>
          <t>초과</t>
        </r>
        <r>
          <rPr>
            <sz val="9"/>
            <color indexed="81"/>
            <rFont val="Tahoma"/>
            <family val="2"/>
          </rPr>
          <t xml:space="preserve"> 1</t>
        </r>
        <r>
          <rPr>
            <sz val="9"/>
            <color indexed="81"/>
            <rFont val="돋움"/>
            <family val="3"/>
            <charset val="129"/>
          </rPr>
          <t>인당</t>
        </r>
        <r>
          <rPr>
            <sz val="9"/>
            <color indexed="81"/>
            <rFont val="Tahoma"/>
            <family val="2"/>
          </rPr>
          <t xml:space="preserve"> 30</t>
        </r>
        <r>
          <rPr>
            <sz val="9"/>
            <color indexed="81"/>
            <rFont val="돋움"/>
            <family val="3"/>
            <charset val="129"/>
          </rPr>
          <t>만원</t>
        </r>
        <r>
          <rPr>
            <sz val="9"/>
            <color indexed="81"/>
            <rFont val="Tahoma"/>
            <family val="2"/>
          </rPr>
          <t xml:space="preserve">
</t>
        </r>
      </text>
    </comment>
    <comment ref="C156" authorId="2" shapeId="0" xr:uid="{0B52550F-B074-456F-9F8D-6390B9A52113}">
      <text>
        <r>
          <rPr>
            <b/>
            <sz val="9"/>
            <color indexed="81"/>
            <rFont val="돋움"/>
            <family val="3"/>
            <charset val="129"/>
          </rPr>
          <t>엑셀입력시</t>
        </r>
        <r>
          <rPr>
            <b/>
            <sz val="9"/>
            <color indexed="81"/>
            <rFont val="Tahoma"/>
            <family val="2"/>
          </rPr>
          <t xml:space="preserve"> "-"</t>
        </r>
        <r>
          <rPr>
            <b/>
            <sz val="9"/>
            <color indexed="81"/>
            <rFont val="돋움"/>
            <family val="3"/>
            <charset val="129"/>
          </rPr>
          <t>없이</t>
        </r>
        <r>
          <rPr>
            <b/>
            <sz val="9"/>
            <color indexed="81"/>
            <rFont val="Tahoma"/>
            <family val="2"/>
          </rPr>
          <t xml:space="preserve"> </t>
        </r>
        <r>
          <rPr>
            <b/>
            <sz val="9"/>
            <color indexed="81"/>
            <rFont val="돋움"/>
            <family val="3"/>
            <charset val="129"/>
          </rPr>
          <t>주민등록번호</t>
        </r>
        <r>
          <rPr>
            <b/>
            <sz val="9"/>
            <color indexed="81"/>
            <rFont val="Tahoma"/>
            <family val="2"/>
          </rPr>
          <t xml:space="preserve"> </t>
        </r>
        <r>
          <rPr>
            <b/>
            <sz val="9"/>
            <color indexed="81"/>
            <rFont val="돋움"/>
            <family val="3"/>
            <charset val="129"/>
          </rPr>
          <t>숫자만</t>
        </r>
        <r>
          <rPr>
            <b/>
            <sz val="9"/>
            <color indexed="81"/>
            <rFont val="Tahoma"/>
            <family val="2"/>
          </rPr>
          <t xml:space="preserve"> </t>
        </r>
        <r>
          <rPr>
            <b/>
            <sz val="9"/>
            <color indexed="81"/>
            <rFont val="돋움"/>
            <family val="3"/>
            <charset val="129"/>
          </rPr>
          <t>입력</t>
        </r>
      </text>
    </comment>
    <comment ref="G170" authorId="2" shapeId="0" xr:uid="{AA1982D2-14BE-441E-ACF1-55A2B46E9175}">
      <text>
        <r>
          <rPr>
            <b/>
            <sz val="9"/>
            <color indexed="81"/>
            <rFont val="돋움"/>
            <family val="3"/>
            <charset val="129"/>
          </rPr>
          <t>공제대상자
①</t>
        </r>
        <r>
          <rPr>
            <b/>
            <sz val="9"/>
            <color indexed="81"/>
            <rFont val="Tahoma"/>
            <family val="2"/>
          </rPr>
          <t xml:space="preserve"> </t>
        </r>
        <r>
          <rPr>
            <b/>
            <sz val="9"/>
            <color indexed="81"/>
            <rFont val="돋움"/>
            <family val="3"/>
            <charset val="129"/>
          </rPr>
          <t>근로소득자</t>
        </r>
        <r>
          <rPr>
            <b/>
            <sz val="9"/>
            <color indexed="81"/>
            <rFont val="Tahoma"/>
            <family val="2"/>
          </rPr>
          <t xml:space="preserve"> </t>
        </r>
        <r>
          <rPr>
            <b/>
            <sz val="9"/>
            <color indexed="81"/>
            <rFont val="돋움"/>
            <family val="3"/>
            <charset val="129"/>
          </rPr>
          <t>본인
②</t>
        </r>
        <r>
          <rPr>
            <b/>
            <sz val="9"/>
            <color indexed="81"/>
            <rFont val="Tahoma"/>
            <family val="2"/>
          </rPr>
          <t xml:space="preserve"> </t>
        </r>
        <r>
          <rPr>
            <b/>
            <sz val="9"/>
            <color indexed="81"/>
            <rFont val="돋움"/>
            <family val="3"/>
            <charset val="129"/>
          </rPr>
          <t>기본공제대상자인</t>
        </r>
        <r>
          <rPr>
            <b/>
            <sz val="9"/>
            <color indexed="81"/>
            <rFont val="Tahoma"/>
            <family val="2"/>
          </rPr>
          <t xml:space="preserve"> </t>
        </r>
        <r>
          <rPr>
            <b/>
            <sz val="9"/>
            <color indexed="81"/>
            <rFont val="돋움"/>
            <family val="3"/>
            <charset val="129"/>
          </rPr>
          <t>배우자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직계존비속</t>
        </r>
        <r>
          <rPr>
            <b/>
            <sz val="9"/>
            <color indexed="81"/>
            <rFont val="Tahoma"/>
            <family val="2"/>
          </rPr>
          <t xml:space="preserve"> 
   </t>
        </r>
        <r>
          <rPr>
            <b/>
            <sz val="9"/>
            <color indexed="81"/>
            <rFont val="돋움"/>
            <family val="3"/>
            <charset val="129"/>
          </rPr>
          <t>※기본공제대상자인</t>
        </r>
        <r>
          <rPr>
            <b/>
            <sz val="9"/>
            <color indexed="81"/>
            <rFont val="Tahoma"/>
            <family val="2"/>
          </rPr>
          <t xml:space="preserve"> </t>
        </r>
        <r>
          <rPr>
            <b/>
            <sz val="9"/>
            <color indexed="81"/>
            <rFont val="돋움"/>
            <family val="3"/>
            <charset val="129"/>
          </rPr>
          <t>형제자매의</t>
        </r>
        <r>
          <rPr>
            <b/>
            <sz val="9"/>
            <color indexed="81"/>
            <rFont val="Tahoma"/>
            <family val="2"/>
          </rPr>
          <t xml:space="preserve"> </t>
        </r>
        <r>
          <rPr>
            <b/>
            <sz val="9"/>
            <color indexed="81"/>
            <rFont val="돋움"/>
            <family val="3"/>
            <charset val="129"/>
          </rPr>
          <t>사용금액은</t>
        </r>
        <r>
          <rPr>
            <b/>
            <sz val="9"/>
            <color indexed="81"/>
            <rFont val="Tahoma"/>
            <family val="2"/>
          </rPr>
          <t xml:space="preserve"> </t>
        </r>
        <r>
          <rPr>
            <b/>
            <sz val="9"/>
            <color indexed="81"/>
            <rFont val="돋움"/>
            <family val="3"/>
            <charset val="129"/>
          </rPr>
          <t>공제</t>
        </r>
        <r>
          <rPr>
            <b/>
            <sz val="9"/>
            <color indexed="81"/>
            <rFont val="Tahoma"/>
            <family val="2"/>
          </rPr>
          <t xml:space="preserve"> </t>
        </r>
        <r>
          <rPr>
            <b/>
            <sz val="9"/>
            <color indexed="81"/>
            <rFont val="돋움"/>
            <family val="3"/>
            <charset val="129"/>
          </rPr>
          <t>불가
신용카드</t>
        </r>
        <r>
          <rPr>
            <b/>
            <sz val="9"/>
            <color indexed="81"/>
            <rFont val="Tahoma"/>
            <family val="2"/>
          </rPr>
          <t>(</t>
        </r>
        <r>
          <rPr>
            <b/>
            <sz val="9"/>
            <color indexed="81"/>
            <rFont val="돋움"/>
            <family val="3"/>
            <charset val="129"/>
          </rPr>
          <t>총급여</t>
        </r>
        <r>
          <rPr>
            <b/>
            <sz val="9"/>
            <color indexed="81"/>
            <rFont val="Tahoma"/>
            <family val="2"/>
          </rPr>
          <t xml:space="preserve"> 7</t>
        </r>
        <r>
          <rPr>
            <b/>
            <sz val="9"/>
            <color indexed="81"/>
            <rFont val="돋움"/>
            <family val="3"/>
            <charset val="129"/>
          </rPr>
          <t>천만원</t>
        </r>
        <r>
          <rPr>
            <b/>
            <sz val="9"/>
            <color indexed="81"/>
            <rFont val="Tahoma"/>
            <family val="2"/>
          </rPr>
          <t xml:space="preserve"> </t>
        </r>
        <r>
          <rPr>
            <b/>
            <sz val="9"/>
            <color indexed="81"/>
            <rFont val="돋움"/>
            <family val="3"/>
            <charset val="129"/>
          </rPr>
          <t>이하자</t>
        </r>
        <r>
          <rPr>
            <b/>
            <sz val="9"/>
            <color indexed="81"/>
            <rFont val="Tahoma"/>
            <family val="2"/>
          </rPr>
          <t xml:space="preserve"> </t>
        </r>
        <r>
          <rPr>
            <b/>
            <sz val="9"/>
            <color indexed="81"/>
            <rFont val="돋움"/>
            <family val="3"/>
            <charset val="129"/>
          </rPr>
          <t>도서공연비</t>
        </r>
        <r>
          <rPr>
            <b/>
            <sz val="9"/>
            <color indexed="81"/>
            <rFont val="Tahoma"/>
            <family val="2"/>
          </rPr>
          <t xml:space="preserve"> </t>
        </r>
        <r>
          <rPr>
            <b/>
            <sz val="9"/>
            <color indexed="81"/>
            <rFont val="돋움"/>
            <family val="3"/>
            <charset val="129"/>
          </rPr>
          <t>공제</t>
        </r>
        <r>
          <rPr>
            <b/>
            <sz val="9"/>
            <color indexed="81"/>
            <rFont val="Tahoma"/>
            <family val="2"/>
          </rPr>
          <t xml:space="preserve"> </t>
        </r>
        <r>
          <rPr>
            <b/>
            <sz val="9"/>
            <color indexed="81"/>
            <rFont val="돋움"/>
            <family val="3"/>
            <charset val="129"/>
          </rPr>
          <t>추가</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공제율</t>
        </r>
        <r>
          <rPr>
            <b/>
            <sz val="9"/>
            <color indexed="81"/>
            <rFont val="Tahoma"/>
            <family val="2"/>
          </rPr>
          <t xml:space="preserve"> : </t>
        </r>
        <r>
          <rPr>
            <b/>
            <sz val="9"/>
            <color indexed="81"/>
            <rFont val="돋움"/>
            <family val="3"/>
            <charset val="129"/>
          </rPr>
          <t>신용카드</t>
        </r>
        <r>
          <rPr>
            <b/>
            <sz val="9"/>
            <color indexed="81"/>
            <rFont val="Tahoma"/>
            <family val="2"/>
          </rPr>
          <t xml:space="preserve"> </t>
        </r>
        <r>
          <rPr>
            <b/>
            <sz val="9"/>
            <color indexed="81"/>
            <rFont val="돋움"/>
            <family val="3"/>
            <charset val="129"/>
          </rPr>
          <t>일반</t>
        </r>
        <r>
          <rPr>
            <b/>
            <sz val="9"/>
            <color indexed="81"/>
            <rFont val="Tahoma"/>
            <family val="2"/>
          </rPr>
          <t xml:space="preserve"> 15%, </t>
        </r>
        <r>
          <rPr>
            <b/>
            <sz val="9"/>
            <color indexed="81"/>
            <rFont val="돋움"/>
            <family val="3"/>
            <charset val="129"/>
          </rPr>
          <t>전통시장·대중교통</t>
        </r>
        <r>
          <rPr>
            <b/>
            <sz val="9"/>
            <color indexed="81"/>
            <rFont val="Tahoma"/>
            <family val="2"/>
          </rPr>
          <t xml:space="preserve"> 40%, </t>
        </r>
        <r>
          <rPr>
            <b/>
            <sz val="9"/>
            <color indexed="81"/>
            <rFont val="돋움"/>
            <family val="3"/>
            <charset val="129"/>
          </rPr>
          <t>현금영수증</t>
        </r>
        <r>
          <rPr>
            <b/>
            <sz val="9"/>
            <color indexed="81"/>
            <rFont val="Tahoma"/>
            <family val="2"/>
          </rPr>
          <t xml:space="preserve"> </t>
        </r>
        <r>
          <rPr>
            <b/>
            <sz val="9"/>
            <color indexed="81"/>
            <rFont val="돋움"/>
            <family val="3"/>
            <charset val="129"/>
          </rPr>
          <t>·</t>
        </r>
        <r>
          <rPr>
            <b/>
            <sz val="9"/>
            <color indexed="81"/>
            <rFont val="Tahoma"/>
            <family val="2"/>
          </rPr>
          <t xml:space="preserve"> </t>
        </r>
        <r>
          <rPr>
            <b/>
            <sz val="9"/>
            <color indexed="81"/>
            <rFont val="돋움"/>
            <family val="3"/>
            <charset val="129"/>
          </rPr>
          <t>직불카드</t>
        </r>
        <r>
          <rPr>
            <b/>
            <sz val="9"/>
            <color indexed="81"/>
            <rFont val="Tahoma"/>
            <family val="2"/>
          </rPr>
          <t xml:space="preserve">, </t>
        </r>
        <r>
          <rPr>
            <b/>
            <sz val="9"/>
            <color indexed="81"/>
            <rFont val="돋움"/>
            <family val="3"/>
            <charset val="129"/>
          </rPr>
          <t>도서·공연비</t>
        </r>
        <r>
          <rPr>
            <b/>
            <sz val="9"/>
            <color indexed="81"/>
            <rFont val="Tahoma"/>
            <family val="2"/>
          </rPr>
          <t xml:space="preserve"> 30%
· </t>
        </r>
        <r>
          <rPr>
            <b/>
            <sz val="9"/>
            <color indexed="81"/>
            <rFont val="돋움"/>
            <family val="3"/>
            <charset val="129"/>
          </rPr>
          <t>한도</t>
        </r>
        <r>
          <rPr>
            <b/>
            <sz val="9"/>
            <color indexed="81"/>
            <rFont val="Tahoma"/>
            <family val="2"/>
          </rPr>
          <t xml:space="preserve"> : MIN(</t>
        </r>
        <r>
          <rPr>
            <b/>
            <sz val="9"/>
            <color indexed="81"/>
            <rFont val="돋움"/>
            <family val="3"/>
            <charset val="129"/>
          </rPr>
          <t>총급여액</t>
        </r>
        <r>
          <rPr>
            <b/>
            <sz val="9"/>
            <color indexed="81"/>
            <rFont val="Tahoma"/>
            <family val="2"/>
          </rPr>
          <t xml:space="preserve"> 20%, 300</t>
        </r>
        <r>
          <rPr>
            <b/>
            <sz val="9"/>
            <color indexed="81"/>
            <rFont val="돋움"/>
            <family val="3"/>
            <charset val="129"/>
          </rPr>
          <t>만원</t>
        </r>
        <r>
          <rPr>
            <b/>
            <sz val="9"/>
            <color indexed="81"/>
            <rFont val="Tahoma"/>
            <family val="2"/>
          </rPr>
          <t xml:space="preserve">*) + </t>
        </r>
        <r>
          <rPr>
            <b/>
            <sz val="9"/>
            <color indexed="81"/>
            <rFont val="돋움"/>
            <family val="3"/>
            <charset val="129"/>
          </rPr>
          <t>전통시장</t>
        </r>
        <r>
          <rPr>
            <b/>
            <sz val="9"/>
            <color indexed="81"/>
            <rFont val="Tahoma"/>
            <family val="2"/>
          </rPr>
          <t>(100</t>
        </r>
        <r>
          <rPr>
            <b/>
            <sz val="9"/>
            <color indexed="81"/>
            <rFont val="돋움"/>
            <family val="3"/>
            <charset val="129"/>
          </rPr>
          <t>만원</t>
        </r>
        <r>
          <rPr>
            <b/>
            <sz val="9"/>
            <color indexed="81"/>
            <rFont val="Tahoma"/>
            <family val="2"/>
          </rPr>
          <t xml:space="preserve">) + </t>
        </r>
        <r>
          <rPr>
            <b/>
            <sz val="9"/>
            <color indexed="81"/>
            <rFont val="돋움"/>
            <family val="3"/>
            <charset val="129"/>
          </rPr>
          <t>대중교통</t>
        </r>
        <r>
          <rPr>
            <b/>
            <sz val="9"/>
            <color indexed="81"/>
            <rFont val="Tahoma"/>
            <family val="2"/>
          </rPr>
          <t>(10</t>
        </r>
        <r>
          <rPr>
            <b/>
            <sz val="9"/>
            <color indexed="81"/>
            <rFont val="돋움"/>
            <family val="3"/>
            <charset val="129"/>
          </rPr>
          <t>만원</t>
        </r>
        <r>
          <rPr>
            <b/>
            <sz val="9"/>
            <color indexed="81"/>
            <rFont val="Tahoma"/>
            <family val="2"/>
          </rPr>
          <t xml:space="preserve">) + </t>
        </r>
        <r>
          <rPr>
            <b/>
            <sz val="9"/>
            <color indexed="81"/>
            <rFont val="돋움"/>
            <family val="3"/>
            <charset val="129"/>
          </rPr>
          <t>도서공연비</t>
        </r>
        <r>
          <rPr>
            <b/>
            <sz val="9"/>
            <color indexed="81"/>
            <rFont val="Tahoma"/>
            <family val="2"/>
          </rPr>
          <t>(100</t>
        </r>
        <r>
          <rPr>
            <b/>
            <sz val="9"/>
            <color indexed="81"/>
            <rFont val="돋움"/>
            <family val="3"/>
            <charset val="129"/>
          </rPr>
          <t>만원</t>
        </r>
        <r>
          <rPr>
            <b/>
            <sz val="9"/>
            <color indexed="81"/>
            <rFont val="Tahoma"/>
            <family val="2"/>
          </rPr>
          <t xml:space="preserve">)
   * </t>
        </r>
        <r>
          <rPr>
            <b/>
            <sz val="9"/>
            <color indexed="81"/>
            <rFont val="돋움"/>
            <family val="3"/>
            <charset val="129"/>
          </rPr>
          <t>총급여액</t>
        </r>
        <r>
          <rPr>
            <b/>
            <sz val="9"/>
            <color indexed="81"/>
            <rFont val="Tahoma"/>
            <family val="2"/>
          </rPr>
          <t xml:space="preserve"> 7</t>
        </r>
        <r>
          <rPr>
            <b/>
            <sz val="9"/>
            <color indexed="81"/>
            <rFont val="돋움"/>
            <family val="3"/>
            <charset val="129"/>
          </rPr>
          <t>천만원</t>
        </r>
        <r>
          <rPr>
            <b/>
            <sz val="9"/>
            <color indexed="81"/>
            <rFont val="Tahoma"/>
            <family val="2"/>
          </rPr>
          <t xml:space="preserve"> ~ 1.2</t>
        </r>
        <r>
          <rPr>
            <b/>
            <sz val="9"/>
            <color indexed="81"/>
            <rFont val="돋움"/>
            <family val="3"/>
            <charset val="129"/>
          </rPr>
          <t>억이하자</t>
        </r>
        <r>
          <rPr>
            <b/>
            <sz val="9"/>
            <color indexed="81"/>
            <rFont val="Tahoma"/>
            <family val="2"/>
          </rPr>
          <t>(250</t>
        </r>
        <r>
          <rPr>
            <b/>
            <sz val="9"/>
            <color indexed="81"/>
            <rFont val="돋움"/>
            <family val="3"/>
            <charset val="129"/>
          </rPr>
          <t>만원</t>
        </r>
        <r>
          <rPr>
            <b/>
            <sz val="9"/>
            <color indexed="81"/>
            <rFont val="Tahoma"/>
            <family val="2"/>
          </rPr>
          <t>), 1.2</t>
        </r>
        <r>
          <rPr>
            <b/>
            <sz val="9"/>
            <color indexed="81"/>
            <rFont val="돋움"/>
            <family val="3"/>
            <charset val="129"/>
          </rPr>
          <t>억</t>
        </r>
        <r>
          <rPr>
            <b/>
            <sz val="9"/>
            <color indexed="81"/>
            <rFont val="Tahoma"/>
            <family val="2"/>
          </rPr>
          <t xml:space="preserve"> </t>
        </r>
        <r>
          <rPr>
            <b/>
            <sz val="9"/>
            <color indexed="81"/>
            <rFont val="돋움"/>
            <family val="3"/>
            <charset val="129"/>
          </rPr>
          <t>초과자</t>
        </r>
        <r>
          <rPr>
            <b/>
            <sz val="9"/>
            <color indexed="81"/>
            <rFont val="Tahoma"/>
            <family val="2"/>
          </rPr>
          <t>(200</t>
        </r>
        <r>
          <rPr>
            <b/>
            <sz val="9"/>
            <color indexed="81"/>
            <rFont val="돋움"/>
            <family val="3"/>
            <charset val="129"/>
          </rPr>
          <t>만원</t>
        </r>
        <r>
          <rPr>
            <b/>
            <sz val="9"/>
            <color indexed="81"/>
            <rFont val="Tahoma"/>
            <family val="2"/>
          </rPr>
          <t>)</t>
        </r>
      </text>
    </comment>
  </commentList>
</comments>
</file>

<file path=xl/sharedStrings.xml><?xml version="1.0" encoding="utf-8"?>
<sst xmlns="http://schemas.openxmlformats.org/spreadsheetml/2006/main" count="4430" uniqueCount="2478">
  <si>
    <t>퇴직급여추계액명세서(3개월)</t>
    <phoneticPr fontId="4" type="noConversion"/>
  </si>
  <si>
    <r>
      <rPr>
        <sz val="10"/>
        <rFont val="돋움"/>
        <family val="3"/>
        <charset val="129"/>
      </rPr>
      <t>계산방법</t>
    </r>
    <r>
      <rPr>
        <sz val="10"/>
        <rFont val="Arial"/>
        <family val="2"/>
      </rPr>
      <t xml:space="preserve"> : 1.</t>
    </r>
    <r>
      <rPr>
        <sz val="10"/>
        <rFont val="돋움"/>
        <family val="3"/>
        <charset val="129"/>
      </rPr>
      <t>일별</t>
    </r>
    <phoneticPr fontId="4" type="noConversion"/>
  </si>
  <si>
    <t>NO</t>
  </si>
  <si>
    <t>사번</t>
  </si>
  <si>
    <t>사원명</t>
  </si>
  <si>
    <t>입사년월일</t>
  </si>
  <si>
    <t>근속기간
(근속월수)</t>
  </si>
  <si>
    <t>근속일수</t>
    <phoneticPr fontId="4" type="noConversion"/>
  </si>
  <si>
    <t>추계액</t>
  </si>
  <si>
    <t>1</t>
  </si>
  <si>
    <t>2</t>
  </si>
  <si>
    <t>910000007</t>
  </si>
  <si>
    <t>3</t>
  </si>
  <si>
    <t>910000009</t>
  </si>
  <si>
    <t>4</t>
  </si>
  <si>
    <t>910000010</t>
  </si>
  <si>
    <t>5</t>
  </si>
  <si>
    <t>910000011</t>
  </si>
  <si>
    <t>6</t>
  </si>
  <si>
    <t>910000014</t>
  </si>
  <si>
    <t>7</t>
  </si>
  <si>
    <t>910000015</t>
  </si>
  <si>
    <t>8</t>
  </si>
  <si>
    <t>910000016</t>
  </si>
  <si>
    <t>9</t>
  </si>
  <si>
    <t>910000017</t>
  </si>
  <si>
    <t>10</t>
  </si>
  <si>
    <t>대표이사</t>
  </si>
  <si>
    <t>구분</t>
    <phoneticPr fontId="4" type="noConversion"/>
  </si>
  <si>
    <t>계산유형</t>
    <phoneticPr fontId="4" type="noConversion"/>
  </si>
  <si>
    <r>
      <t>(1). 3</t>
    </r>
    <r>
      <rPr>
        <sz val="10"/>
        <rFont val="돋움"/>
        <family val="3"/>
        <charset val="129"/>
      </rPr>
      <t>개월급여계산</t>
    </r>
    <phoneticPr fontId="4" type="noConversion"/>
  </si>
  <si>
    <t>일할</t>
    <phoneticPr fontId="4" type="noConversion"/>
  </si>
  <si>
    <r>
      <t>{(</t>
    </r>
    <r>
      <rPr>
        <sz val="10"/>
        <rFont val="돋움"/>
        <family val="3"/>
        <charset val="129"/>
      </rPr>
      <t>최근</t>
    </r>
    <r>
      <rPr>
        <sz val="10"/>
        <rFont val="Arial"/>
        <family val="2"/>
      </rPr>
      <t>3</t>
    </r>
    <r>
      <rPr>
        <sz val="10"/>
        <rFont val="돋움"/>
        <family val="3"/>
        <charset val="129"/>
      </rPr>
      <t>개월급여총액</t>
    </r>
    <r>
      <rPr>
        <sz val="10"/>
        <rFont val="Arial"/>
        <family val="2"/>
      </rPr>
      <t xml:space="preserve"> </t>
    </r>
    <r>
      <rPr>
        <sz val="10"/>
        <rFont val="돋움"/>
        <family val="3"/>
        <charset val="129"/>
      </rPr>
      <t>÷</t>
    </r>
    <r>
      <rPr>
        <sz val="10"/>
        <rFont val="Arial"/>
        <family val="2"/>
      </rPr>
      <t xml:space="preserve"> 3</t>
    </r>
    <r>
      <rPr>
        <sz val="10"/>
        <rFont val="돋움"/>
        <family val="3"/>
        <charset val="129"/>
      </rPr>
      <t>개월일수</t>
    </r>
    <r>
      <rPr>
        <sz val="10"/>
        <rFont val="Arial"/>
        <family val="2"/>
      </rPr>
      <t>) + (</t>
    </r>
    <r>
      <rPr>
        <sz val="10"/>
        <rFont val="돋움"/>
        <family val="3"/>
        <charset val="129"/>
      </rPr>
      <t>연간상여총액</t>
    </r>
    <r>
      <rPr>
        <sz val="10"/>
        <rFont val="Arial"/>
        <family val="2"/>
      </rPr>
      <t xml:space="preserve"> </t>
    </r>
    <r>
      <rPr>
        <sz val="10"/>
        <rFont val="돋움"/>
        <family val="3"/>
        <charset val="129"/>
      </rPr>
      <t>÷</t>
    </r>
    <r>
      <rPr>
        <sz val="10"/>
        <rFont val="Arial"/>
        <family val="2"/>
      </rPr>
      <t xml:space="preserve"> 365(366)) } x </t>
    </r>
    <r>
      <rPr>
        <sz val="10"/>
        <rFont val="돋움"/>
        <family val="3"/>
        <charset val="129"/>
      </rPr>
      <t>근속일수</t>
    </r>
    <r>
      <rPr>
        <sz val="10"/>
        <rFont val="Arial"/>
        <family val="2"/>
      </rPr>
      <t xml:space="preserve"> x (30 </t>
    </r>
    <r>
      <rPr>
        <sz val="10"/>
        <rFont val="돋움"/>
        <family val="3"/>
        <charset val="129"/>
      </rPr>
      <t>÷</t>
    </r>
    <r>
      <rPr>
        <sz val="10"/>
        <rFont val="Arial"/>
        <family val="2"/>
      </rPr>
      <t xml:space="preserve"> 365(366))</t>
    </r>
    <phoneticPr fontId="4" type="noConversion"/>
  </si>
  <si>
    <r>
      <t>&lt;=</t>
    </r>
    <r>
      <rPr>
        <sz val="10"/>
        <rFont val="돋움"/>
        <family val="3"/>
        <charset val="129"/>
      </rPr>
      <t>더존에서</t>
    </r>
    <r>
      <rPr>
        <sz val="10"/>
        <rFont val="Arial"/>
        <family val="2"/>
      </rPr>
      <t xml:space="preserve"> </t>
    </r>
    <r>
      <rPr>
        <sz val="10"/>
        <rFont val="돋움"/>
        <family val="3"/>
        <charset val="129"/>
      </rPr>
      <t>퇴직소득</t>
    </r>
    <r>
      <rPr>
        <sz val="10"/>
        <rFont val="Arial"/>
        <family val="2"/>
      </rPr>
      <t xml:space="preserve"> </t>
    </r>
    <r>
      <rPr>
        <sz val="10"/>
        <rFont val="돋움"/>
        <family val="3"/>
        <charset val="129"/>
      </rPr>
      <t>사람별</t>
    </r>
    <r>
      <rPr>
        <sz val="10"/>
        <rFont val="Arial"/>
        <family val="2"/>
      </rPr>
      <t xml:space="preserve"> </t>
    </r>
    <r>
      <rPr>
        <sz val="10"/>
        <rFont val="돋움"/>
        <family val="3"/>
        <charset val="129"/>
      </rPr>
      <t>계산시</t>
    </r>
    <r>
      <rPr>
        <sz val="10"/>
        <rFont val="Arial"/>
        <family val="2"/>
      </rPr>
      <t xml:space="preserve"> default</t>
    </r>
    <phoneticPr fontId="4" type="noConversion"/>
  </si>
  <si>
    <t>월할</t>
    <phoneticPr fontId="4" type="noConversion"/>
  </si>
  <si>
    <r>
      <t>{(</t>
    </r>
    <r>
      <rPr>
        <sz val="10"/>
        <rFont val="돋움"/>
        <family val="3"/>
        <charset val="129"/>
      </rPr>
      <t>최근</t>
    </r>
    <r>
      <rPr>
        <sz val="10"/>
        <rFont val="Arial"/>
        <family val="2"/>
      </rPr>
      <t>3</t>
    </r>
    <r>
      <rPr>
        <sz val="10"/>
        <rFont val="돋움"/>
        <family val="3"/>
        <charset val="129"/>
      </rPr>
      <t>개월급여총액</t>
    </r>
    <r>
      <rPr>
        <sz val="10"/>
        <rFont val="Arial"/>
        <family val="2"/>
      </rPr>
      <t xml:space="preserve"> </t>
    </r>
    <r>
      <rPr>
        <sz val="10"/>
        <rFont val="돋움"/>
        <family val="3"/>
        <charset val="129"/>
      </rPr>
      <t>÷</t>
    </r>
    <r>
      <rPr>
        <sz val="10"/>
        <rFont val="Arial"/>
        <family val="2"/>
      </rPr>
      <t xml:space="preserve"> 3) + (</t>
    </r>
    <r>
      <rPr>
        <sz val="10"/>
        <rFont val="돋움"/>
        <family val="3"/>
        <charset val="129"/>
      </rPr>
      <t>연간상여총액</t>
    </r>
    <r>
      <rPr>
        <sz val="10"/>
        <rFont val="Arial"/>
        <family val="2"/>
      </rPr>
      <t xml:space="preserve"> </t>
    </r>
    <r>
      <rPr>
        <sz val="10"/>
        <rFont val="돋움"/>
        <family val="3"/>
        <charset val="129"/>
      </rPr>
      <t>÷</t>
    </r>
    <r>
      <rPr>
        <sz val="10"/>
        <rFont val="Arial"/>
        <family val="2"/>
      </rPr>
      <t xml:space="preserve"> 12) }  x (</t>
    </r>
    <r>
      <rPr>
        <sz val="10"/>
        <rFont val="돋움"/>
        <family val="3"/>
        <charset val="129"/>
      </rPr>
      <t>근속월수</t>
    </r>
    <r>
      <rPr>
        <sz val="10"/>
        <rFont val="Arial"/>
        <family val="2"/>
      </rPr>
      <t xml:space="preserve"> </t>
    </r>
    <r>
      <rPr>
        <sz val="10"/>
        <rFont val="돋움"/>
        <family val="3"/>
        <charset val="129"/>
      </rPr>
      <t>÷</t>
    </r>
    <r>
      <rPr>
        <sz val="10"/>
        <rFont val="Arial"/>
        <family val="2"/>
      </rPr>
      <t xml:space="preserve"> 12)</t>
    </r>
    <phoneticPr fontId="4" type="noConversion"/>
  </si>
  <si>
    <r>
      <t>(2). 1</t>
    </r>
    <r>
      <rPr>
        <sz val="10"/>
        <rFont val="돋움"/>
        <family val="3"/>
        <charset val="129"/>
      </rPr>
      <t>년급여계산</t>
    </r>
    <phoneticPr fontId="4" type="noConversion"/>
  </si>
  <si>
    <r>
      <t>{(</t>
    </r>
    <r>
      <rPr>
        <sz val="10"/>
        <rFont val="돋움"/>
        <family val="3"/>
        <charset val="129"/>
      </rPr>
      <t>년간급여총액</t>
    </r>
    <r>
      <rPr>
        <sz val="10"/>
        <rFont val="Arial"/>
        <family val="2"/>
      </rPr>
      <t>(</t>
    </r>
    <r>
      <rPr>
        <sz val="10"/>
        <rFont val="돋움"/>
        <family val="3"/>
        <charset val="129"/>
      </rPr>
      <t>상여포함</t>
    </r>
    <r>
      <rPr>
        <sz val="10"/>
        <rFont val="Arial"/>
        <family val="2"/>
      </rPr>
      <t xml:space="preserve">) </t>
    </r>
    <r>
      <rPr>
        <sz val="10"/>
        <rFont val="돋움"/>
        <family val="3"/>
        <charset val="129"/>
      </rPr>
      <t>÷</t>
    </r>
    <r>
      <rPr>
        <sz val="10"/>
        <rFont val="Arial"/>
        <family val="2"/>
      </rPr>
      <t xml:space="preserve"> 365(366))} x </t>
    </r>
    <r>
      <rPr>
        <sz val="10"/>
        <rFont val="돋움"/>
        <family val="3"/>
        <charset val="129"/>
      </rPr>
      <t>근속일수</t>
    </r>
    <r>
      <rPr>
        <sz val="10"/>
        <rFont val="Arial"/>
        <family val="2"/>
      </rPr>
      <t xml:space="preserve"> x (30 </t>
    </r>
    <r>
      <rPr>
        <sz val="10"/>
        <rFont val="돋움"/>
        <family val="3"/>
        <charset val="129"/>
      </rPr>
      <t>÷</t>
    </r>
    <r>
      <rPr>
        <sz val="10"/>
        <rFont val="Arial"/>
        <family val="2"/>
      </rPr>
      <t xml:space="preserve"> 365(366))</t>
    </r>
    <phoneticPr fontId="4" type="noConversion"/>
  </si>
  <si>
    <r>
      <t>{(</t>
    </r>
    <r>
      <rPr>
        <sz val="10"/>
        <rFont val="돋움"/>
        <family val="3"/>
        <charset val="129"/>
      </rPr>
      <t>년간급여총액</t>
    </r>
    <r>
      <rPr>
        <sz val="10"/>
        <rFont val="Arial"/>
        <family val="2"/>
      </rPr>
      <t>(</t>
    </r>
    <r>
      <rPr>
        <sz val="10"/>
        <rFont val="돋움"/>
        <family val="3"/>
        <charset val="129"/>
      </rPr>
      <t>상여포함</t>
    </r>
    <r>
      <rPr>
        <sz val="10"/>
        <rFont val="Arial"/>
        <family val="2"/>
      </rPr>
      <t xml:space="preserve">) </t>
    </r>
    <r>
      <rPr>
        <sz val="10"/>
        <rFont val="돋움"/>
        <family val="3"/>
        <charset val="129"/>
      </rPr>
      <t>÷</t>
    </r>
    <r>
      <rPr>
        <sz val="10"/>
        <rFont val="Arial"/>
        <family val="2"/>
      </rPr>
      <t xml:space="preserve"> 12} x (</t>
    </r>
    <r>
      <rPr>
        <sz val="10"/>
        <rFont val="돋움"/>
        <family val="3"/>
        <charset val="129"/>
      </rPr>
      <t>근속월수</t>
    </r>
    <r>
      <rPr>
        <sz val="10"/>
        <rFont val="Arial"/>
        <family val="2"/>
      </rPr>
      <t xml:space="preserve"> </t>
    </r>
    <r>
      <rPr>
        <sz val="10"/>
        <rFont val="돋움"/>
        <family val="3"/>
        <charset val="129"/>
      </rPr>
      <t>÷</t>
    </r>
    <r>
      <rPr>
        <sz val="10"/>
        <rFont val="Arial"/>
        <family val="2"/>
      </rPr>
      <t xml:space="preserve"> 12)</t>
    </r>
    <phoneticPr fontId="4" type="noConversion"/>
  </si>
  <si>
    <r>
      <t xml:space="preserve">(3). </t>
    </r>
    <r>
      <rPr>
        <sz val="10"/>
        <rFont val="돋움"/>
        <family val="3"/>
        <charset val="129"/>
      </rPr>
      <t>퇴직금산정</t>
    </r>
    <phoneticPr fontId="4" type="noConversion"/>
  </si>
  <si>
    <r>
      <t>{(</t>
    </r>
    <r>
      <rPr>
        <sz val="10"/>
        <rFont val="돋움"/>
        <family val="3"/>
        <charset val="129"/>
      </rPr>
      <t>최근</t>
    </r>
    <r>
      <rPr>
        <sz val="10"/>
        <rFont val="Arial"/>
        <family val="2"/>
      </rPr>
      <t>3</t>
    </r>
    <r>
      <rPr>
        <sz val="10"/>
        <rFont val="돋움"/>
        <family val="3"/>
        <charset val="129"/>
      </rPr>
      <t>개월급여총액</t>
    </r>
    <r>
      <rPr>
        <sz val="10"/>
        <rFont val="Arial"/>
        <family val="2"/>
      </rPr>
      <t>) + (</t>
    </r>
    <r>
      <rPr>
        <sz val="10"/>
        <rFont val="돋움"/>
        <family val="3"/>
        <charset val="129"/>
      </rPr>
      <t>연간상여총액</t>
    </r>
    <r>
      <rPr>
        <sz val="10"/>
        <rFont val="Arial"/>
        <family val="2"/>
      </rPr>
      <t xml:space="preserve"> x 3</t>
    </r>
    <r>
      <rPr>
        <sz val="10"/>
        <rFont val="돋움"/>
        <family val="3"/>
        <charset val="129"/>
      </rPr>
      <t>개월일수</t>
    </r>
    <r>
      <rPr>
        <sz val="10"/>
        <rFont val="Arial"/>
        <family val="2"/>
      </rPr>
      <t xml:space="preserve"> </t>
    </r>
    <r>
      <rPr>
        <sz val="10"/>
        <rFont val="돋움"/>
        <family val="3"/>
        <charset val="129"/>
      </rPr>
      <t>÷</t>
    </r>
    <r>
      <rPr>
        <sz val="10"/>
        <rFont val="Arial"/>
        <family val="2"/>
      </rPr>
      <t xml:space="preserve"> 365[366])) </t>
    </r>
    <r>
      <rPr>
        <sz val="10"/>
        <rFont val="돋움"/>
        <family val="3"/>
        <charset val="129"/>
      </rPr>
      <t>÷</t>
    </r>
    <r>
      <rPr>
        <sz val="10"/>
        <rFont val="Arial"/>
        <family val="2"/>
      </rPr>
      <t xml:space="preserve"> 3</t>
    </r>
    <r>
      <rPr>
        <sz val="10"/>
        <rFont val="돋움"/>
        <family val="3"/>
        <charset val="129"/>
      </rPr>
      <t>개월일수</t>
    </r>
    <r>
      <rPr>
        <sz val="10"/>
        <rFont val="Arial"/>
        <family val="2"/>
      </rPr>
      <t xml:space="preserve">} x </t>
    </r>
    <r>
      <rPr>
        <sz val="10"/>
        <rFont val="돋움"/>
        <family val="3"/>
        <charset val="129"/>
      </rPr>
      <t>근속일수</t>
    </r>
    <r>
      <rPr>
        <sz val="10"/>
        <rFont val="Arial"/>
        <family val="2"/>
      </rPr>
      <t xml:space="preserve"> x (30 </t>
    </r>
    <r>
      <rPr>
        <sz val="10"/>
        <rFont val="돋움"/>
        <family val="3"/>
        <charset val="129"/>
      </rPr>
      <t>÷</t>
    </r>
    <r>
      <rPr>
        <sz val="10"/>
        <rFont val="Arial"/>
        <family val="2"/>
      </rPr>
      <t xml:space="preserve"> 365[366]))</t>
    </r>
    <phoneticPr fontId="4" type="noConversion"/>
  </si>
  <si>
    <r>
      <t>{(</t>
    </r>
    <r>
      <rPr>
        <sz val="10"/>
        <rFont val="돋움"/>
        <family val="3"/>
        <charset val="129"/>
      </rPr>
      <t>최근</t>
    </r>
    <r>
      <rPr>
        <sz val="10"/>
        <rFont val="Arial"/>
        <family val="2"/>
      </rPr>
      <t>3</t>
    </r>
    <r>
      <rPr>
        <sz val="10"/>
        <rFont val="돋움"/>
        <family val="3"/>
        <charset val="129"/>
      </rPr>
      <t>개월급여총액</t>
    </r>
    <r>
      <rPr>
        <sz val="10"/>
        <rFont val="Arial"/>
        <family val="2"/>
      </rPr>
      <t>) + (</t>
    </r>
    <r>
      <rPr>
        <sz val="10"/>
        <rFont val="돋움"/>
        <family val="3"/>
        <charset val="129"/>
      </rPr>
      <t>연간상여총액</t>
    </r>
    <r>
      <rPr>
        <sz val="10"/>
        <rFont val="Arial"/>
        <family val="2"/>
      </rPr>
      <t xml:space="preserve"> x 3 </t>
    </r>
    <r>
      <rPr>
        <sz val="10"/>
        <rFont val="돋움"/>
        <family val="3"/>
        <charset val="129"/>
      </rPr>
      <t>÷</t>
    </r>
    <r>
      <rPr>
        <sz val="10"/>
        <rFont val="Arial"/>
        <family val="2"/>
      </rPr>
      <t xml:space="preserve"> 12)) </t>
    </r>
    <r>
      <rPr>
        <sz val="10"/>
        <rFont val="돋움"/>
        <family val="3"/>
        <charset val="129"/>
      </rPr>
      <t>÷</t>
    </r>
    <r>
      <rPr>
        <sz val="10"/>
        <rFont val="Arial"/>
        <family val="2"/>
      </rPr>
      <t xml:space="preserve"> 3 } x </t>
    </r>
    <r>
      <rPr>
        <sz val="10"/>
        <rFont val="돋움"/>
        <family val="3"/>
        <charset val="129"/>
      </rPr>
      <t>근속일수</t>
    </r>
    <r>
      <rPr>
        <sz val="10"/>
        <rFont val="Arial"/>
        <family val="2"/>
      </rPr>
      <t xml:space="preserve"> </t>
    </r>
    <r>
      <rPr>
        <sz val="10"/>
        <rFont val="돋움"/>
        <family val="3"/>
        <charset val="129"/>
      </rPr>
      <t>÷</t>
    </r>
    <r>
      <rPr>
        <sz val="10"/>
        <rFont val="Arial"/>
        <family val="2"/>
      </rPr>
      <t xml:space="preserve"> 365[366]</t>
    </r>
    <phoneticPr fontId="4" type="noConversion"/>
  </si>
  <si>
    <t>주황규</t>
    <phoneticPr fontId="4" type="noConversion"/>
  </si>
  <si>
    <t>주언규</t>
    <phoneticPr fontId="4" type="noConversion"/>
  </si>
  <si>
    <t>주범수</t>
    <phoneticPr fontId="4" type="noConversion"/>
  </si>
  <si>
    <t>한효주</t>
    <phoneticPr fontId="4" type="noConversion"/>
  </si>
  <si>
    <t>문근영</t>
    <phoneticPr fontId="4" type="noConversion"/>
  </si>
  <si>
    <t>주홍선회계사.세무사(주)</t>
    <phoneticPr fontId="4" type="noConversion"/>
  </si>
  <si>
    <t>박시후</t>
    <phoneticPr fontId="4" type="noConversion"/>
  </si>
  <si>
    <t>신동엽</t>
    <phoneticPr fontId="4" type="noConversion"/>
  </si>
  <si>
    <t>퇴사년월일</t>
    <phoneticPr fontId="4" type="noConversion"/>
  </si>
  <si>
    <t>일수
(3개월)</t>
    <phoneticPr fontId="4" type="noConversion"/>
  </si>
  <si>
    <t>말일자로만</t>
    <phoneticPr fontId="4" type="noConversion"/>
  </si>
  <si>
    <t>연일수</t>
    <phoneticPr fontId="4" type="noConversion"/>
  </si>
  <si>
    <t>직원소계</t>
    <phoneticPr fontId="4" type="noConversion"/>
  </si>
  <si>
    <t>주경민</t>
    <phoneticPr fontId="4" type="noConversion"/>
  </si>
  <si>
    <t>주희정</t>
    <phoneticPr fontId="4" type="noConversion"/>
  </si>
  <si>
    <t>주희원</t>
    <phoneticPr fontId="4" type="noConversion"/>
  </si>
  <si>
    <t>일 평균임금</t>
    <phoneticPr fontId="4" type="noConversion"/>
  </si>
  <si>
    <t>3개월급상여
(산정급상여합계액)</t>
    <phoneticPr fontId="4" type="noConversion"/>
  </si>
  <si>
    <r>
      <rPr>
        <sz val="10"/>
        <rFont val="돋움"/>
        <family val="3"/>
        <charset val="129"/>
      </rPr>
      <t>근로자의</t>
    </r>
    <r>
      <rPr>
        <sz val="10"/>
        <rFont val="Arial"/>
        <family val="2"/>
      </rPr>
      <t xml:space="preserve"> </t>
    </r>
    <r>
      <rPr>
        <sz val="10"/>
        <rFont val="돋움"/>
        <family val="3"/>
        <charset val="129"/>
      </rPr>
      <t>퇴직급여</t>
    </r>
    <r>
      <rPr>
        <sz val="10"/>
        <rFont val="Arial"/>
        <family val="2"/>
      </rPr>
      <t>(</t>
    </r>
    <r>
      <rPr>
        <sz val="10"/>
        <rFont val="돋움"/>
        <family val="3"/>
        <charset val="129"/>
      </rPr>
      <t>기존</t>
    </r>
    <r>
      <rPr>
        <sz val="10"/>
        <rFont val="Arial"/>
        <family val="2"/>
      </rPr>
      <t xml:space="preserve"> </t>
    </r>
    <r>
      <rPr>
        <sz val="10"/>
        <rFont val="돋움"/>
        <family val="3"/>
        <charset val="129"/>
      </rPr>
      <t>퇴직급여제도</t>
    </r>
    <r>
      <rPr>
        <sz val="10"/>
        <rFont val="Arial"/>
        <family val="2"/>
      </rPr>
      <t>,DB(</t>
    </r>
    <r>
      <rPr>
        <sz val="10"/>
        <rFont val="돋움"/>
        <family val="3"/>
        <charset val="129"/>
      </rPr>
      <t>확정급여형</t>
    </r>
    <r>
      <rPr>
        <sz val="10"/>
        <rFont val="Arial"/>
        <family val="2"/>
      </rPr>
      <t>)</t>
    </r>
    <phoneticPr fontId="4" type="noConversion"/>
  </si>
  <si>
    <t>세법상
퇴직소득
한도</t>
    <phoneticPr fontId="4" type="noConversion"/>
  </si>
  <si>
    <t>(제대로된) 정관의 퇴직급여지급규정대로 배수인정</t>
    <phoneticPr fontId="4" type="noConversion"/>
  </si>
  <si>
    <t>퇴직 직전 1년간 총급여 X 1/10 X근속연수</t>
    <phoneticPr fontId="4" type="noConversion"/>
  </si>
  <si>
    <r>
      <t>퇴직한 날부터 소급하여 3년 동안 지급받은 총급여의 연평균 환산액</t>
    </r>
    <r>
      <rPr>
        <vertAlign val="superscript"/>
        <sz val="11"/>
        <color rgb="FF0070C0"/>
        <rFont val="맑은 고딕"/>
        <family val="3"/>
        <charset val="129"/>
        <scheme val="minor"/>
      </rPr>
      <t>주1</t>
    </r>
    <r>
      <rPr>
        <vertAlign val="superscript"/>
        <sz val="11"/>
        <color theme="1"/>
        <rFont val="맑은 고딕"/>
        <family val="3"/>
        <charset val="129"/>
        <scheme val="minor"/>
      </rPr>
      <t>)</t>
    </r>
    <r>
      <rPr>
        <sz val="11"/>
        <color theme="1"/>
        <rFont val="맑은 고딕"/>
        <family val="2"/>
        <charset val="129"/>
        <scheme val="minor"/>
      </rPr>
      <t xml:space="preserve">  X 1/10 X 2012년 1월 1일 이후의 근속연수</t>
    </r>
    <r>
      <rPr>
        <vertAlign val="superscript"/>
        <sz val="11"/>
        <color rgb="FF0070C0"/>
        <rFont val="맑은 고딕"/>
        <family val="3"/>
        <charset val="129"/>
        <scheme val="minor"/>
      </rPr>
      <t>주2)</t>
    </r>
    <r>
      <rPr>
        <sz val="11"/>
        <color theme="1"/>
        <rFont val="맑은 고딕"/>
        <family val="2"/>
        <charset val="129"/>
        <scheme val="minor"/>
      </rPr>
      <t xml:space="preserve"> X </t>
    </r>
    <r>
      <rPr>
        <b/>
        <sz val="11"/>
        <color rgb="FFFF0000"/>
        <rFont val="맑은 고딕"/>
        <family val="3"/>
        <charset val="129"/>
        <scheme val="minor"/>
      </rPr>
      <t>3</t>
    </r>
    <phoneticPr fontId="4" type="noConversion"/>
  </si>
  <si>
    <t>근무기간이 3년 미만인 경우에는 개월 수로 계산한 해당 근무기간을 말하며, 1개월 미만의 기간이 있는 경우에는 이를 1개월로 본다.</t>
    <phoneticPr fontId="4" type="noConversion"/>
  </si>
  <si>
    <t>1년미만의 기간은 개월수로 계산하며, 1개월 미만의 기간이 있는 경우에는 이를 1개월로 본다.)</t>
    <phoneticPr fontId="4" type="noConversion"/>
  </si>
  <si>
    <t>★ 임원 퇴직급여 추계액(이사급 이상 직무수행-상근)</t>
    <phoneticPr fontId="4" type="noConversion"/>
  </si>
  <si>
    <r>
      <rPr>
        <sz val="8"/>
        <color rgb="FFC00000"/>
        <rFont val="굴림체"/>
        <family val="3"/>
        <charset val="129"/>
      </rPr>
      <t>연간급여</t>
    </r>
    <r>
      <rPr>
        <sz val="8"/>
        <rFont val="굴림체"/>
        <family val="3"/>
        <charset val="129"/>
      </rPr>
      <t>총액</t>
    </r>
    <phoneticPr fontId="4" type="noConversion"/>
  </si>
  <si>
    <r>
      <rPr>
        <sz val="8"/>
        <color rgb="FFC00000"/>
        <rFont val="굴림체"/>
        <family val="3"/>
        <charset val="129"/>
      </rPr>
      <t>연간
상여</t>
    </r>
    <r>
      <rPr>
        <sz val="8"/>
        <rFont val="굴림체"/>
        <family val="3"/>
        <charset val="129"/>
      </rPr>
      <t>총액</t>
    </r>
    <phoneticPr fontId="4" type="noConversion"/>
  </si>
  <si>
    <r>
      <rPr>
        <sz val="8"/>
        <color rgb="FFC00000"/>
        <rFont val="굴림체"/>
        <family val="3"/>
        <charset val="129"/>
      </rPr>
      <t>최근3개월간
급여</t>
    </r>
    <r>
      <rPr>
        <sz val="8"/>
        <rFont val="굴림체"/>
        <family val="3"/>
        <charset val="129"/>
      </rPr>
      <t>총액</t>
    </r>
    <phoneticPr fontId="4" type="noConversion"/>
  </si>
  <si>
    <t>연간 산정급상여합계액</t>
    <phoneticPr fontId="4" type="noConversion"/>
  </si>
  <si>
    <t>임원소계</t>
    <phoneticPr fontId="4" type="noConversion"/>
  </si>
  <si>
    <t>주1)</t>
    <phoneticPr fontId="4" type="noConversion"/>
  </si>
  <si>
    <t>주2)</t>
    <phoneticPr fontId="4" type="noConversion"/>
  </si>
  <si>
    <t>1/10</t>
    <phoneticPr fontId="4" type="noConversion"/>
  </si>
  <si>
    <t>임원 퇴직급여지급규정이 없는 경우</t>
    <phoneticPr fontId="4" type="noConversion"/>
  </si>
  <si>
    <t>합     계 (퇴직급여추계액)</t>
    <phoneticPr fontId="4" type="noConversion"/>
  </si>
  <si>
    <r>
      <t>17</t>
    </r>
    <r>
      <rPr>
        <sz val="10"/>
        <rFont val="돋움"/>
        <family val="3"/>
        <charset val="129"/>
      </rPr>
      <t>년</t>
    </r>
    <phoneticPr fontId="4" type="noConversion"/>
  </si>
  <si>
    <r>
      <t>4</t>
    </r>
    <r>
      <rPr>
        <sz val="10"/>
        <rFont val="돋움"/>
        <family val="3"/>
        <charset val="129"/>
      </rPr>
      <t>개월</t>
    </r>
    <phoneticPr fontId="4" type="noConversion"/>
  </si>
  <si>
    <r>
      <t>16</t>
    </r>
    <r>
      <rPr>
        <sz val="10"/>
        <rFont val="돋움"/>
        <family val="3"/>
        <charset val="129"/>
      </rPr>
      <t>일</t>
    </r>
    <phoneticPr fontId="4" type="noConversion"/>
  </si>
  <si>
    <t>계</t>
    <phoneticPr fontId="4" type="noConversion"/>
  </si>
  <si>
    <t>★ 정관배율 규정있을 경우 임원 퇴직연금 가입시 적립비율때문에 연금사업자에 퇴직급여지급규정 제출</t>
    <phoneticPr fontId="4" type="noConversion"/>
  </si>
  <si>
    <r>
      <t>DB</t>
    </r>
    <r>
      <rPr>
        <sz val="10"/>
        <rFont val="돋움"/>
        <family val="3"/>
        <charset val="129"/>
      </rPr>
      <t>형</t>
    </r>
    <phoneticPr fontId="4" type="noConversion"/>
  </si>
  <si>
    <r>
      <rPr>
        <b/>
        <sz val="8"/>
        <color rgb="FF7030A0"/>
        <rFont val="굴림체"/>
        <family val="3"/>
        <charset val="129"/>
      </rPr>
      <t>연간</t>
    </r>
    <r>
      <rPr>
        <sz val="8"/>
        <color rgb="FFC00000"/>
        <rFont val="굴림체"/>
        <family val="3"/>
        <charset val="129"/>
      </rPr>
      <t xml:space="preserve">
상여</t>
    </r>
    <r>
      <rPr>
        <sz val="8"/>
        <rFont val="굴림체"/>
        <family val="3"/>
        <charset val="129"/>
      </rPr>
      <t>총액</t>
    </r>
    <phoneticPr fontId="4" type="noConversion"/>
  </si>
  <si>
    <r>
      <rPr>
        <sz val="8"/>
        <color rgb="FFC00000"/>
        <rFont val="굴림체"/>
        <family val="3"/>
        <charset val="129"/>
      </rPr>
      <t>최근</t>
    </r>
    <r>
      <rPr>
        <b/>
        <sz val="8"/>
        <color rgb="FF7030A0"/>
        <rFont val="굴림체"/>
        <family val="3"/>
        <charset val="129"/>
      </rPr>
      <t>3개월간
급여</t>
    </r>
    <r>
      <rPr>
        <sz val="8"/>
        <rFont val="굴림체"/>
        <family val="3"/>
        <charset val="129"/>
      </rPr>
      <t>총액</t>
    </r>
    <phoneticPr fontId="4" type="noConversion"/>
  </si>
  <si>
    <r>
      <rPr>
        <b/>
        <sz val="8"/>
        <color rgb="FF7030A0"/>
        <rFont val="굴림체"/>
        <family val="3"/>
        <charset val="129"/>
      </rPr>
      <t>연간급여</t>
    </r>
    <r>
      <rPr>
        <sz val="8"/>
        <rFont val="굴림체"/>
        <family val="3"/>
        <charset val="129"/>
      </rPr>
      <t>총액</t>
    </r>
    <phoneticPr fontId="4" type="noConversion"/>
  </si>
  <si>
    <r>
      <rPr>
        <b/>
        <sz val="8"/>
        <color rgb="FF7030A0"/>
        <rFont val="굴림체"/>
        <family val="3"/>
        <charset val="129"/>
      </rPr>
      <t>연간
상여</t>
    </r>
    <r>
      <rPr>
        <sz val="8"/>
        <rFont val="굴림체"/>
        <family val="3"/>
        <charset val="129"/>
      </rPr>
      <t>총액</t>
    </r>
    <phoneticPr fontId="4" type="noConversion"/>
  </si>
  <si>
    <t>퇴직급여추계액명세서</t>
    <phoneticPr fontId="4" type="noConversion"/>
  </si>
  <si>
    <t>법인세법 시행령 44조</t>
    <phoneticPr fontId="4" type="noConversion"/>
  </si>
  <si>
    <t>소득세법 제22조</t>
    <phoneticPr fontId="4" type="noConversion"/>
  </si>
  <si>
    <t>초과액</t>
    <phoneticPr fontId="4" type="noConversion"/>
  </si>
  <si>
    <t>N/A</t>
    <phoneticPr fontId="4" type="noConversion"/>
  </si>
  <si>
    <t>주홍선회계사 세무사</t>
    <phoneticPr fontId="4" type="noConversion"/>
  </si>
  <si>
    <t>주홍선</t>
    <phoneticPr fontId="4" type="noConversion"/>
  </si>
  <si>
    <t>동 한도를 초과하는 금액은 손금불산입하고 상여처분</t>
    <phoneticPr fontId="4" type="noConversion"/>
  </si>
  <si>
    <t>근로소득(정관에 정하여진 금액을 손금산입 한도)</t>
    <phoneticPr fontId="4" type="noConversion"/>
  </si>
  <si>
    <t>임원퇴직금 한도초과 근로소득으로 본다의 손금산입여부?</t>
    <phoneticPr fontId="4" type="noConversion"/>
  </si>
  <si>
    <t>1.사실관계&lt;구체적으로 기재&gt;</t>
  </si>
  <si>
    <t>[ 법인세 분야 ]</t>
  </si>
  <si>
    <t>법인세법상 임원 퇴직급여의 손금산입 한도는 정관에 임원의 퇴직급여를 계산할 수 있는 기준이 기재된 경우를 말하되,</t>
  </si>
  <si>
    <t>정관에서 위임된 퇴직급여지급규정이 따로 있는 경우에는 해당 규정에 의한 금액에 의하는 것이며,법인세법상 임원 퇴직급여의 손금산입은 소득세법상 퇴직소득 한도 여부와 관련없이 가능한 것입니다.</t>
  </si>
  <si>
    <t>법인세법 시행령 제44조 【퇴직급여의 손금불산입】 (2006. 2. 9. 제목개정)</t>
  </si>
  <si>
    <t>④ 법인이 임원에게 지급한 퇴직급여 중 다음 각 호의 어느 하나에 해당하는 금액을 초과하는 금액은 손금에 산입하지 아니한다. (2009. 2. 4. 개정)</t>
  </si>
  <si>
    <t>1. 정관에 퇴직급여(퇴직위로금 등을 포함한다)로 지급할 금액이 정하여진 경우에는 정관에 정하여진 금액 (2006. 2. 9. 개정)</t>
  </si>
  <si>
    <t>[원천세 분야]</t>
  </si>
  <si>
    <t>아래 붙여드리는 소득세법 제22조 [퇴직소득] 제3항에 규정된 바와 같이,</t>
  </si>
  <si>
    <t>( 정관 또는 정관에서 위임된 임원퇴직급여규정에 의하지 아니하는 금액은 모두 근로소득에 해당하는 것입니다.)</t>
  </si>
  <si>
    <t>퇴직일이 2012년 6월 30일이라고 가정할 경우,</t>
  </si>
  <si>
    <t>① 해당 임원의 2011년 12월 31일까지에 대한 퇴직소득금액</t>
  </si>
  <si>
    <t>( 2011년 12월 31일에 퇴직하였다고 가정할 때 지급받을 퇴직소득금액)</t>
  </si>
  <si>
    <t>② 해당 임원의 2012년 6월 30일 (퇴사일)까지의 퇴직소득금액</t>
  </si>
  <si>
    <t>* ① ─&gt; 퇴직소득에해당</t>
  </si>
  <si>
    <t>* ( ② - ① ) 의 금액 중 아래 계산식에 따라 계산한 금액의 한도 내의 금액</t>
  </si>
  <si>
    <t>─&gt; 퇴직소득에 해당</t>
  </si>
  <si>
    <t>* ( ② - ① ) 의 금액 중 아래 계산식에 따라 계산한 금액의 한도를 초과한 금액</t>
  </si>
  <si>
    <t>─&gt; 근로소득에 해당</t>
  </si>
  <si>
    <t>퇴직한 날부터 소급하여 3년(근무기간이 2012년 1월 1일 이후의 근속</t>
  </si>
  <si>
    <t>해당 근무기간을 말하며, 1개월 미만의 × ── × 수로 계산하며, 1개월 미만의 × 3</t>
  </si>
  <si>
    <t>기간이 있는 경우에는 이를 1개월로 본다) 10 기간이 있는 경우에는 이를</t>
  </si>
  <si>
    <t>동안 지급받은 총급여의 연평균환산액 1개월로 본다)</t>
  </si>
  <si>
    <t>법인세법 시행령 제44조</t>
  </si>
  <si>
    <t>소득세법 제22조</t>
  </si>
  <si>
    <t>2.질의사항</t>
  </si>
  <si>
    <t>질의 1) "갑"임원이 2011년 12월 31일 이전 퇴사시 정관규정이 없을 경우</t>
  </si>
  <si>
    <t>직전1년 총급여 * 1/10 * 근속연수를 초과하여 지급할 경우 초과금액은 손금불산입하고, 갑임원의 2011년귀속 연말정산시 인정상여(손금불인정) 처분하는지요?</t>
  </si>
  <si>
    <t>아니면 초과금액을 근로소득으로 (급여경비) 법인의 손금가능한지요?</t>
  </si>
  <si>
    <t>질의 2) "을"임원이 2012년 1월 1일 이후 퇴사시 정관규정이 없을 경우</t>
  </si>
  <si>
    <t>질의 3) "정"임원이 2012년 1월 1일 이후 퇴사시 정관규정이 있을 경우</t>
  </si>
  <si>
    <t>위 산식에서</t>
  </si>
  <si>
    <t>위 근로소득에 해당이란 급여로보아 연말정산시 합산하고, 급여로 법인의 손금인정이 가능한지요?</t>
  </si>
  <si>
    <t>안녕하십니까?</t>
  </si>
  <si>
    <t>국세행정에 대한 관심과 협조에 감사드립니다.</t>
  </si>
  <si>
    <t>질의1)의 경우</t>
  </si>
  <si>
    <t>갑임원이 2011.12.31.이전 퇴사하는 시점에 정관 및 퇴직급여지급규정이 없다면 법인세법 시행령 제44조 제4항 제2호의 한도를 적용하므로</t>
  </si>
  <si>
    <t>동 한도를 초과하는 금액은 손금불산입하고 상여처분하는 것입니다.</t>
  </si>
  <si>
    <t>질의2)의 경우</t>
  </si>
  <si>
    <t>을임원이 2012.1.1.이후 퇴사하는 시점에 정관 및 퇴직급여지급규정이 없다면 역시 법인세법 시행령 제44조 제4항 제2호의 한도를 적용하므로</t>
  </si>
  <si>
    <t>질의3)의 경우</t>
  </si>
  <si>
    <t>정임원이 2012.1.1.이후 퇴사하는 시점에 정관에 퇴직급여로 지급할 금액이 정하여진 경우에는 소득세법상 퇴직소득으로 보는 범위와는 관련없이</t>
  </si>
  <si>
    <t>정관에 정하여진 금액을 손금산입 한도로 하는 것입니다.</t>
  </si>
  <si>
    <r>
      <t xml:space="preserve">1. </t>
    </r>
    <r>
      <rPr>
        <u/>
        <sz val="10"/>
        <color theme="1"/>
        <rFont val="굴림"/>
        <family val="3"/>
        <charset val="129"/>
      </rPr>
      <t>정관에 퇴직급여(퇴직위로금 등을 포함한다)로 지급할 금액이 정하여진 경우에는 정관에 정하여진 금액</t>
    </r>
    <r>
      <rPr>
        <sz val="10"/>
        <color theme="1"/>
        <rFont val="굴림"/>
        <family val="3"/>
        <charset val="129"/>
      </rPr>
      <t xml:space="preserve"> (2006. 2. 9. 개정)</t>
    </r>
  </si>
  <si>
    <r>
      <t xml:space="preserve">2. </t>
    </r>
    <r>
      <rPr>
        <u/>
        <sz val="10"/>
        <color theme="1"/>
        <rFont val="굴림"/>
        <family val="3"/>
        <charset val="129"/>
      </rPr>
      <t>제1호 외의 경우에는 그 임원이 퇴직하는 날부터 소급하여 1년 동안 해당 임원에게 지급한 총급여액[「소득세법」 제20조 제1항 제1호 및 제2호에 따른 금액(같은 법 제12조에 따른 비과세소득은 제외한다)으로 하되, 제43조에 따라 손금에 산입하지 아니하는 금액은 제외한다]의 10분의 1에 상당하는 금액에 기획재정부령으로 정하는 방법에 의하여 계산한 근속연수를 곱한 금액</t>
    </r>
    <r>
      <rPr>
        <sz val="10"/>
        <color theme="1"/>
        <rFont val="굴림"/>
        <family val="3"/>
        <charset val="129"/>
      </rPr>
      <t>. 이 경우 해당 임원이 사용인에서 임원으로 된 때에 퇴직금을 지급하지 아니한 경우에는 사용인으로 근무한 기간을 근속연수에 합산할 수 있다. (2011. 3. 31. 개정)</t>
    </r>
  </si>
  <si>
    <t>[원천징수 분야]</t>
  </si>
  <si>
    <t>소득세법상 퇴직소득 한도를 초과하는 금액은 근로소득으로 과세하는 것이므로</t>
  </si>
  <si>
    <t>퇴직하는 연도의 다른 근로소득과 합산하여 연말정산합니다.</t>
  </si>
  <si>
    <t>즉 퇴직소득 한도초과액을 총급여에 포함하여 연말정산합니다.</t>
  </si>
  <si>
    <t>오늘도 좋은 하루 되시길 바라며, 늘 행복이 충만하시길 기원합니다.감사합니다</t>
  </si>
  <si>
    <t xml:space="preserve">법인세법 시행령 제44조 </t>
  </si>
  <si>
    <t xml:space="preserve">소득세법 제22조 </t>
  </si>
  <si>
    <r>
      <rPr>
        <sz val="10"/>
        <color rgb="FFC00000"/>
        <rFont val="돋움"/>
        <family val="3"/>
        <charset val="129"/>
      </rPr>
      <t>★</t>
    </r>
    <r>
      <rPr>
        <sz val="10"/>
        <color rgb="FFC00000"/>
        <rFont val="Arial"/>
        <family val="2"/>
      </rPr>
      <t xml:space="preserve"> </t>
    </r>
    <r>
      <rPr>
        <sz val="10"/>
        <color rgb="FFC00000"/>
        <rFont val="돋움"/>
        <family val="3"/>
        <charset val="129"/>
      </rPr>
      <t>근로자퇴직급여</t>
    </r>
    <r>
      <rPr>
        <sz val="10"/>
        <color rgb="FFC00000"/>
        <rFont val="Arial"/>
        <family val="2"/>
      </rPr>
      <t xml:space="preserve"> </t>
    </r>
    <r>
      <rPr>
        <sz val="10"/>
        <color rgb="FFC00000"/>
        <rFont val="돋움"/>
        <family val="3"/>
        <charset val="129"/>
      </rPr>
      <t>추계액</t>
    </r>
    <r>
      <rPr>
        <sz val="10"/>
        <color rgb="FFC00000"/>
        <rFont val="Arial"/>
        <family val="2"/>
      </rPr>
      <t xml:space="preserve"> (</t>
    </r>
    <r>
      <rPr>
        <sz val="10"/>
        <color rgb="FFC00000"/>
        <rFont val="돋움"/>
        <family val="3"/>
        <charset val="129"/>
      </rPr>
      <t>퇴직연금미가입</t>
    </r>
    <r>
      <rPr>
        <sz val="10"/>
        <color rgb="FFC00000"/>
        <rFont val="Arial"/>
        <family val="2"/>
      </rPr>
      <t>,</t>
    </r>
    <r>
      <rPr>
        <sz val="10"/>
        <color rgb="FFC00000"/>
        <rFont val="돋움"/>
        <family val="3"/>
        <charset val="129"/>
      </rPr>
      <t>확정급여형</t>
    </r>
    <r>
      <rPr>
        <sz val="10"/>
        <color rgb="FFC00000"/>
        <rFont val="Arial"/>
        <family val="2"/>
      </rPr>
      <t>(DB)</t>
    </r>
    <r>
      <rPr>
        <sz val="10"/>
        <color rgb="FFC00000"/>
        <rFont val="돋움"/>
        <family val="3"/>
        <charset val="129"/>
      </rPr>
      <t>형</t>
    </r>
    <r>
      <rPr>
        <sz val="10"/>
        <color rgb="FFC00000"/>
        <rFont val="Arial"/>
        <family val="2"/>
      </rPr>
      <t>)</t>
    </r>
    <phoneticPr fontId="4" type="noConversion"/>
  </si>
  <si>
    <t>근로자퇴직급여보장법</t>
    <phoneticPr fontId="4" type="noConversion"/>
  </si>
  <si>
    <r>
      <rPr>
        <sz val="10"/>
        <rFont val="돋움"/>
        <family val="3"/>
        <charset val="129"/>
      </rPr>
      <t>②</t>
    </r>
    <r>
      <rPr>
        <sz val="10"/>
        <rFont val="Arial"/>
        <family val="2"/>
      </rPr>
      <t xml:space="preserve"> </t>
    </r>
    <r>
      <rPr>
        <sz val="10"/>
        <rFont val="돋움"/>
        <family val="3"/>
        <charset val="129"/>
      </rPr>
      <t>제</t>
    </r>
    <r>
      <rPr>
        <sz val="10"/>
        <rFont val="Arial"/>
        <family val="2"/>
      </rPr>
      <t>1</t>
    </r>
    <r>
      <rPr>
        <sz val="10"/>
        <rFont val="돋움"/>
        <family val="3"/>
        <charset val="129"/>
      </rPr>
      <t>항에도</t>
    </r>
    <r>
      <rPr>
        <sz val="10"/>
        <rFont val="Arial"/>
        <family val="2"/>
      </rPr>
      <t xml:space="preserve"> </t>
    </r>
    <r>
      <rPr>
        <sz val="10"/>
        <rFont val="돋움"/>
        <family val="3"/>
        <charset val="129"/>
      </rPr>
      <t>불구하고</t>
    </r>
    <r>
      <rPr>
        <sz val="10"/>
        <rFont val="Arial"/>
        <family val="2"/>
      </rPr>
      <t xml:space="preserve"> </t>
    </r>
    <r>
      <rPr>
        <sz val="10"/>
        <rFont val="돋움"/>
        <family val="3"/>
        <charset val="129"/>
      </rPr>
      <t>사용자는</t>
    </r>
    <r>
      <rPr>
        <sz val="10"/>
        <rFont val="Arial"/>
        <family val="2"/>
      </rPr>
      <t xml:space="preserve"> </t>
    </r>
    <r>
      <rPr>
        <sz val="10"/>
        <rFont val="돋움"/>
        <family val="3"/>
        <charset val="129"/>
      </rPr>
      <t>주택구입</t>
    </r>
    <r>
      <rPr>
        <sz val="10"/>
        <rFont val="Arial"/>
        <family val="2"/>
      </rPr>
      <t xml:space="preserve"> </t>
    </r>
    <r>
      <rPr>
        <sz val="10"/>
        <rFont val="돋움"/>
        <family val="3"/>
        <charset val="129"/>
      </rPr>
      <t>등</t>
    </r>
    <r>
      <rPr>
        <sz val="10"/>
        <rFont val="Arial"/>
        <family val="2"/>
      </rPr>
      <t xml:space="preserve"> </t>
    </r>
    <r>
      <rPr>
        <sz val="10"/>
        <rFont val="돋움"/>
        <family val="3"/>
        <charset val="129"/>
      </rPr>
      <t>대통령령으로</t>
    </r>
    <r>
      <rPr>
        <sz val="10"/>
        <rFont val="Arial"/>
        <family val="2"/>
      </rPr>
      <t xml:space="preserve"> </t>
    </r>
    <r>
      <rPr>
        <sz val="10"/>
        <rFont val="돋움"/>
        <family val="3"/>
        <charset val="129"/>
      </rPr>
      <t>정하는</t>
    </r>
    <r>
      <rPr>
        <sz val="10"/>
        <rFont val="Arial"/>
        <family val="2"/>
      </rPr>
      <t xml:space="preserve"> </t>
    </r>
    <r>
      <rPr>
        <sz val="10"/>
        <rFont val="돋움"/>
        <family val="3"/>
        <charset val="129"/>
      </rPr>
      <t>사유로</t>
    </r>
    <r>
      <rPr>
        <sz val="10"/>
        <rFont val="Arial"/>
        <family val="2"/>
      </rPr>
      <t xml:space="preserve"> </t>
    </r>
    <r>
      <rPr>
        <sz val="10"/>
        <rFont val="돋움"/>
        <family val="3"/>
        <charset val="129"/>
      </rPr>
      <t>근로자가</t>
    </r>
    <r>
      <rPr>
        <sz val="10"/>
        <rFont val="Arial"/>
        <family val="2"/>
      </rPr>
      <t xml:space="preserve"> </t>
    </r>
    <r>
      <rPr>
        <sz val="10"/>
        <rFont val="돋움"/>
        <family val="3"/>
        <charset val="129"/>
      </rPr>
      <t>요구하는</t>
    </r>
    <r>
      <rPr>
        <sz val="10"/>
        <rFont val="Arial"/>
        <family val="2"/>
      </rPr>
      <t xml:space="preserve"> </t>
    </r>
    <r>
      <rPr>
        <sz val="10"/>
        <rFont val="돋움"/>
        <family val="3"/>
        <charset val="129"/>
      </rPr>
      <t>경우에는</t>
    </r>
    <r>
      <rPr>
        <sz val="10"/>
        <rFont val="Arial"/>
        <family val="2"/>
      </rPr>
      <t xml:space="preserve"> </t>
    </r>
    <r>
      <rPr>
        <sz val="10"/>
        <rFont val="돋움"/>
        <family val="3"/>
        <charset val="129"/>
      </rPr>
      <t>근로자가</t>
    </r>
    <r>
      <rPr>
        <sz val="10"/>
        <rFont val="Arial"/>
        <family val="2"/>
      </rPr>
      <t xml:space="preserve"> </t>
    </r>
    <r>
      <rPr>
        <sz val="10"/>
        <rFont val="돋움"/>
        <family val="3"/>
        <charset val="129"/>
      </rPr>
      <t>퇴직하기</t>
    </r>
    <r>
      <rPr>
        <sz val="10"/>
        <rFont val="Arial"/>
        <family val="2"/>
      </rPr>
      <t xml:space="preserve"> </t>
    </r>
    <r>
      <rPr>
        <sz val="10"/>
        <rFont val="돋움"/>
        <family val="3"/>
        <charset val="129"/>
      </rPr>
      <t>전에</t>
    </r>
    <r>
      <rPr>
        <sz val="10"/>
        <rFont val="Arial"/>
        <family val="2"/>
      </rPr>
      <t xml:space="preserve"> </t>
    </r>
    <r>
      <rPr>
        <sz val="10"/>
        <rFont val="돋움"/>
        <family val="3"/>
        <charset val="129"/>
      </rPr>
      <t>해당</t>
    </r>
    <r>
      <rPr>
        <sz val="10"/>
        <rFont val="Arial"/>
        <family val="2"/>
      </rPr>
      <t xml:space="preserve"> </t>
    </r>
    <r>
      <rPr>
        <sz val="10"/>
        <rFont val="돋움"/>
        <family val="3"/>
        <charset val="129"/>
      </rPr>
      <t>근로자의</t>
    </r>
    <r>
      <rPr>
        <sz val="10"/>
        <rFont val="Arial"/>
        <family val="2"/>
      </rPr>
      <t xml:space="preserve"> </t>
    </r>
    <r>
      <rPr>
        <sz val="10"/>
        <rFont val="돋움"/>
        <family val="3"/>
        <charset val="129"/>
      </rPr>
      <t>계속근로기간에</t>
    </r>
    <r>
      <rPr>
        <sz val="10"/>
        <rFont val="Arial"/>
        <family val="2"/>
      </rPr>
      <t xml:space="preserve"> </t>
    </r>
    <r>
      <rPr>
        <sz val="10"/>
        <rFont val="돋움"/>
        <family val="3"/>
        <charset val="129"/>
      </rPr>
      <t>대한</t>
    </r>
    <r>
      <rPr>
        <sz val="10"/>
        <rFont val="Arial"/>
        <family val="2"/>
      </rPr>
      <t xml:space="preserve"> </t>
    </r>
    <r>
      <rPr>
        <sz val="10"/>
        <rFont val="돋움"/>
        <family val="3"/>
        <charset val="129"/>
      </rPr>
      <t>퇴직금을</t>
    </r>
    <r>
      <rPr>
        <sz val="10"/>
        <rFont val="Arial"/>
        <family val="2"/>
      </rPr>
      <t xml:space="preserve"> </t>
    </r>
    <r>
      <rPr>
        <sz val="10"/>
        <rFont val="돋움"/>
        <family val="3"/>
        <charset val="129"/>
      </rPr>
      <t>미리</t>
    </r>
    <r>
      <rPr>
        <sz val="10"/>
        <rFont val="Arial"/>
        <family val="2"/>
      </rPr>
      <t xml:space="preserve"> </t>
    </r>
    <r>
      <rPr>
        <sz val="10"/>
        <rFont val="돋움"/>
        <family val="3"/>
        <charset val="129"/>
      </rPr>
      <t>정산하여</t>
    </r>
    <r>
      <rPr>
        <sz val="10"/>
        <rFont val="Arial"/>
        <family val="2"/>
      </rPr>
      <t xml:space="preserve"> </t>
    </r>
    <r>
      <rPr>
        <sz val="10"/>
        <rFont val="돋움"/>
        <family val="3"/>
        <charset val="129"/>
      </rPr>
      <t>지급할</t>
    </r>
    <r>
      <rPr>
        <sz val="10"/>
        <rFont val="Arial"/>
        <family val="2"/>
      </rPr>
      <t xml:space="preserve"> </t>
    </r>
    <r>
      <rPr>
        <sz val="10"/>
        <rFont val="돋움"/>
        <family val="3"/>
        <charset val="129"/>
      </rPr>
      <t>수</t>
    </r>
    <r>
      <rPr>
        <sz val="10"/>
        <rFont val="Arial"/>
        <family val="2"/>
      </rPr>
      <t xml:space="preserve"> </t>
    </r>
    <r>
      <rPr>
        <sz val="10"/>
        <rFont val="돋움"/>
        <family val="3"/>
        <charset val="129"/>
      </rPr>
      <t>있다</t>
    </r>
    <r>
      <rPr>
        <sz val="10"/>
        <rFont val="Arial"/>
        <family val="2"/>
      </rPr>
      <t xml:space="preserve">. </t>
    </r>
    <r>
      <rPr>
        <sz val="10"/>
        <rFont val="Arial"/>
        <family val="2"/>
      </rPr>
      <t xml:space="preserve">
</t>
    </r>
    <phoneticPr fontId="4" type="noConversion"/>
  </si>
  <si>
    <t>이 경우 미리 정산하여 지급한 후의 퇴직금 산정을 위한 계속근로기간은 정산시점부터 새로 계산한다.</t>
    <phoneticPr fontId="4" type="noConversion"/>
  </si>
  <si>
    <t xml:space="preserve">① 확정기여형퇴직연금제도를 설정한 사용자는 가입자의 연간 임금총액의 12분의 1 이상에 해당하는 부담금을 현금으로 가입자의 확정기여형퇴직연금제도 계정에 납입하여야 한다.
</t>
    <phoneticPr fontId="4" type="noConversion"/>
  </si>
  <si>
    <t>ⓐ 퇴직금제도 , ⓑ퇴직연금 확정급여형(DB)형제도</t>
    <phoneticPr fontId="4" type="noConversion"/>
  </si>
  <si>
    <r>
      <rPr>
        <sz val="8"/>
        <color rgb="FFC00000"/>
        <rFont val="굴림체"/>
        <family val="3"/>
        <charset val="129"/>
      </rPr>
      <t>연간
급여</t>
    </r>
    <r>
      <rPr>
        <sz val="8"/>
        <rFont val="굴림체"/>
        <family val="3"/>
        <charset val="129"/>
      </rPr>
      <t>총액</t>
    </r>
    <phoneticPr fontId="4" type="noConversion"/>
  </si>
  <si>
    <t>연간급여상여
(임금총액)합계</t>
    <phoneticPr fontId="4" type="noConversion"/>
  </si>
  <si>
    <r>
      <rPr>
        <sz val="10"/>
        <color rgb="FFC00000"/>
        <rFont val="돋움"/>
        <family val="3"/>
        <charset val="129"/>
      </rPr>
      <t>★</t>
    </r>
    <r>
      <rPr>
        <sz val="10"/>
        <color rgb="FFC00000"/>
        <rFont val="Arial"/>
        <family val="2"/>
      </rPr>
      <t xml:space="preserve"> </t>
    </r>
    <r>
      <rPr>
        <sz val="10"/>
        <color rgb="FFC00000"/>
        <rFont val="돋움"/>
        <family val="3"/>
        <charset val="129"/>
      </rPr>
      <t>근로자퇴직급여</t>
    </r>
    <r>
      <rPr>
        <sz val="10"/>
        <color rgb="FFC00000"/>
        <rFont val="Arial"/>
        <family val="2"/>
      </rPr>
      <t xml:space="preserve"> </t>
    </r>
    <r>
      <rPr>
        <sz val="10"/>
        <color rgb="FFC00000"/>
        <rFont val="돋움"/>
        <family val="3"/>
        <charset val="129"/>
      </rPr>
      <t>불입액</t>
    </r>
    <r>
      <rPr>
        <sz val="10"/>
        <color rgb="FFC00000"/>
        <rFont val="Arial"/>
        <family val="2"/>
      </rPr>
      <t xml:space="preserve"> (</t>
    </r>
    <r>
      <rPr>
        <sz val="10"/>
        <color rgb="FFC00000"/>
        <rFont val="돋움"/>
        <family val="3"/>
        <charset val="129"/>
      </rPr>
      <t>확정기여형</t>
    </r>
    <r>
      <rPr>
        <sz val="10"/>
        <color rgb="FFC00000"/>
        <rFont val="Arial"/>
        <family val="2"/>
      </rPr>
      <t>(DC)</t>
    </r>
    <r>
      <rPr>
        <sz val="10"/>
        <color rgb="FFC00000"/>
        <rFont val="돋움"/>
        <family val="3"/>
        <charset val="129"/>
      </rPr>
      <t>형</t>
    </r>
    <r>
      <rPr>
        <sz val="10"/>
        <color rgb="FFC00000"/>
        <rFont val="Arial"/>
        <family val="2"/>
      </rPr>
      <t>)</t>
    </r>
    <phoneticPr fontId="4" type="noConversion"/>
  </si>
  <si>
    <t>연간 퇴직급여연금불입합계액</t>
    <phoneticPr fontId="4" type="noConversion"/>
  </si>
  <si>
    <r>
      <rPr>
        <sz val="10"/>
        <rFont val="돋움"/>
        <family val="3"/>
        <charset val="129"/>
      </rPr>
      <t>제</t>
    </r>
    <r>
      <rPr>
        <sz val="10"/>
        <rFont val="Arial"/>
        <family val="2"/>
      </rPr>
      <t>8</t>
    </r>
    <r>
      <rPr>
        <sz val="10"/>
        <rFont val="돋움"/>
        <family val="3"/>
        <charset val="129"/>
      </rPr>
      <t>조</t>
    </r>
    <r>
      <rPr>
        <sz val="10"/>
        <rFont val="Arial"/>
        <family val="2"/>
      </rPr>
      <t>(</t>
    </r>
    <r>
      <rPr>
        <sz val="10"/>
        <rFont val="돋움"/>
        <family val="3"/>
        <charset val="129"/>
      </rPr>
      <t>퇴직금제도의</t>
    </r>
    <r>
      <rPr>
        <sz val="10"/>
        <rFont val="Arial"/>
        <family val="2"/>
      </rPr>
      <t xml:space="preserve"> </t>
    </r>
    <r>
      <rPr>
        <sz val="10"/>
        <rFont val="돋움"/>
        <family val="3"/>
        <charset val="129"/>
      </rPr>
      <t>설정</t>
    </r>
    <r>
      <rPr>
        <sz val="10"/>
        <rFont val="Arial"/>
        <family val="2"/>
      </rPr>
      <t xml:space="preserve"> </t>
    </r>
    <r>
      <rPr>
        <sz val="10"/>
        <rFont val="돋움"/>
        <family val="3"/>
        <charset val="129"/>
      </rPr>
      <t>등</t>
    </r>
    <r>
      <rPr>
        <sz val="10"/>
        <rFont val="Arial"/>
        <family val="2"/>
      </rPr>
      <t xml:space="preserve">) </t>
    </r>
    <r>
      <rPr>
        <sz val="10"/>
        <rFont val="돋움"/>
        <family val="3"/>
        <charset val="129"/>
      </rPr>
      <t>①</t>
    </r>
    <r>
      <rPr>
        <sz val="10"/>
        <rFont val="Arial"/>
        <family val="2"/>
      </rPr>
      <t xml:space="preserve"> </t>
    </r>
    <r>
      <rPr>
        <sz val="10"/>
        <rFont val="돋움"/>
        <family val="3"/>
        <charset val="129"/>
      </rPr>
      <t>퇴직금제도를</t>
    </r>
    <r>
      <rPr>
        <sz val="10"/>
        <rFont val="Arial"/>
        <family val="2"/>
      </rPr>
      <t xml:space="preserve"> </t>
    </r>
    <r>
      <rPr>
        <sz val="10"/>
        <rFont val="돋움"/>
        <family val="3"/>
        <charset val="129"/>
      </rPr>
      <t>설정하려는</t>
    </r>
    <r>
      <rPr>
        <sz val="10"/>
        <rFont val="Arial"/>
        <family val="2"/>
      </rPr>
      <t xml:space="preserve"> </t>
    </r>
    <r>
      <rPr>
        <sz val="10"/>
        <rFont val="돋움"/>
        <family val="3"/>
        <charset val="129"/>
      </rPr>
      <t>사용자는</t>
    </r>
    <r>
      <rPr>
        <sz val="10"/>
        <rFont val="Arial"/>
        <family val="2"/>
      </rPr>
      <t xml:space="preserve"> </t>
    </r>
    <r>
      <rPr>
        <b/>
        <sz val="10"/>
        <rFont val="돋움"/>
        <family val="3"/>
        <charset val="129"/>
      </rPr>
      <t>계속근로기간</t>
    </r>
    <r>
      <rPr>
        <b/>
        <sz val="10"/>
        <rFont val="Arial"/>
        <family val="2"/>
      </rPr>
      <t xml:space="preserve"> 1</t>
    </r>
    <r>
      <rPr>
        <b/>
        <sz val="10"/>
        <rFont val="돋움"/>
        <family val="3"/>
        <charset val="129"/>
      </rPr>
      <t>년</t>
    </r>
    <r>
      <rPr>
        <sz val="10"/>
        <rFont val="돋움"/>
        <family val="3"/>
        <charset val="129"/>
      </rPr>
      <t>에</t>
    </r>
    <r>
      <rPr>
        <sz val="10"/>
        <rFont val="Arial"/>
        <family val="2"/>
      </rPr>
      <t xml:space="preserve"> </t>
    </r>
    <r>
      <rPr>
        <sz val="10"/>
        <rFont val="돋움"/>
        <family val="3"/>
        <charset val="129"/>
      </rPr>
      <t>대하여</t>
    </r>
    <r>
      <rPr>
        <sz val="10"/>
        <rFont val="Arial"/>
        <family val="2"/>
      </rPr>
      <t xml:space="preserve"> 30</t>
    </r>
    <r>
      <rPr>
        <sz val="10"/>
        <rFont val="돋움"/>
        <family val="3"/>
        <charset val="129"/>
      </rPr>
      <t>일분</t>
    </r>
    <r>
      <rPr>
        <sz val="10"/>
        <rFont val="Arial"/>
        <family val="2"/>
      </rPr>
      <t xml:space="preserve"> </t>
    </r>
    <r>
      <rPr>
        <sz val="10"/>
        <rFont val="돋움"/>
        <family val="3"/>
        <charset val="129"/>
      </rPr>
      <t>이상의</t>
    </r>
    <r>
      <rPr>
        <sz val="10"/>
        <rFont val="Arial"/>
        <family val="2"/>
      </rPr>
      <t xml:space="preserve"> </t>
    </r>
    <r>
      <rPr>
        <sz val="10"/>
        <rFont val="돋움"/>
        <family val="3"/>
        <charset val="129"/>
      </rPr>
      <t>평균임금을</t>
    </r>
    <r>
      <rPr>
        <sz val="10"/>
        <rFont val="Arial"/>
        <family val="2"/>
      </rPr>
      <t xml:space="preserve"> </t>
    </r>
    <r>
      <rPr>
        <sz val="10"/>
        <rFont val="돋움"/>
        <family val="3"/>
        <charset val="129"/>
      </rPr>
      <t>퇴직금으로</t>
    </r>
    <r>
      <rPr>
        <sz val="10"/>
        <rFont val="Arial"/>
        <family val="2"/>
      </rPr>
      <t xml:space="preserve"> </t>
    </r>
    <r>
      <rPr>
        <sz val="10"/>
        <rFont val="돋움"/>
        <family val="3"/>
        <charset val="129"/>
      </rPr>
      <t>퇴직</t>
    </r>
    <r>
      <rPr>
        <sz val="10"/>
        <rFont val="Arial"/>
        <family val="2"/>
      </rPr>
      <t xml:space="preserve"> </t>
    </r>
    <r>
      <rPr>
        <sz val="10"/>
        <rFont val="돋움"/>
        <family val="3"/>
        <charset val="129"/>
      </rPr>
      <t>근로자에게</t>
    </r>
    <r>
      <rPr>
        <sz val="10"/>
        <rFont val="Arial"/>
        <family val="2"/>
      </rPr>
      <t xml:space="preserve"> </t>
    </r>
    <r>
      <rPr>
        <sz val="10"/>
        <rFont val="돋움"/>
        <family val="3"/>
        <charset val="129"/>
      </rPr>
      <t>지급할</t>
    </r>
    <r>
      <rPr>
        <sz val="10"/>
        <rFont val="Arial"/>
        <family val="2"/>
      </rPr>
      <t xml:space="preserve"> </t>
    </r>
    <r>
      <rPr>
        <sz val="10"/>
        <rFont val="돋움"/>
        <family val="3"/>
        <charset val="129"/>
      </rPr>
      <t>수</t>
    </r>
    <r>
      <rPr>
        <sz val="10"/>
        <rFont val="Arial"/>
        <family val="2"/>
      </rPr>
      <t xml:space="preserve"> </t>
    </r>
    <r>
      <rPr>
        <sz val="10"/>
        <rFont val="돋움"/>
        <family val="3"/>
        <charset val="129"/>
      </rPr>
      <t>있는</t>
    </r>
    <r>
      <rPr>
        <sz val="10"/>
        <rFont val="Arial"/>
        <family val="2"/>
      </rPr>
      <t xml:space="preserve"> </t>
    </r>
    <r>
      <rPr>
        <sz val="10"/>
        <rFont val="돋움"/>
        <family val="3"/>
        <charset val="129"/>
      </rPr>
      <t>제도를</t>
    </r>
    <r>
      <rPr>
        <sz val="10"/>
        <rFont val="Arial"/>
        <family val="2"/>
      </rPr>
      <t xml:space="preserve"> </t>
    </r>
    <r>
      <rPr>
        <sz val="10"/>
        <rFont val="돋움"/>
        <family val="3"/>
        <charset val="129"/>
      </rPr>
      <t>설정하여야</t>
    </r>
    <r>
      <rPr>
        <sz val="10"/>
        <rFont val="Arial"/>
        <family val="2"/>
      </rPr>
      <t xml:space="preserve"> </t>
    </r>
    <r>
      <rPr>
        <sz val="10"/>
        <rFont val="돋움"/>
        <family val="3"/>
        <charset val="129"/>
      </rPr>
      <t>한다</t>
    </r>
    <r>
      <rPr>
        <sz val="10"/>
        <rFont val="Arial"/>
        <family val="2"/>
      </rPr>
      <t>.</t>
    </r>
    <phoneticPr fontId="4" type="noConversion"/>
  </si>
  <si>
    <t>ⓒ 퇴직연금 확정기여형(DC)형제도-의무적립 연간임금총액의 1/12 이상 (100%)</t>
    <phoneticPr fontId="4" type="noConversion"/>
  </si>
  <si>
    <t>DB의무적립비율 : 2012년~2013년 60%, 2014년~2015년 70%, 2016년~2017년 80%</t>
    <phoneticPr fontId="4" type="noConversion"/>
  </si>
  <si>
    <t>■ 임원 및 근로자의 퇴직급여 과세방법</t>
    <phoneticPr fontId="4" type="noConversion"/>
  </si>
  <si>
    <t>급여지급규정</t>
    <phoneticPr fontId="4" type="noConversion"/>
  </si>
  <si>
    <t>규정 이내</t>
    <phoneticPr fontId="4" type="noConversion"/>
  </si>
  <si>
    <t>규정 초과 금액</t>
    <phoneticPr fontId="4" type="noConversion"/>
  </si>
  <si>
    <t>임원.근로자</t>
    <phoneticPr fontId="4" type="noConversion"/>
  </si>
  <si>
    <t>근로자</t>
    <phoneticPr fontId="4" type="noConversion"/>
  </si>
  <si>
    <t>임원</t>
    <phoneticPr fontId="4" type="noConversion"/>
  </si>
  <si>
    <t>법인세법상 손비인정여부</t>
    <phoneticPr fontId="4" type="noConversion"/>
  </si>
  <si>
    <t>○</t>
    <phoneticPr fontId="4" type="noConversion"/>
  </si>
  <si>
    <t>X</t>
    <phoneticPr fontId="4" type="noConversion"/>
  </si>
  <si>
    <t>소득세법상 과세방법</t>
    <phoneticPr fontId="4" type="noConversion"/>
  </si>
  <si>
    <t>퇴직소득세</t>
    <phoneticPr fontId="4" type="noConversion"/>
  </si>
  <si>
    <t>근로소득세</t>
    <phoneticPr fontId="4" type="noConversion"/>
  </si>
  <si>
    <t>근로소득세</t>
    <phoneticPr fontId="4" type="noConversion"/>
  </si>
  <si>
    <t xml:space="preserve">대차대조표일 현재 퇴직금추계액에 상당하는 금액을 퇴직급여충당금으로 계상한다.
</t>
    <phoneticPr fontId="4" type="noConversion"/>
  </si>
  <si>
    <t xml:space="preserve">차) 퇴직급여  ×××  대) 퇴직급여충당부채  ×××
</t>
    <phoneticPr fontId="4" type="noConversion"/>
  </si>
  <si>
    <t xml:space="preserve">차) 퇴직연금운용자산  ×××  대) 보통예금  ×××
</t>
    <phoneticPr fontId="4" type="noConversion"/>
  </si>
  <si>
    <r>
      <rPr>
        <sz val="11"/>
        <color theme="1"/>
        <rFont val="맑은 고딕"/>
        <family val="3"/>
        <charset val="129"/>
        <scheme val="minor"/>
      </rPr>
      <t xml:space="preserve">     </t>
    </r>
    <r>
      <rPr>
        <sz val="11"/>
        <color theme="1"/>
        <rFont val="맑은 고딕"/>
        <family val="2"/>
        <charset val="129"/>
        <scheme val="minor"/>
      </rPr>
      <t>지급수수료</t>
    </r>
    <r>
      <rPr>
        <vertAlign val="superscript"/>
        <sz val="11"/>
        <color theme="1"/>
        <rFont val="맑은 고딕"/>
        <family val="3"/>
        <charset val="129"/>
        <scheme val="minor"/>
      </rPr>
      <t>주)</t>
    </r>
    <phoneticPr fontId="4" type="noConversion"/>
  </si>
  <si>
    <t xml:space="preserve">※ 주) 부담금 납입시 운용관리회사에 납부하는 운용관리수수료임.
</t>
    <phoneticPr fontId="4" type="noConversion"/>
  </si>
  <si>
    <t xml:space="preserve">DB제도 하에서 적립금의 운용수익은 회사에게 귀속된다.
</t>
    <phoneticPr fontId="4" type="noConversion"/>
  </si>
  <si>
    <t xml:space="preserve">차) 퇴직연금운용자산  ×××  대) 퇴직연금운용수익 ×××
</t>
    <phoneticPr fontId="4" type="noConversion"/>
  </si>
  <si>
    <t xml:space="preserve">(영업외수익)
</t>
    <phoneticPr fontId="4" type="noConversion"/>
  </si>
  <si>
    <t xml:space="preserve">운용관리수수료와 자산관리수수료를 부담하게 된다.
</t>
    <phoneticPr fontId="4" type="noConversion"/>
  </si>
  <si>
    <t xml:space="preserve">  차) 지급수수료    ×××     대) 보통예금  ×××
</t>
    <phoneticPr fontId="4" type="noConversion"/>
  </si>
  <si>
    <t>종업원 퇴사</t>
    <phoneticPr fontId="4" type="noConversion"/>
  </si>
  <si>
    <t xml:space="preserve">가. 퇴직연금사업자(DB자산관리회사)의 지급분
</t>
    <phoneticPr fontId="4" type="noConversion"/>
  </si>
  <si>
    <t xml:space="preserve">차) 퇴직급여충당부채  ××× 대) 퇴직연금운용자산  ×××
</t>
    <phoneticPr fontId="4" type="noConversion"/>
  </si>
  <si>
    <t xml:space="preserve">나. 회사의 지급분
</t>
    <phoneticPr fontId="4" type="noConversion"/>
  </si>
  <si>
    <t xml:space="preserve">차) 퇴직급여충당금  ××× 대) 보   통   예  금  ×××
</t>
    <phoneticPr fontId="4" type="noConversion"/>
  </si>
  <si>
    <t xml:space="preserve">예수금(원천세해당액)  ×××
</t>
    <phoneticPr fontId="4" type="noConversion"/>
  </si>
  <si>
    <t>&lt;= 과세이연및 전부지급방식은 좀 달라짐,회계말 전에 퇴사 다음기수에 지급등</t>
    <phoneticPr fontId="4" type="noConversion"/>
  </si>
  <si>
    <t>Ⅹ. 퇴직급여충당금</t>
  </si>
  <si>
    <t>퇴직연금미지급금</t>
  </si>
  <si>
    <t>퇴직연금운용자산</t>
  </si>
  <si>
    <t>(－)140,000,000</t>
  </si>
  <si>
    <t>퇴직보험예치금</t>
  </si>
  <si>
    <t>(－)600,000,000</t>
  </si>
  <si>
    <t>DB(불입시)</t>
    <phoneticPr fontId="4" type="noConversion"/>
  </si>
  <si>
    <t>DC(불입시)</t>
    <phoneticPr fontId="4" type="noConversion"/>
  </si>
  <si>
    <t xml:space="preserve">차) 퇴직급여(비용)  ×××  대) 보통예금  ×××
</t>
    <phoneticPr fontId="4" type="noConversion"/>
  </si>
  <si>
    <t xml:space="preserve">※주) 부담금납입시 운용관리회사에 납부하는 운용관리 수수료임.
</t>
    <phoneticPr fontId="4" type="noConversion"/>
  </si>
  <si>
    <r>
      <t xml:space="preserve">     지급수수료</t>
    </r>
    <r>
      <rPr>
        <vertAlign val="superscript"/>
        <sz val="11"/>
        <color theme="1"/>
        <rFont val="맑은 고딕"/>
        <family val="3"/>
        <charset val="129"/>
        <scheme val="minor"/>
      </rPr>
      <t>주)</t>
    </r>
    <r>
      <rPr>
        <sz val="11"/>
        <color theme="1"/>
        <rFont val="맑은 고딕"/>
        <family val="2"/>
        <charset val="129"/>
        <scheme val="minor"/>
      </rPr>
      <t xml:space="preserve">  ×××</t>
    </r>
    <phoneticPr fontId="4" type="noConversion"/>
  </si>
  <si>
    <t xml:space="preserve">매년 운용관리수수료와 자산관리수수료 및 교육실시수수료 납입시 다음과 같이 처리한다.
</t>
    <phoneticPr fontId="4" type="noConversion"/>
  </si>
  <si>
    <t xml:space="preserve">차) 지급수수료  ×××  대) 보통예금  ×××
</t>
    <phoneticPr fontId="4" type="noConversion"/>
  </si>
  <si>
    <t xml:space="preserve">(더존아이플러스의 경우 19900 퇴직보험예치금을 Ctrl+F1을 눌러 계정과목 전환 퇴직연금운용자산으로 수정) 관계코드 29500(퇴직급여충당부채) 관계코드가 되어있는 지 확인
</t>
    <phoneticPr fontId="4" type="noConversion"/>
  </si>
  <si>
    <t>개월수</t>
    <phoneticPr fontId="4" type="noConversion"/>
  </si>
  <si>
    <t>퇴직급여산정(3개월)</t>
    <phoneticPr fontId="4" type="noConversion"/>
  </si>
  <si>
    <t>11</t>
  </si>
  <si>
    <t>12</t>
  </si>
  <si>
    <t>13</t>
  </si>
  <si>
    <t>자료출처 세무카페 : 조세실</t>
    <phoneticPr fontId="4" type="noConversion"/>
  </si>
  <si>
    <t>http://cafe.daum.net/transtax</t>
    <phoneticPr fontId="4" type="noConversion"/>
  </si>
  <si>
    <t>한효주</t>
    <phoneticPr fontId="4" type="noConversion"/>
  </si>
  <si>
    <t>정려원</t>
    <phoneticPr fontId="4" type="noConversion"/>
  </si>
  <si>
    <t>김명민</t>
    <phoneticPr fontId="4" type="noConversion"/>
  </si>
  <si>
    <t>박미영</t>
    <phoneticPr fontId="4" type="noConversion"/>
  </si>
  <si>
    <t>주진모</t>
    <phoneticPr fontId="4" type="noConversion"/>
  </si>
  <si>
    <r>
      <t>18</t>
    </r>
    <r>
      <rPr>
        <sz val="10"/>
        <rFont val="돋움"/>
        <family val="3"/>
        <charset val="129"/>
      </rPr>
      <t>년</t>
    </r>
    <phoneticPr fontId="4" type="noConversion"/>
  </si>
  <si>
    <t>법인세법시행령  제44조 [ 퇴직급여의 손금불산입(2006.02.09 제목개정) ]</t>
    <phoneticPr fontId="4" type="noConversion"/>
  </si>
  <si>
    <t xml:space="preserve">1. 정관에 퇴직급여(퇴직위로금 등을 포함한다)로 지급할 금액이 정하여진 경우에는 정관에 정하여진 금액(2006.02.09 개정) 
</t>
    <phoneticPr fontId="4" type="noConversion"/>
  </si>
  <si>
    <t xml:space="preserve">이 경우 해당 임원이 사용인에서 임원으로 된 때에 퇴직금을 지급하지 아니한 경우에는 사용인으로 근무한 기간을 근속연수에 합산할 수 있다.(2011.03.31 개정) 
</t>
    <phoneticPr fontId="4" type="noConversion"/>
  </si>
  <si>
    <t>제20조 [ 근로소득 ]</t>
    <phoneticPr fontId="4" type="noConversion"/>
  </si>
  <si>
    <t xml:space="preserve">① 근로소득은 해당 과세기간에 발생한 다음 각 호의 소득으로 한다.(2009.12.31 개정) </t>
    <phoneticPr fontId="4" type="noConversion"/>
  </si>
  <si>
    <t xml:space="preserve">1. 근로를 제공함으로써 받는 봉급ㆍ급료ㆍ보수ㆍ세비ㆍ임금ㆍ상여ㆍ수당과 이와 유사한 성질의 급여(2009.12.31 개정) 
</t>
    <phoneticPr fontId="4" type="noConversion"/>
  </si>
  <si>
    <t>2. 법인의 주주총회ㆍ사원총회 또는 이에 준하는 의결기관의 결의에 따라 상여로 받는 소득(2009.12.31 개정)</t>
    <phoneticPr fontId="4" type="noConversion"/>
  </si>
  <si>
    <t>3. 「법인세법」에 따라 상여로 처분된 금액(2009.12.31 신설)</t>
    <phoneticPr fontId="4" type="noConversion"/>
  </si>
  <si>
    <t>4. 퇴직함으로써 받는 소득으로서 퇴직소득에 속하지 아니하는 소득(2009.12.31 신설)</t>
    <phoneticPr fontId="4" type="noConversion"/>
  </si>
  <si>
    <t xml:space="preserve">② 근로소득금액은 제1항 각 호의 소득의 금액의 합계액(비과세소득의 금액은 제외하며, 이하 “총급여액”이라 한다)에서 제47조에 따른 근로소득공제를 적용한 금액으로 한다.(2009.12.31 개정) 
</t>
    <phoneticPr fontId="4" type="noConversion"/>
  </si>
  <si>
    <t>③ 근로소득의 범위에 관하여 필요한 사항은 대통령령으로 정한다.(2009.12.31 항번개정)</t>
    <phoneticPr fontId="4" type="noConversion"/>
  </si>
  <si>
    <r>
      <rPr>
        <sz val="10"/>
        <rFont val="굴림"/>
        <family val="3"/>
        <charset val="129"/>
      </rPr>
      <t xml:space="preserve">④ 법인이 임원에게 지급한 퇴직급여 중 다음 각 호의 어느 하나에 해당하는 금액을 초과하는 금액은 손금에 산입하지 아니한다.(2009.02.04 개정) [ 부칙 ] 
</t>
    </r>
    <phoneticPr fontId="4" type="noConversion"/>
  </si>
  <si>
    <r>
      <t xml:space="preserve">2. </t>
    </r>
    <r>
      <rPr>
        <sz val="10"/>
        <rFont val="굴림"/>
        <family val="3"/>
        <charset val="129"/>
      </rPr>
      <t>제1호 외의 경우에는 그 임원이 퇴직하는 날부터 소급하여 1년 동안 해당 임원에게 지급한 총급여액</t>
    </r>
    <r>
      <rPr>
        <sz val="10"/>
        <rFont val="Arial"/>
        <family val="2"/>
      </rPr>
      <t/>
    </r>
    <phoneticPr fontId="4" type="noConversion"/>
  </si>
  <si>
    <r>
      <t>[</t>
    </r>
    <r>
      <rPr>
        <sz val="10"/>
        <rFont val="굴림"/>
        <family val="3"/>
        <charset val="129"/>
      </rPr>
      <t xml:space="preserve">「소득세법」 제20조 제1항 제1호 및 제2호에 따른 금액(같은 법 제12조에 따른 비과세소득은 제외한다)으로 하되, </t>
    </r>
    <r>
      <rPr>
        <sz val="10"/>
        <rFont val="돋움"/>
        <family val="3"/>
        <charset val="129"/>
      </rPr>
      <t/>
    </r>
    <phoneticPr fontId="4" type="noConversion"/>
  </si>
  <si>
    <r>
      <rPr>
        <sz val="10"/>
        <rFont val="굴림"/>
        <family val="3"/>
        <charset val="129"/>
      </rPr>
      <t xml:space="preserve">제43조에 따라 손금에 산입하지 아니하는 금액은 제외한다]의 10분의 1에 상당하는 금액에 기획재정부으로 정하는 방법에 의하여 계산한 근속연수를 곱한 금액. </t>
    </r>
    <r>
      <rPr>
        <sz val="10"/>
        <rFont val="돋움"/>
        <family val="3"/>
        <charset val="129"/>
      </rPr>
      <t/>
    </r>
    <phoneticPr fontId="4" type="noConversion"/>
  </si>
  <si>
    <t>&lt;=연말정산시 총급여</t>
    <phoneticPr fontId="4" type="noConversion"/>
  </si>
  <si>
    <t>소득세법 제12조 [ 비과세소득 ]</t>
    <phoneticPr fontId="4" type="noConversion"/>
  </si>
  <si>
    <t xml:space="preserve">자. 대통령령으로 정하는 실비변상적(實費辨償的) 성질의 급여(2009.12.31 개정) 
</t>
    <phoneticPr fontId="4" type="noConversion"/>
  </si>
  <si>
    <t>법인세법 시행규칙 제22조 [ 현실적인 퇴직의 범위 등 ]</t>
    <phoneticPr fontId="4" type="noConversion"/>
  </si>
  <si>
    <t xml:space="preserve">⑤ 영 제44조 제4항 제2호에서 "기획재정부령으로 정하는 방법에 의하여 계산한 근속연수"란 역년에 의하여 계산한 근속연수를 말한다. </t>
    <phoneticPr fontId="4" type="noConversion"/>
  </si>
  <si>
    <r>
      <t xml:space="preserve">2. 제1호 외의 경우에는 그 임원이 퇴직하는 날부터 소급하여 1년 동안 해당 임원에게 지급한 총급여액[「소득세법」 제20조 제1항 제1호 및 제2호에 따른 금액(같은 법 제12조에 따른 비과세소득은 제외한다)으로 하되, </t>
    </r>
    <r>
      <rPr>
        <sz val="11"/>
        <color theme="1"/>
        <rFont val="돋움"/>
        <family val="3"/>
        <charset val="129"/>
      </rPr>
      <t/>
    </r>
    <phoneticPr fontId="4" type="noConversion"/>
  </si>
  <si>
    <t>2012년도 이후에 퇴직하는 임원이 회사의 정관 또는 정관에서 위임된 임원퇴직급여규정에 따라 지급받는 퇴직소득에 해당하는 금액 중에서,</t>
    <phoneticPr fontId="4" type="noConversion"/>
  </si>
  <si>
    <t xml:space="preserve"> 소득세법 제22조 [퇴직소득] 제3항에 규정된 아래 산식에 따라 한도액을 계산하여 퇴직소득, 근로소득으로 구분되는 것입니다.</t>
    <phoneticPr fontId="4" type="noConversion"/>
  </si>
  <si>
    <r>
      <t xml:space="preserve">   제43조에 따라 손금에 산입하지 아니하는 금액은 제외한다]의 10분의 1에 상당하는 금액에 기획재정부령으로 정하는 방법에 의하여 계산한 근속연수를 곱한 금액. </t>
    </r>
    <r>
      <rPr>
        <sz val="11"/>
        <color theme="1"/>
        <rFont val="맑은 고딕"/>
        <family val="2"/>
        <charset val="129"/>
      </rPr>
      <t/>
    </r>
    <phoneticPr fontId="4" type="noConversion"/>
  </si>
  <si>
    <t xml:space="preserve">   이 경우 해당 임원이 사용인에서 임원으로 된 때에 퇴직금을 지급하지 아니한 경우에는 사용인으로 근무한 기간을 근속연수에 합산할 수 있다. (2011. 3. 31. 개정)</t>
    <phoneticPr fontId="4" type="noConversion"/>
  </si>
  <si>
    <r>
      <t xml:space="preserve">⑤ 제4항 제1호는 정관에 임원의 퇴직급여를 계산할 수 있는 기준이 기재된 경우를 포함하며, </t>
    </r>
    <r>
      <rPr>
        <b/>
        <sz val="11"/>
        <color rgb="FF7030A0"/>
        <rFont val="굴림"/>
        <family val="3"/>
        <charset val="129"/>
      </rPr>
      <t>정관에서 위임된 퇴직급여지급규정이 따로 있는 경우에는 해당 규정에 의한 금액</t>
    </r>
    <r>
      <rPr>
        <sz val="11"/>
        <color theme="1"/>
        <rFont val="굴림"/>
        <family val="3"/>
        <charset val="129"/>
      </rPr>
      <t>에 의한다. (2009. 2. 4. 개정)</t>
    </r>
    <phoneticPr fontId="4" type="noConversion"/>
  </si>
  <si>
    <t>3년 미만인 경우에는 개월 수로 계산한    1   연수(1년 미만의 기간은 개월</t>
    <phoneticPr fontId="4" type="noConversion"/>
  </si>
  <si>
    <r>
      <t xml:space="preserve">    이 경우 1년 미만의 기간은 월수로 계산하되, </t>
    </r>
    <r>
      <rPr>
        <b/>
        <sz val="11"/>
        <color rgb="FF7030A0"/>
        <rFont val="맑은 고딕"/>
        <family val="3"/>
        <charset val="129"/>
        <scheme val="minor"/>
      </rPr>
      <t>1개월 미만의 기간은 이를 산입하지 아니한다.</t>
    </r>
    <r>
      <rPr>
        <sz val="11"/>
        <color theme="1"/>
        <rFont val="맑은 고딕"/>
        <family val="2"/>
        <charset val="129"/>
        <scheme val="minor"/>
      </rPr>
      <t xml:space="preserve">(2010.03.31 항번개정) </t>
    </r>
    <phoneticPr fontId="4" type="noConversion"/>
  </si>
  <si>
    <r>
      <rPr>
        <sz val="10"/>
        <rFont val="돋움"/>
        <family val="3"/>
        <charset val="129"/>
      </rPr>
      <t>일수</t>
    </r>
    <r>
      <rPr>
        <sz val="10"/>
        <rFont val="Arial"/>
        <family val="2"/>
      </rPr>
      <t xml:space="preserve"> </t>
    </r>
    <r>
      <rPr>
        <sz val="10"/>
        <rFont val="돋움"/>
        <family val="3"/>
        <charset val="129"/>
      </rPr>
      <t>절사</t>
    </r>
    <phoneticPr fontId="4" type="noConversion"/>
  </si>
  <si>
    <r>
      <t>9</t>
    </r>
    <r>
      <rPr>
        <sz val="10"/>
        <rFont val="돋움"/>
        <family val="3"/>
        <charset val="129"/>
      </rPr>
      <t>년</t>
    </r>
    <phoneticPr fontId="4" type="noConversion"/>
  </si>
  <si>
    <r>
      <t>6</t>
    </r>
    <r>
      <rPr>
        <sz val="10"/>
        <rFont val="돋움"/>
        <family val="3"/>
        <charset val="129"/>
      </rPr>
      <t>개월</t>
    </r>
    <phoneticPr fontId="4" type="noConversion"/>
  </si>
  <si>
    <r>
      <t>1</t>
    </r>
    <r>
      <rPr>
        <sz val="10"/>
        <rFont val="돋움"/>
        <family val="3"/>
        <charset val="129"/>
      </rPr>
      <t>년미만빨간색</t>
    </r>
    <phoneticPr fontId="4" type="noConversion"/>
  </si>
  <si>
    <r>
      <t>1</t>
    </r>
    <r>
      <rPr>
        <b/>
        <sz val="10"/>
        <color rgb="FF7030A0"/>
        <rFont val="돋움"/>
        <family val="3"/>
        <charset val="129"/>
      </rPr>
      <t>년미만빨간색</t>
    </r>
    <phoneticPr fontId="4" type="noConversion"/>
  </si>
  <si>
    <t>○ 통상임금</t>
    <phoneticPr fontId="4" type="noConversion"/>
  </si>
  <si>
    <t xml:space="preserve">근로기준법은 임금이란 '사용자가 근로의 대가로 근로자에게 임금,봉급,그 밖에 어떠한 </t>
    <phoneticPr fontId="4" type="noConversion"/>
  </si>
  <si>
    <t>명칭으로든지 지급하는 일체의 금품'(동법 제2조)이라고 규정하고 있으며,</t>
    <phoneticPr fontId="4" type="noConversion"/>
  </si>
  <si>
    <t>임금을 통상임금과 평균임금으로 구분하여 법정수당, 퇴직금 등의 산정에 적용하고 있다.</t>
    <phoneticPr fontId="4" type="noConversion"/>
  </si>
  <si>
    <t>퇴직급여를 산정하기 위해서는 사업장의 임금 항목을 통상임금과 평균임금으로</t>
    <phoneticPr fontId="4" type="noConversion"/>
  </si>
  <si>
    <t>구분하는 것이 중요하다.</t>
    <phoneticPr fontId="4" type="noConversion"/>
  </si>
  <si>
    <t>개별사업장마다 임금구조가 다르기 때문에 근로자에게 적합한 퇴직연금제도 선택 기준</t>
    <phoneticPr fontId="4" type="noConversion"/>
  </si>
  <si>
    <t>을 마련하기 위해서는 임금의 성격을 명확히 이해해야 한다.</t>
    <phoneticPr fontId="4" type="noConversion"/>
  </si>
  <si>
    <t>통상임금은 1임금 지급기 동안에 수령한 임금을 해당 기간 동안의 소정근로시간으로</t>
    <phoneticPr fontId="4" type="noConversion"/>
  </si>
  <si>
    <t>나누어 시간급으로 산정한다.</t>
    <phoneticPr fontId="4" type="noConversion"/>
  </si>
  <si>
    <t>소정근로시간은 사용자와 근로자가 정하는 것으로 일반적으로 월간 단위로 정한다.</t>
    <phoneticPr fontId="4" type="noConversion"/>
  </si>
  <si>
    <t>따라서 월소정근로시간이 늘어나면 통상임금이 줄어들고 반대의 경우 통상임금이</t>
    <phoneticPr fontId="4" type="noConversion"/>
  </si>
  <si>
    <t>늘어나는 효과가 발생한다.</t>
    <phoneticPr fontId="4" type="noConversion"/>
  </si>
  <si>
    <t>통상임금을 산정하는 절차를 정리하면 다음과 같다.</t>
    <phoneticPr fontId="4" type="noConversion"/>
  </si>
  <si>
    <t>① 월소정근로기간 계산</t>
    <phoneticPr fontId="4" type="noConversion"/>
  </si>
  <si>
    <t>통상 1임금지급기가 월단위이므로 1개월의 소정근로시간, 즉 월소정근로시간을 산정</t>
    <phoneticPr fontId="4" type="noConversion"/>
  </si>
  <si>
    <t>한다. 월소정근로시간 산정은 1주간의 근로시간과 유급휴일의 일수가 변수이다.</t>
    <phoneticPr fontId="4" type="noConversion"/>
  </si>
  <si>
    <t>근로시간의 산정에 있어 근로기준법은 '1주간의 근로시간은 휴게시간을 제외하고</t>
    <phoneticPr fontId="4" type="noConversion"/>
  </si>
  <si>
    <t>40시간을 초과할 수 없다'(동법 제50조)라고 규정하는 한편, '사용자는 근로자에게</t>
    <phoneticPr fontId="4" type="noConversion"/>
  </si>
  <si>
    <t>1주일에 평균 1회 이상의 유급휴일을 주어야 한다'(동법 제55조)라고 규정하여 주40시간제</t>
    <phoneticPr fontId="4" type="noConversion"/>
  </si>
  <si>
    <t>와 유급휴일제를 규정하고 있다. 따라서 1주간의 근로시간은 원칙적으로 주40시간과</t>
    <phoneticPr fontId="4" type="noConversion"/>
  </si>
  <si>
    <r>
      <t>유급휴일 8시간을 합한 48시간</t>
    </r>
    <r>
      <rPr>
        <vertAlign val="superscript"/>
        <sz val="11"/>
        <color rgb="FFFF0000"/>
        <rFont val="맑은 고딕"/>
        <family val="3"/>
        <charset val="129"/>
        <scheme val="minor"/>
      </rPr>
      <t>주1)</t>
    </r>
    <r>
      <rPr>
        <sz val="11"/>
        <color theme="1"/>
        <rFont val="맑은 고딕"/>
        <family val="2"/>
        <charset val="129"/>
        <scheme val="minor"/>
      </rPr>
      <t>이된다.</t>
    </r>
    <phoneticPr fontId="4" type="noConversion"/>
  </si>
  <si>
    <t>주1) 주 2회(토요일과 일요일) 유급휴일로 하는 경우 1주간의 근로시간은 주40시간과</t>
    <phoneticPr fontId="4" type="noConversion"/>
  </si>
  <si>
    <t>유급휴일 16시간을 합한 56시간이 되므로 월소정근로시간 산정을 위해 1주간의 근로시간을</t>
    <phoneticPr fontId="4" type="noConversion"/>
  </si>
  <si>
    <t>산정하는 경우 취업규칙과 사규 등을 확인하여야 한다.</t>
    <phoneticPr fontId="4" type="noConversion"/>
  </si>
  <si>
    <t>통상임금은 시간급으로 산정하므로 1주간 근로시간의 축소되면 통상임금이 상승하고</t>
    <phoneticPr fontId="4" type="noConversion"/>
  </si>
  <si>
    <t>반대의 경우 하락하는 효과가 발생한다. 따라서 주44시간제에서 주40시간제로의 변경은</t>
    <phoneticPr fontId="4" type="noConversion"/>
  </si>
  <si>
    <t>통상임금을 상승시키는 효과가 발생한다.</t>
    <phoneticPr fontId="4" type="noConversion"/>
  </si>
  <si>
    <t>참고 : 월소정근로시간의 산정예시</t>
    <phoneticPr fontId="4" type="noConversion"/>
  </si>
  <si>
    <t>주44시간제에서 주40시간제로 변경하는 경우 월소정근로시간은 226시간에서 209시간으로 축소된다.</t>
    <phoneticPr fontId="4" type="noConversion"/>
  </si>
  <si>
    <t>주44시간 근무제 = (44+8) x (365일/7일) ÷ 12월 ≒ 226시간</t>
    <phoneticPr fontId="4" type="noConversion"/>
  </si>
  <si>
    <t>주40시간 근무제 = (40+8) x (365일/7일) ÷ 12월 ≒ 209시간</t>
    <phoneticPr fontId="4" type="noConversion"/>
  </si>
  <si>
    <t>② 통상임금 분류</t>
    <phoneticPr fontId="4" type="noConversion"/>
  </si>
  <si>
    <t>근로기준법시행령에서 통상임금이란 '근로자에게 정기적.일률적으로 소정근로 또는</t>
    <phoneticPr fontId="4" type="noConversion"/>
  </si>
  <si>
    <t>총근로에 대하여 지급하기로 정한 시간급 금액, 일급 금액, 주급금액, 월급 금액,</t>
    <phoneticPr fontId="4" type="noConversion"/>
  </si>
  <si>
    <t>도급 금액' (동시행령 제6조)이라고 규정하고 있으나 근로자의 다양한 임금 항목 중</t>
    <phoneticPr fontId="4" type="noConversion"/>
  </si>
  <si>
    <t>통상임금을 분류하는 것은 결코 쉬운 일이 아니다. 법령의 규정에 근거하여 통상임금의</t>
    <phoneticPr fontId="4" type="noConversion"/>
  </si>
  <si>
    <t>산정 대상이 되는 임금을 살펴보면 다음과 같다.</t>
    <phoneticPr fontId="4" type="noConversion"/>
  </si>
  <si>
    <t>■ 근로계약, 취업규칙, 단체협약 등에 사용자와 근로자가 합의한 소정근로시간에 대해</t>
    <phoneticPr fontId="4" type="noConversion"/>
  </si>
  <si>
    <t>근로자에게 지급하기로 정한 기본임금을 말하는 것으로 월단위의 기본급이 대표적인 임금</t>
    <phoneticPr fontId="4" type="noConversion"/>
  </si>
  <si>
    <t>항목이다.</t>
    <phoneticPr fontId="4" type="noConversion"/>
  </si>
  <si>
    <t>■ 정기적.일률적으로 1임금지급기에 지급하기로 정하여진 임금을 포함한다.</t>
    <phoneticPr fontId="4" type="noConversion"/>
  </si>
  <si>
    <t>일반적으로 1임금지급기가 월 단위인 점을 감안한다면 월급에 포함된 임금 항목들 중</t>
    <phoneticPr fontId="4" type="noConversion"/>
  </si>
  <si>
    <t>정기적.일률적으로 지급되는 항목이 통상임금이 되며, 직급수당, 직책수당, 자격수당 등이</t>
    <phoneticPr fontId="4" type="noConversion"/>
  </si>
  <si>
    <t>대표적인 임금 항목이다.</t>
    <phoneticPr fontId="4" type="noConversion"/>
  </si>
  <si>
    <t>③ 통상임금의 시간급 산정</t>
    <phoneticPr fontId="4" type="noConversion"/>
  </si>
  <si>
    <r>
      <t xml:space="preserve">통상임금은 연장.야간.휴일근로수당(근로기준법 제56조), 연차유급휴가수당 </t>
    </r>
    <r>
      <rPr>
        <vertAlign val="superscript"/>
        <sz val="11"/>
        <color rgb="FFFF0000"/>
        <rFont val="맑은 고딕"/>
        <family val="3"/>
        <charset val="129"/>
        <scheme val="minor"/>
      </rPr>
      <t>주2)</t>
    </r>
    <r>
      <rPr>
        <sz val="11"/>
        <color theme="1"/>
        <rFont val="맑은 고딕"/>
        <family val="2"/>
        <charset val="129"/>
        <scheme val="minor"/>
      </rPr>
      <t xml:space="preserve"> (근로기준법 제60조)</t>
    </r>
    <phoneticPr fontId="4" type="noConversion"/>
  </si>
  <si>
    <t>산정의 기준이 된다. 이러한 법정수당은 시간급인 통상임금에 근로시간을 곱하여 산정한다.</t>
    <phoneticPr fontId="4" type="noConversion"/>
  </si>
  <si>
    <t>예를 들어 월소정근로시간이 209시간이고 매월 수령하는 임금이 209만원인 경우</t>
    <phoneticPr fontId="4" type="noConversion"/>
  </si>
  <si>
    <t>시간급인 통상임금은 10,000원이다. 이 경우 근로자의 연차휴가가 15일이고 이를</t>
    <phoneticPr fontId="4" type="noConversion"/>
  </si>
  <si>
    <t>수당으로 지급받는다면 연차유급휴가수당은 1,200,000원(10,000원 x 8시간(일 근로시간) x 15일 = 1,200,000원</t>
    <phoneticPr fontId="4" type="noConversion"/>
  </si>
  <si>
    <t>이다.</t>
    <phoneticPr fontId="4" type="noConversion"/>
  </si>
  <si>
    <t>주2) 연차유급휴가수당은 통상임금 또는 평균임금으로 지급할 수 있으나 평균임금에 비해</t>
    <phoneticPr fontId="4" type="noConversion"/>
  </si>
  <si>
    <t xml:space="preserve">      대체적으로 임금의 크기가 작은 통상임금을 기준으로 지급하는 것이 일반적이다.</t>
    <phoneticPr fontId="4" type="noConversion"/>
  </si>
  <si>
    <t>[그림 1-1] 통상임금의 산정 및 활용</t>
    <phoneticPr fontId="4" type="noConversion"/>
  </si>
  <si>
    <t>월소정
근로시간
산정</t>
    <phoneticPr fontId="4" type="noConversion"/>
  </si>
  <si>
    <t>통상임금
분류</t>
    <phoneticPr fontId="4" type="noConversion"/>
  </si>
  <si>
    <t>시간급
산정</t>
    <phoneticPr fontId="4" type="noConversion"/>
  </si>
  <si>
    <t>법정수당
계산</t>
    <phoneticPr fontId="4" type="noConversion"/>
  </si>
  <si>
    <t>↓</t>
    <phoneticPr fontId="4" type="noConversion"/>
  </si>
  <si>
    <t>주40시간근무제시행
월소정근로시간=209시간</t>
    <phoneticPr fontId="4" type="noConversion"/>
  </si>
  <si>
    <t>기본급 150만원
직급수당 50만원
자격수당 9만원
합계 209만원</t>
    <phoneticPr fontId="4" type="noConversion"/>
  </si>
  <si>
    <t>시간급=
통상임금합계/월소정근로시간
= 209만원/209시간
=1만원</t>
    <phoneticPr fontId="4" type="noConversion"/>
  </si>
  <si>
    <t>[연차유급휴가수당 계산}
연차일수=15일
수당=1만원x8시간x15일=120만원</t>
    <phoneticPr fontId="4" type="noConversion"/>
  </si>
  <si>
    <t>○ 평균임금</t>
    <phoneticPr fontId="4" type="noConversion"/>
  </si>
  <si>
    <t>근로자퇴직급여보장법은 '퇴직금제도를 설정하고자 하는 사용자는 계속근로기간 1년에 대하여</t>
    <phoneticPr fontId="4" type="noConversion"/>
  </si>
  <si>
    <t>30일분 이상의 평균임금을 퇴직금으로 퇴직하는 근로자에게 지급할 수 있는 제도를 설정</t>
    <phoneticPr fontId="4" type="noConversion"/>
  </si>
  <si>
    <t>하여야 한다'(동법 제8조)라고 규정하여 퇴직금을 산정하는 기준으로 평균임금을 규정하고 있다.</t>
    <phoneticPr fontId="4" type="noConversion"/>
  </si>
  <si>
    <t>근로기준법은 '평균임금이란 이를 산정하여야 할 사유가 발생한 날 이전 3개월 동안에</t>
    <phoneticPr fontId="4" type="noConversion"/>
  </si>
  <si>
    <t>그 근로자에게 지급된 임금의 총액을 그 기간의 총일수로 나눈 금액을 말한다.</t>
    <phoneticPr fontId="4" type="noConversion"/>
  </si>
  <si>
    <t>근로자가 취업한 후 3개월 미만인 경우도 이에 준한다'(동법 제2조)라고 규정하고 있으며</t>
    <phoneticPr fontId="4" type="noConversion"/>
  </si>
  <si>
    <t>근로자퇴직급여보장법도 이에 따르고 있다(동법 제2조).</t>
    <phoneticPr fontId="4" type="noConversion"/>
  </si>
  <si>
    <t>평균임금은 사유발생일 이전 3개월의 총임금을 사유발생일 이전 3개월의 총일수로 나눈</t>
    <phoneticPr fontId="4" type="noConversion"/>
  </si>
  <si>
    <t>것이며 일급으로 산정한다. 이에 따른 평균임금의 산정 절차를 정리하면 다음과 가탇</t>
    <phoneticPr fontId="4" type="noConversion"/>
  </si>
  <si>
    <t>① 총일수 산정</t>
    <phoneticPr fontId="4" type="noConversion"/>
  </si>
  <si>
    <t>사유발생일 이전 3개월의 총일수를 산정한다. 3개월 총일수 산정은 퇴직의 경우</t>
    <phoneticPr fontId="4" type="noConversion"/>
  </si>
  <si>
    <t>퇴직서를 제출하여 사용자가 수리한 날, 즉 퇴직의 효력이 발생한 날 전날을 기산일로 하여</t>
    <phoneticPr fontId="4" type="noConversion"/>
  </si>
  <si>
    <t>역월상 3개월에 포함된 일수를 산정하다.</t>
    <phoneticPr fontId="4" type="noConversion"/>
  </si>
  <si>
    <t>예를 들어 사유발생일이 9월 21일인 경우 기산일은 전날인 9월20일이 되고</t>
    <phoneticPr fontId="4" type="noConversion"/>
  </si>
  <si>
    <t>3개월 전인 6월 21일부터 9월 20일까지의 총일수 92일이 된다.</t>
    <phoneticPr fontId="4" type="noConversion"/>
  </si>
  <si>
    <t>반면 사유발생일이 5월 21일인 경우 기산일은 5월 20일이 되고 3개월 전인 2월 21일</t>
    <phoneticPr fontId="4" type="noConversion"/>
  </si>
  <si>
    <t>부터 5월 20일까지의 총일수 89일이 된다.</t>
    <phoneticPr fontId="4" type="noConversion"/>
  </si>
  <si>
    <t>평균임금 산정을 위한 3개월의 총일수는 사유발생일에 따라 달라 질 수 있다.</t>
    <phoneticPr fontId="4" type="noConversion"/>
  </si>
  <si>
    <t>② 평균임금 분류</t>
    <phoneticPr fontId="4" type="noConversion"/>
  </si>
  <si>
    <t>사유발생일 이전 3개월의 기간 내 수령한 평균임금을 분류한다.</t>
    <phoneticPr fontId="4" type="noConversion"/>
  </si>
  <si>
    <t>해당 기간 내 수령한 임금 중 평균임금의 분류뿐만 아니라 해당 기간 외에 지급받은</t>
    <phoneticPr fontId="4" type="noConversion"/>
  </si>
  <si>
    <t>임금 항목 중에서도 평균임금에 포함되는 임금 항목을 분류한다.</t>
    <phoneticPr fontId="4" type="noConversion"/>
  </si>
  <si>
    <t>3개월 총임금 산정시 평균임금으로 분류되는 임금 항목은 다음과 같다.</t>
    <phoneticPr fontId="4" type="noConversion"/>
  </si>
  <si>
    <t>■ 통상임금에 해당하는 임금 항목은 평균임금에 포함된다. 기본급 이외에도 연장.</t>
    <phoneticPr fontId="4" type="noConversion"/>
  </si>
  <si>
    <t>야간.휴일근로수당, 연차유급휴가수등 등은 평균임금이다.</t>
    <phoneticPr fontId="4" type="noConversion"/>
  </si>
  <si>
    <t>■ 1임금지급기 내에 지급되는 임금 중 실제 근로 여부에 따라 지급 금액이 변동되는</t>
    <phoneticPr fontId="4" type="noConversion"/>
  </si>
  <si>
    <t>임금은 통상임금에는 포함되지 않으나 평균임금에는 포함된다.</t>
    <phoneticPr fontId="4" type="noConversion"/>
  </si>
  <si>
    <t>예를 들어 근무일수에 따라 지급 그맥이 정하여져 있는 수당이 이에 해당한다.</t>
    <phoneticPr fontId="4" type="noConversion"/>
  </si>
  <si>
    <t>■ 상여금 등 지급조건이 규정화되어 있거나 관례화되어 있는 경우에는 3개월의 기간 여부</t>
    <phoneticPr fontId="4" type="noConversion"/>
  </si>
  <si>
    <t>와 관계없이 1년간 지급한 총액을 12월로 나누어 3개월분을 평균임금에 포함한다.</t>
    <phoneticPr fontId="4" type="noConversion"/>
  </si>
  <si>
    <t>③ 평균임금의 일급 산정</t>
    <phoneticPr fontId="4" type="noConversion"/>
  </si>
  <si>
    <t>다음 산식에 따라 평균임금을 일급으로 산정한다.</t>
    <phoneticPr fontId="4" type="noConversion"/>
  </si>
  <si>
    <t>평균임금</t>
    <phoneticPr fontId="4" type="noConversion"/>
  </si>
  <si>
    <t>=</t>
    <phoneticPr fontId="4" type="noConversion"/>
  </si>
  <si>
    <t>사유발생일 이전 3개월의 총임금</t>
    <phoneticPr fontId="4" type="noConversion"/>
  </si>
  <si>
    <t>사유발생일 이전 3개월의 총일수</t>
    <phoneticPr fontId="4" type="noConversion"/>
  </si>
  <si>
    <t>④ 평균임금 확정</t>
    <phoneticPr fontId="4" type="noConversion"/>
  </si>
  <si>
    <t>이렇게 산정된 평균임금이 통상임금(일급)보다 적으면 통상임금을 평균임금으로 한다.</t>
    <phoneticPr fontId="4" type="noConversion"/>
  </si>
  <si>
    <t>예를 들어 다른 임금항목없이 매월 1,000,000원의 기본급을 받는 근로자의 평균임금</t>
    <phoneticPr fontId="4" type="noConversion"/>
  </si>
  <si>
    <t>30일분은 9월 21일 퇴직시에는 978,260원(1,000,000원x3개월/92일x30일)인 반면,</t>
    <phoneticPr fontId="4" type="noConversion"/>
  </si>
  <si>
    <t>5월 21일퇴직시에는 1,011,240원(1,000,000원x3개월/89일x30일)이 된다. 따라서</t>
    <phoneticPr fontId="4" type="noConversion"/>
  </si>
  <si>
    <t>9월 21일 퇴직하는 경우에는 평균임금이 통상임금보다 적으므로 통상임금인</t>
    <phoneticPr fontId="4" type="noConversion"/>
  </si>
  <si>
    <t>1,000,000원이 평균임금이 된다.</t>
    <phoneticPr fontId="4" type="noConversion"/>
  </si>
  <si>
    <t>○ 실무적 이해</t>
    <phoneticPr fontId="4" type="noConversion"/>
  </si>
  <si>
    <t>개별사업장의 임금을 통상임금과 평균임금으로 정확하게 구분하는 것은 쉽지 않다.</t>
    <phoneticPr fontId="4" type="noConversion"/>
  </si>
  <si>
    <t>통상임금과 평균임금을 이해하고 활용하는데 주의하여야 할 내용을 살펴보면 다음과 가탇.</t>
    <phoneticPr fontId="4" type="noConversion"/>
  </si>
  <si>
    <t>① 법정 기준과 다른 규정의 효력</t>
    <phoneticPr fontId="4" type="noConversion"/>
  </si>
  <si>
    <t>근로자와 사용자가 합의하여 통상임금의 성격을 가진 임금을 통상임금에서 제외하는</t>
    <phoneticPr fontId="4" type="noConversion"/>
  </si>
  <si>
    <t>근로계약을 체결하거나 취업규칙을 작성하는 것은 무효이며 무효인 부분에 한하여</t>
    <phoneticPr fontId="4" type="noConversion"/>
  </si>
  <si>
    <t>법정기준에 따라 처리하여야 한다.</t>
    <phoneticPr fontId="4" type="noConversion"/>
  </si>
  <si>
    <t>그러나 통상임금이 아닌 임금항목을 법정수당 산정시 포함시키거나 복리후생 성격의</t>
    <phoneticPr fontId="4" type="noConversion"/>
  </si>
  <si>
    <t>금품을 퇴직금 산정시 포함시키는 경우에는 근로자에게 불리하지 않으므로 효력이</t>
    <phoneticPr fontId="4" type="noConversion"/>
  </si>
  <si>
    <t>인정된다.</t>
    <phoneticPr fontId="4" type="noConversion"/>
  </si>
  <si>
    <t>② 통상임금 산정시 주의사항</t>
    <phoneticPr fontId="4" type="noConversion"/>
  </si>
  <si>
    <t>통상임금을 산정하는 경우 월급 내에 포함된 각종 수당을 배제하고 기본급만 포함된</t>
    <phoneticPr fontId="4" type="noConversion"/>
  </si>
  <si>
    <t>기준으로 법정수당을 지급하는 경우가 있으나 월급에 정기적.일률적으로 지급되는 수당</t>
    <phoneticPr fontId="4" type="noConversion"/>
  </si>
  <si>
    <t>은 통상임금에 포함시켜야 한다.</t>
    <phoneticPr fontId="4" type="noConversion"/>
  </si>
  <si>
    <t>③ 법정수당 주의사항</t>
    <phoneticPr fontId="4" type="noConversion"/>
  </si>
  <si>
    <r>
      <t>연장.야간.휴일근로에 대해서는 통상임금을 기준으로 법정수당을 지급</t>
    </r>
    <r>
      <rPr>
        <vertAlign val="superscript"/>
        <sz val="11"/>
        <color rgb="FFFF0000"/>
        <rFont val="맑은 고딕"/>
        <family val="3"/>
        <charset val="129"/>
        <scheme val="minor"/>
      </rPr>
      <t>주3)</t>
    </r>
    <r>
      <rPr>
        <sz val="11"/>
        <color theme="1"/>
        <rFont val="맑은 고딕"/>
        <family val="2"/>
        <charset val="129"/>
        <scheme val="minor"/>
      </rPr>
      <t>하여야 한다.</t>
    </r>
    <phoneticPr fontId="4" type="noConversion"/>
  </si>
  <si>
    <t>수 있으나 일반적으로 이를 사용하지 않는 경우 통상임금을 기준으로 수당을 지급하고 있다.</t>
    <phoneticPr fontId="4" type="noConversion"/>
  </si>
  <si>
    <r>
      <t>연차유급휴가에 대해서도 사용자의 사용촉진규정</t>
    </r>
    <r>
      <rPr>
        <vertAlign val="superscript"/>
        <sz val="11"/>
        <color rgb="FFFF0000"/>
        <rFont val="맑은 고딕"/>
        <family val="3"/>
        <charset val="129"/>
        <scheme val="minor"/>
      </rPr>
      <t>주4)</t>
    </r>
    <r>
      <rPr>
        <sz val="11"/>
        <color theme="1"/>
        <rFont val="맑은 고딕"/>
        <family val="2"/>
        <charset val="129"/>
        <scheme val="minor"/>
      </rPr>
      <t>으로 근로자의 휴가 사용을 강제할</t>
    </r>
    <phoneticPr fontId="4" type="noConversion"/>
  </si>
  <si>
    <t>이러한 법정수당은 평균임금에 포함되므로 법정수당의 증가는 평균임금의 상승으로 연결된다.</t>
    <phoneticPr fontId="4" type="noConversion"/>
  </si>
  <si>
    <t xml:space="preserve">따라서 퇴직을 앞둔 근로자가 연장.야간.휴일근로를 많이 하느 경우 평균임금이 증가하여 </t>
    <phoneticPr fontId="4" type="noConversion"/>
  </si>
  <si>
    <t>퇴직금 또는 일시금이 증가한다.</t>
    <phoneticPr fontId="4" type="noConversion"/>
  </si>
  <si>
    <t>. 임금과 퇴직급여의 증감</t>
    <phoneticPr fontId="4" type="noConversion"/>
  </si>
  <si>
    <t>통상임금의 증감 -&gt; 평균임금의 증감 -&gt; 퇴직금 또는 일시금의 증감</t>
    <phoneticPr fontId="4" type="noConversion"/>
  </si>
  <si>
    <t xml:space="preserve">주3) 근로자와 사용자가 합의하여 기본급 외에 법정수당 등을 포함하여 임금을 산정하는 </t>
    <phoneticPr fontId="4" type="noConversion"/>
  </si>
  <si>
    <t>포괄임금제의 경우에는 법정수다으이 지급이 배제될 수 있다.</t>
    <phoneticPr fontId="4" type="noConversion"/>
  </si>
  <si>
    <t>주4) 근로기준법 제61조</t>
    <phoneticPr fontId="4" type="noConversion"/>
  </si>
  <si>
    <t>④ 평균임금 과소산정 사례</t>
    <phoneticPr fontId="4" type="noConversion"/>
  </si>
  <si>
    <t>일부의 임금만을 퇴직금 산정기준으로 취업규칙에 규정하여 지급하거나 퇴직금을 매월</t>
    <phoneticPr fontId="4" type="noConversion"/>
  </si>
  <si>
    <t>일정 금액으로 분할하여 월급과 함께 지급하면서 연장.야간.휴일근로수당을 포함하지</t>
    <phoneticPr fontId="4" type="noConversion"/>
  </si>
  <si>
    <t>⑤ 평균임금의 증가</t>
    <phoneticPr fontId="4" type="noConversion"/>
  </si>
  <si>
    <t>퇴직금 산정의 기준이 되는 평균임금은 퇴직 효력 발생일 이전 3개월간의 총임금이므로</t>
    <phoneticPr fontId="4" type="noConversion"/>
  </si>
  <si>
    <t>근로기간의 경과에 따른 승진이나 호봉상승 등의 경우 퇴직금이 증가하는 효과가 발생한다.</t>
    <phoneticPr fontId="4" type="noConversion"/>
  </si>
  <si>
    <t>⑥ 퇴직연금제도에서의 연금 수급 여부</t>
    <phoneticPr fontId="4" type="noConversion"/>
  </si>
  <si>
    <r>
      <rPr>
        <sz val="10"/>
        <color rgb="FFC00000"/>
        <rFont val="돋움"/>
        <family val="3"/>
        <charset val="129"/>
      </rPr>
      <t>★</t>
    </r>
    <r>
      <rPr>
        <sz val="10"/>
        <color rgb="FFC00000"/>
        <rFont val="Arial"/>
        <family val="2"/>
      </rPr>
      <t xml:space="preserve"> </t>
    </r>
    <r>
      <rPr>
        <sz val="10"/>
        <color rgb="FFC00000"/>
        <rFont val="돋움"/>
        <family val="3"/>
        <charset val="129"/>
      </rPr>
      <t>근로자퇴직급여</t>
    </r>
    <r>
      <rPr>
        <sz val="10"/>
        <color rgb="FFC00000"/>
        <rFont val="Arial"/>
        <family val="2"/>
      </rPr>
      <t xml:space="preserve"> </t>
    </r>
    <r>
      <rPr>
        <sz val="10"/>
        <color rgb="FFC00000"/>
        <rFont val="돋움"/>
        <family val="3"/>
        <charset val="129"/>
      </rPr>
      <t>추계액</t>
    </r>
    <r>
      <rPr>
        <sz val="10"/>
        <color rgb="FFC00000"/>
        <rFont val="Arial"/>
        <family val="2"/>
      </rPr>
      <t xml:space="preserve"> (</t>
    </r>
    <r>
      <rPr>
        <sz val="10"/>
        <color rgb="FFC00000"/>
        <rFont val="돋움"/>
        <family val="3"/>
        <charset val="129"/>
      </rPr>
      <t>퇴직연금미가입</t>
    </r>
    <r>
      <rPr>
        <sz val="10"/>
        <color rgb="FFC00000"/>
        <rFont val="Arial"/>
        <family val="2"/>
      </rPr>
      <t>,</t>
    </r>
    <r>
      <rPr>
        <sz val="10"/>
        <color rgb="FFC00000"/>
        <rFont val="돋움"/>
        <family val="3"/>
        <charset val="129"/>
      </rPr>
      <t>확정급여형</t>
    </r>
    <r>
      <rPr>
        <sz val="10"/>
        <color rgb="FFC00000"/>
        <rFont val="Arial"/>
        <family val="2"/>
      </rPr>
      <t>(DB)</t>
    </r>
    <r>
      <rPr>
        <sz val="10"/>
        <color rgb="FFC00000"/>
        <rFont val="돋움"/>
        <family val="3"/>
        <charset val="129"/>
      </rPr>
      <t>형</t>
    </r>
    <r>
      <rPr>
        <sz val="10"/>
        <color rgb="FFC00000"/>
        <rFont val="Arial"/>
        <family val="2"/>
      </rPr>
      <t>-1</t>
    </r>
    <r>
      <rPr>
        <sz val="10"/>
        <color rgb="FFC00000"/>
        <rFont val="돋움"/>
        <family val="3"/>
        <charset val="129"/>
      </rPr>
      <t>년미만자</t>
    </r>
    <r>
      <rPr>
        <sz val="10"/>
        <color rgb="FFC00000"/>
        <rFont val="Arial"/>
        <family val="2"/>
      </rPr>
      <t xml:space="preserve"> </t>
    </r>
    <r>
      <rPr>
        <sz val="10"/>
        <color rgb="FFC00000"/>
        <rFont val="돋움"/>
        <family val="3"/>
        <charset val="129"/>
      </rPr>
      <t>불입</t>
    </r>
    <r>
      <rPr>
        <sz val="10"/>
        <color rgb="FFC00000"/>
        <rFont val="Arial"/>
        <family val="2"/>
      </rPr>
      <t>NO)</t>
    </r>
    <phoneticPr fontId="4" type="noConversion"/>
  </si>
  <si>
    <t>근로자퇴직급여보장법은 퇴직연금제도의 급여를 연금과 일시금으로 규정(동법 제17조.제19조)</t>
    <phoneticPr fontId="4" type="noConversion"/>
  </si>
  <si>
    <t>하고 있다. 따라서 퇴직연금제도에 가입한 근로자는 일시금 이외에도 연금으로도 지급받을 수 있다.</t>
    <phoneticPr fontId="4" type="noConversion"/>
  </si>
  <si>
    <t>퇴직연금제도를 시행하는 사용자가 퇴직한 근로자까지 책임을 지고 연금을 지급하는 경우에는</t>
    <phoneticPr fontId="4" type="noConversion"/>
  </si>
  <si>
    <t>지속적인 연금 지급이 가능하므로 안정적인 노후생활을 보장할 수 있다.</t>
    <phoneticPr fontId="4" type="noConversion"/>
  </si>
  <si>
    <t>그러나 장기간 발생하는 퇴직자의 관리 비용 등을 감안한다면 현행 퇴직연금제도하에서 사용자의</t>
    <phoneticPr fontId="4" type="noConversion"/>
  </si>
  <si>
    <t>연금 지급은 기대하기 어려운 것이 현실이다.</t>
    <phoneticPr fontId="4" type="noConversion"/>
  </si>
  <si>
    <t>근로자가 퇴직하는 경우 사용자는 퇴직금지급규정에 따라 산정한 금액과 통상임금 및 평균임금에</t>
    <phoneticPr fontId="4" type="noConversion"/>
  </si>
  <si>
    <t>따라 산정한 금액 3가지를 비교하여 가장 큰 금액을 기준으로 퇴직금 또는 일시금을 지급해야 한다.</t>
    <phoneticPr fontId="4" type="noConversion"/>
  </si>
  <si>
    <t>따라서 퇴직연금제도를 운영하는 실무자는 임금 명칭보다는 임금의 성격을 다음의 기준에 근거하여</t>
    <phoneticPr fontId="4" type="noConversion"/>
  </si>
  <si>
    <t>명확히 구분해야 한다.</t>
    <phoneticPr fontId="4" type="noConversion"/>
  </si>
  <si>
    <t>⑦ 임금 성격에 따른 분류 (근로자 퇴직시 ①퇴직급여지급규정 ②통상임금 ③평균임금 3가지 중 큰 금액을 기준으로 퇴직급여를 지급해야 한다.)</t>
    <phoneticPr fontId="4" type="noConversion"/>
  </si>
  <si>
    <t>■ 매월 정기적으로 지급하되 실제 근로 여부와 관계없이 모든 직원에게 일률적으로 지급하거나</t>
    <phoneticPr fontId="4" type="noConversion"/>
  </si>
  <si>
    <t xml:space="preserve">    동일 지급이나 직군에 일률적으로 지급하는 경우 통상임금으로 분류한다.</t>
    <phoneticPr fontId="4" type="noConversion"/>
  </si>
  <si>
    <t>■ 매월 정기적으로 지급하지만 실제 근로 여부 또는 근로 일수에 따라 금액이 달라지는 경우에는</t>
    <phoneticPr fontId="4" type="noConversion"/>
  </si>
  <si>
    <t xml:space="preserve">    평균임금으로 분류한다.</t>
    <phoneticPr fontId="4" type="noConversion"/>
  </si>
  <si>
    <t>■ 매월 지급하는 것이 아니라 분기, 반기 또는 연 1회 지급되는 상여금 및 이와 유사한 성격의</t>
    <phoneticPr fontId="4" type="noConversion"/>
  </si>
  <si>
    <t xml:space="preserve">   임금은 지급시기나 지급 방법의 규정화 되어 있는 경우에는 평균임금으로 분류한다.</t>
    <phoneticPr fontId="4" type="noConversion"/>
  </si>
  <si>
    <t>■ 임금규정에 따른 지급은 아니지만 관례적으로 지급이 지속된 임금은 지급시기,</t>
    <phoneticPr fontId="4" type="noConversion"/>
  </si>
  <si>
    <t xml:space="preserve">    지급기준 등을 검토하여 평균임금 여부를 판단한다.</t>
    <phoneticPr fontId="4" type="noConversion"/>
  </si>
  <si>
    <r>
      <t>■ 개별사업장의 구체적인 임금의 성격을 분류하기 위하여 고용 노동부의 "통상임금산정지침"</t>
    </r>
    <r>
      <rPr>
        <vertAlign val="superscript"/>
        <sz val="11"/>
        <color rgb="FFFF0000"/>
        <rFont val="맑은 고딕"/>
        <family val="3"/>
        <charset val="129"/>
        <scheme val="minor"/>
      </rPr>
      <t>주5)</t>
    </r>
    <r>
      <rPr>
        <sz val="11"/>
        <color theme="1"/>
        <rFont val="맑은 고딕"/>
        <family val="2"/>
        <charset val="129"/>
        <scheme val="minor"/>
      </rPr>
      <t>을 활용한다.</t>
    </r>
    <phoneticPr fontId="4" type="noConversion"/>
  </si>
  <si>
    <t>참고 통상임금과 평균임금의 구분효과</t>
    <phoneticPr fontId="4" type="noConversion"/>
  </si>
  <si>
    <t>① 개별사업장의 다양한 임금의 성격을 명확히 한다.</t>
    <phoneticPr fontId="4" type="noConversion"/>
  </si>
  <si>
    <t>② 각종 법정수당의 정확한 지급 기준을 설정하고 불필요한 노무분쟁을 방지한다.</t>
    <phoneticPr fontId="4" type="noConversion"/>
  </si>
  <si>
    <t>③ 평균임금의 정확한 산출을 통해 급여의 과소 지급을 방지한다.</t>
    <phoneticPr fontId="4" type="noConversion"/>
  </si>
  <si>
    <t>④ 개별사업장에 적합한 퇴직연금제도를 검토하는 기초자료를 제공한다.</t>
    <phoneticPr fontId="4" type="noConversion"/>
  </si>
  <si>
    <t>주5) 노동부예규 제602호(2009.9.25.)</t>
    <phoneticPr fontId="4" type="noConversion"/>
  </si>
  <si>
    <t>개별사업장의 임금규정이나 취업규칙에 규정된 임금들의 기능을 정확히</t>
    <phoneticPr fontId="4" type="noConversion"/>
  </si>
  <si>
    <t>이해하여 통상임금과 평균임금을 구분하는 것은 쉽지 않다.</t>
    <phoneticPr fontId="4" type="noConversion"/>
  </si>
  <si>
    <t>이로 인하여 퇴직급여 산정이 법정기준에 미치지 못한 경우에는 불필요한</t>
    <phoneticPr fontId="4" type="noConversion"/>
  </si>
  <si>
    <t>노무 분쟁을 야기하므로 통상임금에서 출발하여 평균임금을 이해하고</t>
    <phoneticPr fontId="4" type="noConversion"/>
  </si>
  <si>
    <t>퇴직급여를 산정하는 흐름을 이해하는 노력이 필요하다.</t>
    <phoneticPr fontId="4" type="noConversion"/>
  </si>
  <si>
    <t>판 단 기 준 예 시</t>
  </si>
  <si>
    <t>통상</t>
  </si>
  <si>
    <t>임금</t>
  </si>
  <si>
    <t>평균</t>
  </si>
  <si>
    <t>기타</t>
  </si>
  <si>
    <t xml:space="preserve">금품 </t>
  </si>
  <si>
    <r>
      <t>1.</t>
    </r>
    <r>
      <rPr>
        <sz val="11"/>
        <color rgb="FF000000"/>
        <rFont val="휴먼명조"/>
        <family val="3"/>
        <charset val="129"/>
      </rPr>
      <t>소정근로시간 또는 법정근로시간에 대하여 지급하기로 정하여진 기본급 임금</t>
    </r>
  </si>
  <si>
    <t>○</t>
  </si>
  <si>
    <r>
      <t>2.</t>
    </r>
    <r>
      <rPr>
        <sz val="11"/>
        <color rgb="FF000000"/>
        <rFont val="휴먼명조"/>
        <family val="3"/>
        <charset val="129"/>
      </rPr>
      <t>일․주․월 기타 1임금산정기간내의 소정근로시간 또는 법정근로시간에 대하여 일급․주급․월급 등의 형태로 정기적․일률적으로 지급하기로 정하여진 고정급임금</t>
    </r>
  </si>
  <si>
    <r>
      <t>①</t>
    </r>
    <r>
      <rPr>
        <sz val="11"/>
        <color rgb="FF000000"/>
        <rFont val="휴먼명조"/>
        <family val="3"/>
        <charset val="129"/>
      </rPr>
      <t>담당업무나 직책의 경중 등에 따라 미리 정하여진 지급조건에 의해 지급하는 수당 : 직무수당(금융수당</t>
    </r>
    <r>
      <rPr>
        <sz val="11"/>
        <color rgb="FF000000"/>
        <rFont val="HCI Poppy"/>
        <family val="2"/>
      </rPr>
      <t>, 출납수당), 직책수당(반장수당, 소장수당) 등</t>
    </r>
  </si>
  <si>
    <r>
      <t>②</t>
    </r>
    <r>
      <rPr>
        <sz val="11"/>
        <color rgb="FF000000"/>
        <rFont val="휴먼명조"/>
        <family val="3"/>
        <charset val="129"/>
      </rPr>
      <t>물가변동이나 직급간의 임금격차 등을 조정하기 위하여</t>
    </r>
    <r>
      <rPr>
        <sz val="11"/>
        <color rgb="FF000000"/>
        <rFont val="HCI Poppy"/>
        <family val="2"/>
      </rPr>
      <t xml:space="preserve"> 지급하는 수당 : 물가수당, 조정수당 등</t>
    </r>
  </si>
  <si>
    <r>
      <t>③</t>
    </r>
    <r>
      <rPr>
        <sz val="11"/>
        <color rgb="FF000000"/>
        <rFont val="휴먼명조"/>
        <family val="3"/>
        <charset val="129"/>
      </rPr>
      <t>기술이나 자격․면허증소지자, 특수작업종사자 등에게 지급하는 수당 : 기술수당, 자격수당, 면허수당, 특수작업수당, 위험수당 등</t>
    </r>
  </si>
  <si>
    <r>
      <t>④</t>
    </r>
    <r>
      <rPr>
        <sz val="11"/>
        <color rgb="FF000000"/>
        <rFont val="휴먼명조"/>
        <family val="3"/>
        <charset val="129"/>
      </rPr>
      <t xml:space="preserve">특수지역에 근무하는 근로자에게 정기적․일률적으로 지급하는 수당 : 벽지수당, 한냉지근무수당 등 </t>
    </r>
  </si>
  <si>
    <r>
      <t>⑤</t>
    </r>
    <r>
      <rPr>
        <sz val="11"/>
        <color rgb="FF000000"/>
        <rFont val="휴먼명조"/>
        <family val="3"/>
        <charset val="129"/>
      </rPr>
      <t>버스, 택시, 화물자동차, 선박, 항공기 등에 승무하여 운행․조종․항해․항공 등의 업무에 종사하는 자에게 근무일수와 관계없이 일정한 금액을 일률적으로 지급하는 수당 : 승무수당, 운항수당, 항해수당 등</t>
    </r>
  </si>
  <si>
    <t>⑥생산기술과 능률을 향상시킬 목적으로 근무성적에 관계없이 매월 일정한 금액을 일률적으로 지급하는 수당 : 생산장려수당, 능률수당 등</t>
  </si>
  <si>
    <r>
      <t>⑦</t>
    </r>
    <r>
      <rPr>
        <sz val="11"/>
        <color rgb="FF000000"/>
        <rFont val="휴먼명조"/>
        <family val="3"/>
        <charset val="129"/>
      </rPr>
      <t>그 밖에 제①부터 제⑥까지에 준하는 임금 또는 수당</t>
    </r>
  </si>
  <si>
    <r>
      <t xml:space="preserve">3. </t>
    </r>
    <r>
      <rPr>
        <sz val="11"/>
        <color rgb="FF000000"/>
        <rFont val="휴먼명조"/>
        <family val="3"/>
        <charset val="129"/>
      </rPr>
      <t>실제 근로여부에 따라 지급금액이 변동되는 금품과</t>
    </r>
    <r>
      <rPr>
        <sz val="11"/>
        <color rgb="FF000000"/>
        <rFont val="HCI Poppy"/>
        <family val="2"/>
      </rPr>
      <t xml:space="preserve"> 1임금산정기간 이외에 지급되는 금품</t>
    </r>
  </si>
  <si>
    <r>
      <t>①</t>
    </r>
    <r>
      <rPr>
        <sz val="11"/>
        <color rgb="FF000000"/>
        <rFont val="휴먼명조"/>
        <family val="3"/>
        <charset val="129"/>
      </rPr>
      <t>｢근로기준법｣과 ｢근로자의 날 제정에 관한법률｣ 등에</t>
    </r>
    <r>
      <rPr>
        <sz val="11"/>
        <color rgb="FF000000"/>
        <rFont val="HCI Poppy"/>
        <family val="2"/>
      </rPr>
      <t xml:space="preserve"> 의하여 지급되는 연장근로수당, 야간근로수당, 휴일근로수당, 월차유급휴가근로수당, 연차유급휴가근로수당, 생리휴가보전수당 및 취업규칙 등에 의하여 정하여진 휴일에 근로한 대가로 지급되는 휴일근로수당 등</t>
    </r>
  </si>
  <si>
    <r>
      <t>②</t>
    </r>
    <r>
      <rPr>
        <sz val="11"/>
        <color rgb="FF000000"/>
        <rFont val="휴먼명조"/>
        <family val="3"/>
        <charset val="129"/>
      </rPr>
      <t>근무일에 따라 일정금액을 지급하는 수당 : 승무수당, 운항수당, 항해수당, 입갱수당 등</t>
    </r>
  </si>
  <si>
    <r>
      <t>③</t>
    </r>
    <r>
      <rPr>
        <sz val="11"/>
        <color rgb="FF000000"/>
        <rFont val="휴먼명조"/>
        <family val="3"/>
        <charset val="129"/>
      </rPr>
      <t>생산기술과 능률을 향상시킬 목적으로 근무성적 등에 따라 정기적으로 지급하는 수당 : 생산장려수당, 능률수당 등</t>
    </r>
  </si>
  <si>
    <r>
      <t>④</t>
    </r>
    <r>
      <rPr>
        <sz val="11"/>
        <color rgb="FF000000"/>
        <rFont val="휴먼명조"/>
        <family val="3"/>
        <charset val="129"/>
      </rPr>
      <t xml:space="preserve">장기근속자의 우대 또는 개근을 촉진하기 위한 수당 </t>
    </r>
    <r>
      <rPr>
        <sz val="11"/>
        <color rgb="FF000000"/>
        <rFont val="HCI Poppy"/>
        <family val="2"/>
      </rPr>
      <t>: 개근수당, 근속수당, 정근수당 등</t>
    </r>
  </si>
  <si>
    <r>
      <t>⑤</t>
    </r>
    <r>
      <rPr>
        <sz val="11"/>
        <color rgb="FF000000"/>
        <rFont val="휴먼명조"/>
        <family val="3"/>
        <charset val="129"/>
      </rPr>
      <t>취업규칙 등에 미리 지급금액을 정하여 지급하는 일․숙직수당</t>
    </r>
  </si>
  <si>
    <r>
      <t>⑥</t>
    </r>
    <r>
      <rPr>
        <sz val="11"/>
        <color rgb="FF000000"/>
        <rFont val="휴먼명조"/>
        <family val="3"/>
        <charset val="129"/>
      </rPr>
      <t>상여금</t>
    </r>
  </si>
  <si>
    <r>
      <t>가.</t>
    </r>
    <r>
      <rPr>
        <sz val="11"/>
        <color rgb="FF000000"/>
        <rFont val="휴먼명조"/>
        <family val="3"/>
        <charset val="129"/>
      </rPr>
      <t>취업규칙 등에 지급조건, 금액, 지급시기가 정해져 있거나 전 근로자에게 관례적으로 지급하여 사회통념상 근로자가 당연히 지급 받을 수 있다는 기대를</t>
    </r>
    <r>
      <rPr>
        <sz val="11"/>
        <color rgb="FF000000"/>
        <rFont val="HCI Poppy"/>
        <family val="2"/>
      </rPr>
      <t xml:space="preserve"> 갖게 되는 경우 : 정기상여금, 체력단련비 등</t>
    </r>
  </si>
  <si>
    <r>
      <t>나.</t>
    </r>
    <r>
      <rPr>
        <sz val="11"/>
        <color rgb="FF000000"/>
        <rFont val="휴먼명조"/>
        <family val="3"/>
        <charset val="129"/>
      </rPr>
      <t>관례적으로 지급한 사례가 없고, 기업이윤에 따라 일시적․불확정적으로 사용자의 재량이나 호의에 의해 지급하는 경우 : 경영성과배분금, 격려금, 생산장려금, 포상금, 인센티브 등</t>
    </r>
  </si>
  <si>
    <r>
      <t>⑦</t>
    </r>
    <r>
      <rPr>
        <sz val="11"/>
        <color rgb="FF000000"/>
        <rFont val="휴먼명조"/>
        <family val="3"/>
        <charset val="129"/>
      </rPr>
      <t>봉사료(팁)로서 사용자가 일괄관리 배분하는 경우</t>
    </r>
  </si>
  <si>
    <r>
      <t>4.</t>
    </r>
    <r>
      <rPr>
        <sz val="11"/>
        <color rgb="FF000000"/>
        <rFont val="휴먼명조"/>
        <family val="3"/>
        <charset val="129"/>
      </rPr>
      <t>근로시간과 관계없이 근로자에게 생활보조적․복리후생적으로 지급되는 금품</t>
    </r>
  </si>
  <si>
    <t>① 통근수당, 차량유지비</t>
  </si>
  <si>
    <r>
      <t>가.</t>
    </r>
    <r>
      <rPr>
        <sz val="11"/>
        <color rgb="FF000000"/>
        <rFont val="휴먼명조"/>
        <family val="3"/>
        <charset val="129"/>
      </rPr>
      <t>전 근로자에게 정기적․일률적으로 지급하는 경우</t>
    </r>
  </si>
  <si>
    <r>
      <t>나.</t>
    </r>
    <r>
      <rPr>
        <sz val="11"/>
        <color rgb="FF000000"/>
        <rFont val="휴먼명조"/>
        <family val="3"/>
        <charset val="129"/>
      </rPr>
      <t>출근일수에 따라 변동적으로 지급하거나 일부 근로자에게 지급하는 경우</t>
    </r>
  </si>
  <si>
    <t>② 사택수당, 월동연료수당, 김장수당</t>
  </si>
  <si>
    <r>
      <t>나.</t>
    </r>
    <r>
      <rPr>
        <sz val="11"/>
        <color rgb="FF000000"/>
        <rFont val="휴먼명조"/>
        <family val="3"/>
        <charset val="129"/>
      </rPr>
      <t>일시적으로 지급하거나 일부 근로자에게 지급하는 경우</t>
    </r>
  </si>
  <si>
    <r>
      <t>③</t>
    </r>
    <r>
      <rPr>
        <sz val="11"/>
        <color rgb="FF000000"/>
        <rFont val="휴먼명조"/>
        <family val="3"/>
        <charset val="129"/>
      </rPr>
      <t>가족수당, 교육수당</t>
    </r>
  </si>
  <si>
    <r>
      <t>가.</t>
    </r>
    <r>
      <rPr>
        <sz val="11"/>
        <color rgb="FF000000"/>
        <rFont val="휴먼명조"/>
        <family val="3"/>
        <charset val="129"/>
      </rPr>
      <t>독신자를 포함하여 전 근로자에게 일률적으로 지급하는 경우</t>
    </r>
  </si>
  <si>
    <r>
      <t>나.</t>
    </r>
    <r>
      <rPr>
        <sz val="11"/>
        <color rgb="FF000000"/>
        <rFont val="휴먼명조"/>
        <family val="3"/>
        <charset val="129"/>
      </rPr>
      <t>가족수에 따라 차등 지급되거나 일부 근로자에게만 지급하는 경우(학자보조금, 근로자 교육비 지원 등의 명칭으로 지급)</t>
    </r>
  </si>
  <si>
    <t>④급식 및 급식비</t>
  </si>
  <si>
    <r>
      <t>가.</t>
    </r>
    <r>
      <rPr>
        <sz val="11"/>
        <color rgb="FF000000"/>
        <rFont val="휴먼명조"/>
        <family val="3"/>
        <charset val="129"/>
      </rPr>
      <t>근로계약, 취업규칙 등에 규정된 급식비로써 근무일수에 관계없이 전 근로자에게 일률적으로 지급하는 경우</t>
    </r>
  </si>
  <si>
    <r>
      <t>나.</t>
    </r>
    <r>
      <rPr>
        <sz val="11"/>
        <color rgb="FF000000"/>
        <rFont val="휴먼명조"/>
        <family val="3"/>
        <charset val="129"/>
      </rPr>
      <t>출근일수에 따라 차등 지급하는 경우</t>
    </r>
  </si>
  <si>
    <t>5. 임금의 대상에서 제외되는 금품</t>
  </si>
  <si>
    <t>1. 휴업수당, 퇴직금, 해고예고수당</t>
  </si>
  <si>
    <r>
      <t>2.</t>
    </r>
    <r>
      <rPr>
        <sz val="11"/>
        <color rgb="FF000000"/>
        <rFont val="휴먼명조"/>
        <family val="3"/>
        <charset val="129"/>
      </rPr>
      <t>단순히 생활보조적, 복리후생적으로 보조하거나 혜택을</t>
    </r>
    <r>
      <rPr>
        <sz val="11"/>
        <color rgb="FF000000"/>
        <rFont val="HCI Poppy"/>
        <family val="2"/>
      </rPr>
      <t xml:space="preserve"> 부여하는 금품 : 결혼축의금, 조의금, 의료비, 재해</t>
    </r>
    <r>
      <rPr>
        <sz val="11"/>
        <color rgb="FF000000"/>
        <rFont val="휴먼명조"/>
        <family val="3"/>
        <charset val="129"/>
      </rPr>
      <t>위로금, 교육기관․체육시설 이용비, 피복비, 통근차․기숙사․주택제공 등</t>
    </r>
  </si>
  <si>
    <r>
      <t>3.</t>
    </r>
    <r>
      <rPr>
        <sz val="11"/>
        <color rgb="FF000000"/>
        <rFont val="휴먼명조"/>
        <family val="3"/>
        <charset val="129"/>
      </rPr>
      <t>사회보장성 및 손해보험성 보험료부담금 : 고용보험료,</t>
    </r>
    <r>
      <rPr>
        <sz val="11"/>
        <color rgb="FF000000"/>
        <rFont val="HCI Poppy"/>
        <family val="2"/>
      </rPr>
      <t xml:space="preserve"> 의료보험료, 국민연금, 운전자보험 등</t>
    </r>
  </si>
  <si>
    <r>
      <t>4.</t>
    </r>
    <r>
      <rPr>
        <sz val="11"/>
        <color rgb="FF000000"/>
        <rFont val="휴먼명조"/>
        <family val="3"/>
        <charset val="129"/>
      </rPr>
      <t>실비변상으로 지급되는 금품 : 출장비, 정보활동비, 업무추진비, 작업용품 구입비 등</t>
    </r>
  </si>
  <si>
    <r>
      <t>5.</t>
    </r>
    <r>
      <rPr>
        <sz val="11"/>
        <color rgb="FF000000"/>
        <rFont val="휴먼명조"/>
        <family val="3"/>
        <charset val="129"/>
      </rPr>
      <t xml:space="preserve">돌발적인 사유에 따라 지급되거나 지급조건이 규정되어 있어도 사유발생이 불확정으로 나타나는 금품 </t>
    </r>
    <r>
      <rPr>
        <sz val="11"/>
        <color rgb="FF000000"/>
        <rFont val="HCI Poppy"/>
        <family val="2"/>
      </rPr>
      <t>: 결혼수당, 사상병수당 등</t>
    </r>
  </si>
  <si>
    <r>
      <t>6.</t>
    </r>
    <r>
      <rPr>
        <sz val="11"/>
        <color rgb="FF000000"/>
        <rFont val="휴먼명조"/>
        <family val="3"/>
        <charset val="129"/>
      </rPr>
      <t>기업의 시설이나 그 보수비 : 기구손실금 등</t>
    </r>
  </si>
  <si>
    <t>부칙&lt;고용노동부예규 제47호, 2012.9.25.&gt;</t>
  </si>
  <si>
    <t>[별표] 통상임금 및 평균임금 등의 판단기준 예시</t>
    <phoneticPr fontId="4" type="noConversion"/>
  </si>
  <si>
    <t>않은 경우에는 평균임금을 과소하게 산정하는 경우가 발생할 수 있음을 주의하여야 한다.</t>
    <phoneticPr fontId="4" type="noConversion"/>
  </si>
  <si>
    <t>DC형</t>
    <phoneticPr fontId="4" type="noConversion"/>
  </si>
  <si>
    <t>근로자퇴직급여보장법은 DC형을 "급여의 지급을 위하여 사용자가 부담하여야 할 부담금의 수준이 사전에 결정</t>
    <phoneticPr fontId="4" type="noConversion"/>
  </si>
  <si>
    <t>되어 있는 퇴직연금제도'(동법 제2조)로 규정하고 있다.</t>
    <phoneticPr fontId="4" type="noConversion"/>
  </si>
  <si>
    <t>사용자가 납입하여야 할 부담금</t>
    <phoneticPr fontId="4" type="noConversion"/>
  </si>
  <si>
    <t>연간 임금총액의 12분의 1 이상 (이하 '부담금률'이라 함)</t>
    <phoneticPr fontId="4" type="noConversion"/>
  </si>
  <si>
    <t>퇴직연금 DC형</t>
    <phoneticPr fontId="4" type="noConversion"/>
  </si>
  <si>
    <t>연간 임금총액의 12분의 1 이상</t>
    <phoneticPr fontId="4" type="noConversion"/>
  </si>
  <si>
    <t>근로자퇴직급여보장법</t>
  </si>
  <si>
    <t>퇴직금</t>
  </si>
  <si>
    <t xml:space="preserve">① 퇴직금의 법정 최저한도 </t>
  </si>
  <si>
    <t>세법</t>
  </si>
  <si>
    <r>
      <t>기본급,수당,상여금,</t>
    </r>
    <r>
      <rPr>
        <b/>
        <sz val="10"/>
        <color rgb="FF000000"/>
        <rFont val="굴림"/>
        <family val="3"/>
        <charset val="129"/>
      </rPr>
      <t>퇴직금</t>
    </r>
  </si>
  <si>
    <t>기본급, 수당, 상여금, 퇴직금의 비용인정한도와 근로소득세 및 퇴직소득세 등의 원천징수</t>
  </si>
  <si>
    <t>&lt;퇴직금 계산시 상여금 포함액 계산&gt;</t>
  </si>
  <si>
    <t>퇴직금 계산시 정기적.일률적으로 지급해온 상여금은 평균임금에 포함을 해서 계산을 한다. 포함하는 금액의 계산방식을 보면 다음과 같다.</t>
  </si>
  <si>
    <t>대상</t>
  </si>
  <si>
    <t>평균임금에 포함되는 금액</t>
  </si>
  <si>
    <t>상여금 × 3/12 = 평균임금 가산금액</t>
  </si>
  <si>
    <t>상여금 × 3/근속월수 = 평균임금 가산금액</t>
  </si>
  <si>
    <t>퇴직직전 근속월수가 1년 
이상인 경우</t>
    <phoneticPr fontId="4" type="noConversion"/>
  </si>
  <si>
    <t>퇴직직전 근속월수가 1년 
미만인 경우</t>
    <phoneticPr fontId="4" type="noConversion"/>
  </si>
  <si>
    <t>&lt;통상임금과 평균임금이 활용되는 사례&gt;</t>
  </si>
  <si>
    <t>근로기준법상 각종 규정의 적용시 통상임금과 평균임금의 이용사례를 살펴보면 다음과 같이 구분할 수 있다.</t>
  </si>
  <si>
    <t>통상임금</t>
  </si>
  <si>
    <t>평균임금</t>
  </si>
  <si>
    <t>․ 해고예고수당</t>
  </si>
  <si>
    <t>․ 산전후휴가급여</t>
  </si>
  <si>
    <t>․ 연장근로수당</t>
  </si>
  <si>
    <t>․ 야간근로수당</t>
  </si>
  <si>
    <t>․ 휴일근로수당</t>
  </si>
  <si>
    <t>․ 연월차휴가근로수당(휴가보상비)</t>
  </si>
  <si>
    <t>․ 퇴직금</t>
  </si>
  <si>
    <t xml:space="preserve">․ 근로기준법 및 산재보험법상 각종 </t>
  </si>
  <si>
    <t>재해보상금</t>
  </si>
  <si>
    <t>․ 감급(감봉)제한의 기준</t>
  </si>
  <si>
    <t>1. 통상임금</t>
  </si>
  <si>
    <t>통상임금이란 근로자에 지급되는 임금총액 중에서 모든 근로자 또는 일정한 조건을 갖춘 근로자 모두에게 정기적.일률적으로 지급되는 “고정적인 임금”을 말하며, 위와 같이 해고예고수당, 연장.야간.휴일근로수당,연월차휴가근로수당 등 각종 법정수당의 산정기초가 된다.</t>
  </si>
  <si>
    <t>⌬ 통상임금에서 제외되는 수당</t>
  </si>
  <si>
    <t>① 매월단위를 초과하는 기간마다 지급되는 수당</t>
  </si>
  <si>
    <t>② 교통비, 식대, 가족수당</t>
  </si>
  <si>
    <t>③ 연장, 야간, 휴일근로수당</t>
  </si>
  <si>
    <t>④ 연월차휴가근로수당</t>
  </si>
  <si>
    <t>⑤ 근무성적, 근속기간 등에 따라 차등 지급되는 수당</t>
  </si>
  <si>
    <t>⑥ 특별 격려금 등 비정기적, 불확정적으로 지급되는 수당</t>
  </si>
  <si>
    <t>⌬ 상여금은 통상임금에 포함되나?</t>
  </si>
  <si>
    <t>상여금은 통상임금의 범위에 포함되는 것으로 볼 수 없다.</t>
  </si>
  <si>
    <t>그러나 노사 당사자간 이러한 상여금을 통상임금의 범위에 포함하기로 정한 경우라면 통상임금에 포함한다.</t>
  </si>
  <si>
    <t>⌬ 업무추진비는 통상임금에 포함되나?</t>
  </si>
  <si>
    <t>업무추진비가 특정지위에 있는 자의 초과근로, 연장근로, 휴일근로등에 대해 지급되는 성격이라면, 이는 통상의 근로시간에 상당하는 임금이 아니므로, 통상임금에 포함시키기 어렵다.</t>
  </si>
  <si>
    <t>그리고 업무추진비(판공비)가 특정지위의 직무수행에 따른 각종의 애경사의 부조, 축의와 부정기적이고 돌발적인 사유에 따라 발생하는 실제소용비용(실비)의 변상으로 지급되는 성격이라면 이는 임금자체로 볼 수 없을 것이므로 통상임금에 포함되지 않는다.</t>
  </si>
  <si>
    <t>하지만, 업무추진비(판공비)가 직책의 책임성 등에 따라 책임자의 교제를 위한 지출을 고려해서 지급하는 것으로 매월정액 지급하는 것이라면 통상의 근로자에게 지급하는 직책수당으로 보아 통상임금에 포함시키는 것이 가능하다.</t>
  </si>
  <si>
    <t>⌬ 시간급 통상임금의 산정</t>
  </si>
  <si>
    <t>시간급 통상임금을 산정해야 하는 이유 및 산정식</t>
  </si>
  <si>
    <t>통상임금은 법정수당인 연장.야간.휴일근로수당을 산정할 때 가장 자주 사용되는데, 연장.야간.휴일근로는 시간단위로 측정되기 때문에 이런 수당을 산정하려면 우선 시간급 통상임금을 산정해야 한다. 그런데, 일반적으로 임금은 월단위로 지급되기 때문에 시간급 통상임금을 산정하려면 일단 월급 통상임금을 기준으로 할 수 밖에 없다. 시간급 통상임금 계산식은 다음과 같다.</t>
  </si>
  <si>
    <t>시간급 통상임금 = 월급 통상임금 ÷ 월의 통상임금 산정기준시간수</t>
  </si>
  <si>
    <t>일급 통상임금 = 시급 통상임금 × 8시간 (1일 소정근로시간)</t>
  </si>
  <si>
    <t>통상임금 산정기준시간수의 의미</t>
  </si>
  <si>
    <t>시간급 통상임금은 월급 통상임금을 ‘월의 통상임금 산정기준시간수’로 나눈 금액이 되는데 여기서 ‘통상임금 산정기준시간수’ 란 소정근로시간(법정 기준근로시간(1일 8시간 및 1주 40시간) 내에서 노사가 정한 근로시간)에다가 유급으로 처리되는 시간(주휴일 8시간)을 더한 값이 된다. 따라서 통상임금 산정기준시간수는 모든 근로자에게 동일한 것은 아니며, 근로자별로 실제 소정근로시간에 따라 각각 달라지게 된다.</t>
  </si>
  <si>
    <t>통상임금산정 기준시간 수 = 소정근로시간 + 유급처리 되는 시간(주휴일 8시간)</t>
    <phoneticPr fontId="4" type="noConversion"/>
  </si>
  <si>
    <t>월의 통상임금 산정기준시간수 계산방법</t>
  </si>
  <si>
    <t>법정 근로시간은 주단위로 계산되므로 월의 통상임금 산정기준시가수를 계산하려면 우선 1주 통상임금 산정기준시간수를 구해야 하는데, 소정근로시간이 1일 8시간 1주 40시간인 근로자라면 1주 통상임금 산정기준시간수는 40시간에 유급처리 되는 시간 8시간(유급 주휴일)을 더한 48시간이 된다.</t>
  </si>
  <si>
    <t>그리고 1월의 통상임금 산정기준시간은 주의 통상임금 산정기준시간에 1년간의 평균주수를 곱한 시간을 12월로 나눈 시간이 된다. 따라서 월의 통상임금 산정기준시간수는 다음과 같이 계산된다.</t>
  </si>
  <si>
    <t>&lt;통상임금계산을 위한 기준시간 계산 &gt;</t>
  </si>
  <si>
    <t>1. 월 통상임금계산 기준시간 예시</t>
  </si>
  <si>
    <t xml:space="preserve">① 주당 소정근로시간이 40시간이며, 유급 처리되는 시간이 없는 경우 : </t>
  </si>
  <si>
    <t>209시간 = [ ( 40 + 8 ) × 52 + 8시간 ] ÷ 12</t>
  </si>
  <si>
    <t xml:space="preserve">② 주당 소정근로시간이 40시간이며, 주당 4시간이 유급 처리되는 경우 : </t>
  </si>
  <si>
    <t>226시간 = [ ( 40 + 8 + 4 ) × 52 + 8시간 ] ÷ 12</t>
  </si>
  <si>
    <t xml:space="preserve">③ 주44시간제의 경우 </t>
  </si>
  <si>
    <t>① 주40시간제의 경우 = 40 + 8 = 48시간</t>
  </si>
  <si>
    <t>② 주44시간제의 경우 = 44 + 8 = 52시간</t>
  </si>
  <si>
    <t>통상임금의 계산 사례</t>
  </si>
  <si>
    <t>① 주44시간 근무제 근로자의 월 기본급 70만원, 교통비 4만원, 식대 10만원의 경우</t>
  </si>
  <si>
    <t>▶ 월급 통상임금 : 70만원</t>
  </si>
  <si>
    <t>▶ 시급 통상임금 :</t>
  </si>
  <si>
    <t>월급통상임금(70만원) ÷ 월소정 근로시간수(226시간) = 3,097원(원이하 버림)</t>
  </si>
  <si>
    <t>▶ 월소정근로시간수 : 226시간</t>
  </si>
  <si>
    <t>주) 계산식 { (44시간 + 8시간) / 7일 ) } × 365일 / 12개월 = 226시간(월)</t>
  </si>
  <si>
    <t>▶ 일급통상임금 : 시급통상임금(3,097원) × 8시간 = 24,776원 (1일 8시간 근로)</t>
  </si>
  <si>
    <t>② 주40시간근무제 근로자의 월 기본급 70만원, 교통비 4만원, 식대10만원인 경우</t>
  </si>
  <si>
    <t>월급통상임금(70만원) ÷ 월소정근로시간수(209시간) = 3,349원 (원이하 버림)</t>
  </si>
  <si>
    <t>▶ 월소정근로시간수 : 209시간</t>
  </si>
  <si>
    <t>주) 계산식 { (40시간 + 8시간) / 7일 ) } × 365일 / 12개월 = 209시간(월)</t>
  </si>
  <si>
    <t>▶ 일급통상임금 : 시급통상임금(3,349원) × 8시간 = 26,792월 (1일 8시간 근로)</t>
  </si>
  <si>
    <t>2. 평균임금</t>
  </si>
  <si>
    <t>평균임금이란 “산정사유가 발생한 날 이전 3개월간에 지급된 임금총액을 그 기간의 총일수로 나눈 금액” 으로 1일분 임금이 되며 퇴직금, 산업재해보상금, 휴업수당의 산정기초 및 감급제재 제한(징계조치로서의 감급(감봉)은 1회의 감급액이 평균임금의 50%를, 감급총액이 월급총액의 10%를 초과해서 안 됨)의 기준이 된다.</t>
  </si>
  <si>
    <t>평균임금 =</t>
  </si>
  <si>
    <t>산정사유가 발생한 날 이전 3개월간의 임금총액</t>
  </si>
  <si>
    <t>산정사유가 발생한 날 이전 3개월간의 총일수</t>
  </si>
  <si>
    <t xml:space="preserve">⌬ 산정사유 발생일 </t>
  </si>
  <si>
    <t>퇴직금을 산정하기 위해 평균임금을 산정하는 경우라면 산정사유 발생일은 퇴직일이 되며, 산재보험급여를 산정하는 경우에는 업무상사고가 발생한 날 또는 진단에 의해서 업무상 질병이 발생되었다고 확정된 날이 산정사유 발생일이 된다.</t>
  </si>
  <si>
    <t>구분</t>
  </si>
  <si>
    <t>기산일</t>
  </si>
  <si>
    <t>퇴직의 경우</t>
  </si>
  <si>
    <t>퇴직한 날</t>
  </si>
  <si>
    <t>휴업지불</t>
  </si>
  <si>
    <t>휴업일</t>
  </si>
  <si>
    <t>연차유급휴가</t>
  </si>
  <si>
    <t>근로자에게 실제로 연차유급휴가를 준 날</t>
  </si>
  <si>
    <t>재해보상</t>
  </si>
  <si>
    <t>사상의 원인이 되는 사고 발생일 또는 진단에 의하여 질병의 발생이 확정 한 날</t>
  </si>
  <si>
    <t>감급제재</t>
  </si>
  <si>
    <t>제재실시일</t>
  </si>
  <si>
    <t>⌬ 3개월간 총일수 계산방법</t>
  </si>
  <si>
    <t>원칙</t>
  </si>
  <si>
    <t>산정사유 발생일 이전 “3개월” 이란 실제로 근무한 일수를 의미하는 것이 아니고 달력상의 일수이므로 시기에 따라서 최소 89일에서 최대 92일이 된다(취업한 기간이 3월 미만일 경우 또는 제외시켜야 하는 기간을 제외한 기간이 3개월 미만일 경우에는 해당 기간만의 임금과 일수를 가지고서 계산함). 또한, 사유가 발생한 날은 제외해야 한다. 예컨대, 7월 11일이 산정사유 발생일이라면 평균임금 산정기간은 4월 11일부터 7월 10일까지이며, 총일수는 달력상의 일수인 91일이 된다.</t>
  </si>
  <si>
    <t>3개월에서 제외시켜야 하는 기간</t>
  </si>
  <si>
    <t>평균임금 산정기간인 사유발생일 이전 3개월 기간에 다음과 같은 기간이 포함되어 있을 경우 그 기간을 제외시키고 나머지 기간만으로 산정해야 한다.</t>
  </si>
  <si>
    <t>그 이유는 이런 기간 동안에는 평상시보타 임금이 적게 지급되거나 아예 임금이 지급되지 않기 때문에 이런 기간들이 평균임금 산정기간에 포함되면 근로자에게 불리하기 때문이다.</t>
  </si>
  <si>
    <t>① 수습기간(3개월 이내)</t>
  </si>
  <si>
    <t>② 회사측 사정으로 휴직한 기간</t>
  </si>
  <si>
    <t>③ 출산휴가기간</t>
  </si>
  <si>
    <t>④ 업무상 부상 또는 질병의 요양을 위해 휴직한 기간</t>
  </si>
  <si>
    <t>⑤ 육아휴직기간</t>
  </si>
  <si>
    <t>⑥ 노동조합의 적법한 파업 및 쟁의행위기간</t>
  </si>
  <si>
    <t>⑦ 군복무기간, 예비군 및 민방위훈련기간</t>
  </si>
  <si>
    <t>⑧ 개인적인 사유로 회사 측의 승인을 얻어 휴직한 기간</t>
  </si>
  <si>
    <t>⌬ 3개월간 임금총액 산정방법</t>
  </si>
  <si>
    <t>근로기준법상 임금은 모두 포함</t>
  </si>
  <si>
    <t>3개월간 임금총액에는 3개월의 기간 동안 지급받은 근로기준법상 임금이 모두 포함되므로 기본급과 같은 통상임금은 물론 통상임금에 포함되지 않는 연장근로수당 등 제수당을 모두 포함시킨다. 그러나 근로기준법상 임금으로 볼 수 없는 금품은 제외시켜도 무방하다.</t>
  </si>
  <si>
    <t>제세공과금 공제 전(세전) 금액을 기준으로 산정</t>
  </si>
  <si>
    <t>3개월간 임금총액을 산정할 때에는 근로소득세, 4대 보험료 등 제세공과금을 공제한 실지급액을 기준으로 하지 않고 이러한 제세공과금을 공제하기 전에 임금총액을 기준으로 산정한다.</t>
  </si>
  <si>
    <t>근무일수 만큼 일할계산</t>
  </si>
  <si>
    <t>예컨대 6월 21일 퇴사자의 경우 평균임금 산정기간은 3월 21일 ~ 6월 20일이 되는데, 이 경우 3월분 임금과 퇴직월인 6월분 임금은 근무일수 만큼 일할계산해서 3개월간 임금총액에 합산하게 된다. 한편, 월중 퇴사한 직원에게 당월분 임금 전액을 지급하는 규정이나 관행이 있다고 하더라도 평균임금을 계산할 때에는 근무일수 만큼 일할계산 한 금액만을 평균임금에 산입하는 것이 원칙이다.</t>
  </si>
  <si>
    <t>월단위를 초과하는 기간마다 지급되는 임금은 1년 치의 3/12를 산입</t>
  </si>
  <si>
    <t>상여금, 체력단련비, 명절휴가비 등과 같이 월 단위를 초과하는 기간 마다 지급되는 임금을 평균임금 계산시 3개월간 임금총액에 산입 할때에는 3개월간 지급받았는지 여부와 관계없이 사유발생일 이전 ‘1년간 지급받은 총액’ 을 12개월로 나누어 3개월분을 ‘3개월간 임금총액’ 에 포함시킨다.</t>
  </si>
  <si>
    <t>연차휴가근로수당(휴가보상비)의 평균임금 산입방법</t>
  </si>
  <si>
    <t>1년에 한번 지급되는 연차휴가근로수당도 기밀수당, 정근수당과 마찬가지로 실제 산정사유 발생일 이전 3개월간에 지급받았는지 여부와 관계없이 산정사유 발생일 이전 1년간 지급받은 금액의 3/12를 ‘3개월간 임금총액’에 산입한다. 즉, 연차휴가근로수당은 ① 전전년도 출근율에 따라 발생한 전년도 휴가일수 중 미사용일 수에 대해서 전년도 말 또는 올해 초에 지급받은 수당과 ② 전년도 출근율에 따라 발생한 올해 휴가일수를 모두 사용하지 못하고 퇴직해서 그 미사용일수에 대해서 받게 되는 수당이 있는데, 후자는 퇴직 후에 지급되는 것이지 산정사유 발생일(퇴직일) ‘이전에’ 지급받은 임금이 아니므로 평균임금에서 제외시키며 전자에 대해서만 3/12를 평균임금에 산입시킨다.</t>
  </si>
  <si>
    <t>구 분</t>
  </si>
  <si>
    <t>통화로 지급되는 것</t>
  </si>
  <si>
    <t>현물로 지급되는 것</t>
  </si>
  <si>
    <t>계산기초</t>
  </si>
  <si>
    <t>인 임금에</t>
  </si>
  <si>
    <t>포함되는 것</t>
  </si>
  <si>
    <t>① 기본급</t>
  </si>
  <si>
    <t>② 연.월차유급휴가수당</t>
  </si>
  <si>
    <t>③ 연장.야간.휴일근로수당</t>
  </si>
  <si>
    <t>④ 특수작업수당, 위험작업수당, 기술수당</t>
  </si>
  <si>
    <t>⑤ 임원, 직책수당</t>
  </si>
  <si>
    <t>⑥ 일.숙직수당</t>
  </si>
  <si>
    <t>⑦ 장려.정근.개근.생산독려수당</t>
  </si>
  <si>
    <t>⑧ 단체협약 또는 취업규칙에서 근로조건의 하나로서 전근로자에게 일률적으로 지급하도록 명시되어 있거나 관례적으로 지급되는 다음의 것</t>
  </si>
  <si>
    <t>상여금, 통근비(정기승차권), 사택수당, 급식비(주식대 보조금,잔업 식사대, 조근 식사대),월동비, 연료수당, 지역수당(냉, 한, 벽지수당),교육수당(정기적.일률적으로 전근로자에게 지급되는 경우), 별거수당, 물가수당, 조정수당</t>
  </si>
  <si>
    <t>⑨ 가족수당이 독신자를 포함하여 전근로자에게 일률적으로 지급되는 경우</t>
  </si>
  <si>
    <t>봉사료를 사용자가 일괄 집중관리 해서 배분하는 경우 그 배분금액</t>
  </si>
  <si>
    <t>법령, 단체협약 또는 취업규칙의 규정에 의하여 지급되는 현물급여(예 : 급식 등)</t>
  </si>
  <si>
    <t>포함되지 않는것</t>
  </si>
  <si>
    <t>① 결혼축하금</t>
  </si>
  <si>
    <t>② 조의금</t>
  </si>
  <si>
    <t>③ 재해위문금</t>
  </si>
  <si>
    <t>④ 휴업보상금</t>
  </si>
  <si>
    <t>⑤ 실비변상적인 것(예 : 기구손실금 및 그 보수비, 음료대, 작업용품대, 작업상피복 제공이나 대여 또는 보수비, 출장여비 등)</t>
  </si>
  <si>
    <t>⑥ 퇴직금</t>
  </si>
  <si>
    <t>⑦ 임시로 지급되는 임금</t>
  </si>
  <si>
    <t>임시 또는 돌발적인 사유에 따라 지급되거나 지급조건은 사전에 규정되었더라도 그 사유발생일이 불확정, 무기한 또는 희소하게 나타나는 것(예 : 결호수당, 사상병수당)</t>
  </si>
  <si>
    <t>① 근로자로부터 대금을 징수하는 현물급여</t>
  </si>
  <si>
    <t>② 작업상 필수적으로 지급되는 현물급여(예:작업복,작업모,작업화 등)</t>
  </si>
  <si>
    <t>③ 복지후생시설로서의 현물급여(예 : 주택설비, 조명, 용수, 의료 등의 제공, 급식, 영양식품의 지급 등)</t>
  </si>
  <si>
    <t>⌬ 평균임금의 최저액은 통상임금</t>
  </si>
  <si>
    <t>일반적으로 평균임금은 통상임금보다 크지만, 근로자가 퇴직일 직전에 결근 등의 사유로 평상시보다 아주 적은 임금을 받게 되었다면 퇴직일 직전 3개월간 지급받은 임금총액을 기준으로 산정한 평균임금이 오히려 일급 통상임금보다 적어질 수도 있는데, 이러한 경우에는 일급 통상임금을 평균임금으로 해야 한다.</t>
  </si>
  <si>
    <t>①과 ② 중 큰 금액을 평균임금으로 한다.</t>
  </si>
  <si>
    <t>① 평균임금</t>
  </si>
  <si>
    <t>② 통상임금</t>
  </si>
  <si>
    <t>⌬ 평균임금의 계산사례</t>
  </si>
  <si>
    <t>주황규의 평균임금을 계산하기 위한 필요한 자료는 다음과 같다.</t>
  </si>
  <si>
    <t>1. 평균임금 계산 사유발생일 8월 20일</t>
  </si>
  <si>
    <t>2. 기본급료(3개월 내 변동 없음) 월 800,000</t>
  </si>
  <si>
    <t>3. 직급수당 월 100,000</t>
  </si>
  <si>
    <t>4. 8월에 있어서의 시간외수당 50,000</t>
  </si>
  <si>
    <t>5, 상여금(연기본급의 3005) 연 2,400,000</t>
  </si>
  <si>
    <t>6. 연차휴가수당 통상임금의 10일분 연 300,000</t>
  </si>
  <si>
    <t>7. 월차휴가수당 매월 통상임금의 1일분 월 30,000</t>
  </si>
  <si>
    <t>평균임금 계산사유가 발생한 전일부터 3개월이므로 달력상의 날짜로 계산한다.</t>
  </si>
  <si>
    <t>8월 20일 (1일부터 20일까지)</t>
  </si>
  <si>
    <t>7월 31일 (전월)</t>
  </si>
  <si>
    <t>6월 30일 (전월)</t>
  </si>
  <si>
    <t>5월 11일 (21일부터 31일까지)</t>
  </si>
  <si>
    <t>주) 5월 21일부터 8월 20일가지 평균임금을 계산할 기간임.</t>
  </si>
  <si>
    <t>2. 다음에 평균임금에 포함할 수 있는 임금을 월별로 계산한다.</t>
  </si>
  <si>
    <t>5월 기본급 80만원 + 직급수당 10만원 = 90만원 × 11/31 = 319,355원</t>
  </si>
  <si>
    <t>6월 기본급 80만원 + 직급수당 10만원 = 90만원</t>
  </si>
  <si>
    <t>7월 기본급 80만원 + 직급수당 10만원 = 90만원</t>
  </si>
  <si>
    <t>8월 기본급 80만원 + 직급수당 10만원 = 90만원 × 20/31 = 580,645원</t>
  </si>
  <si>
    <t>3. 상여금은 지급시기에 불구하고 규정된 지급액을 분할하여 포함시켜야 한다.</t>
  </si>
  <si>
    <t>기본급 80만원 × 300% × 3/12 = 60만원</t>
  </si>
  <si>
    <t>4. 연차휴가수당은 지급시기에 불구하고 지급된 금액을 분할하여 포함시켜야 한다.</t>
  </si>
  <si>
    <t>10일분 30만원 × 3/12 = 75,000원</t>
  </si>
  <si>
    <t>이상에서 계산된 총금액을 합산하여 3개월의 역일로 제한다.</t>
  </si>
  <si>
    <t>5. 임금의 총액(3개월간)</t>
  </si>
  <si>
    <t>5월(319,355원) + 6월(90만원) + 7월(90만원) + 8월(580,645원) + 60만원(상여금) + 75,000원(연차휴가수당) + 9만원(월차수당) + 5만원(시간외수당) = 3,515,000원</t>
  </si>
  <si>
    <t>6. 3개월간의 역일수 92일</t>
  </si>
  <si>
    <t xml:space="preserve">임금의 총액에서 역일로 나눈 것이 주황규의 1일의 평균임금이 된다. 즉 </t>
  </si>
  <si>
    <t>3,515,000원 / 92일 = 38,207원</t>
  </si>
  <si>
    <t>판단기준예시</t>
  </si>
  <si>
    <t>기타금품</t>
  </si>
  <si>
    <t>1. 소정근로시간 또는 법정근로시간에 대해서 지급하기로 정해진 기본급임금</t>
  </si>
  <si>
    <t>2. 일.주.월 기타 1임금 산정기간 내의 소정근로시간 또는 법정근로시간에 대하여 일급.주급.월급 등의 형태로 정기적.일률적으로 지급하기로 정해진 고정급임금</t>
  </si>
  <si>
    <t>① 담당업무나 직책의 경중 등에 따라 미리 정해진 지급조건에 의해 지급하는 수당:직무수당(금융수당,출납수당),직책수당(반장수당,소장수당)등</t>
  </si>
  <si>
    <t>② 물가변동이나 직급간의 임금격차 등을 조정하기 위해서 지급하는 수당 : 물가수당, 조정수당 등</t>
  </si>
  <si>
    <t>③ 기술이나 자격 ․ 면허소지자, 특수작업종사자 등에게 지급하는 수당 : 기술수당, 자격수당, 면허수당, 특수작업수당, 위험수당 등</t>
  </si>
  <si>
    <t>④ 특수지역에 근무하는 근로자에게 정기적 ․ 일률적으로 지급하는 수당</t>
  </si>
  <si>
    <t>: 벽지수당, 한냉지근무수당 등</t>
  </si>
  <si>
    <t>⑤ 버스, 택시, 화물자동차, 선박, 항공기 등에 승무하여 운행 ․ 조종 ․ 항해 ․ 항공 등의 업무에 종사하는 자에게 근무일수와 관계없이 일정한 금액을 일률적으로 지급하는 수당 : 승무수당, 운항수당, 항해수당 등</t>
  </si>
  <si>
    <t>⑥ 생산기술과 능률을 향상시킬 목적으로 근무성적에 관계없이 매월 일정한 금액을 일률적으로 지급하는 수당 : 생산장려수당, 능률수당 등</t>
  </si>
  <si>
    <t>⑦ 기타 제 ①내지 제 ⑥에 준하는 임금 또는 수당</t>
  </si>
  <si>
    <t>3. 실제 근로여부에 따라 지급금액이 변동되는 금품과 1임금 산정기간 이외에</t>
  </si>
  <si>
    <t>지급되는 금품</t>
  </si>
  <si>
    <t>① 「근로기준법」과 「근로자의날제정에관한법률」 등에 의해 지급되는 연장근로수당, 야간근로수당, 휴일근로수당, 월차유급휴가근로수당, 연차유급휴가근로수당, 생리휴가보전수당 및 취업규칙 등에 의해 정해진 휴일에 근로한 대가로 지급되는 유일근로수당 등</t>
  </si>
  <si>
    <t>② 근무일에 따라 일정금액을 지급하는 수당 : 승무수당, 운항수당, 항해수당, 입갱수당 등</t>
  </si>
  <si>
    <t>③ 생산기술과 능률을 향상시킬 목적으로 근무성적 등에 따라 정기적으로 지급하는 수당 : 생산장려수당, 능률수당 등</t>
  </si>
  <si>
    <t>④ 장기근속자의 우대 또는 개근을 촉진하기 위한 수당 : 개근수당, 근속수당, 정근수당 등</t>
  </si>
  <si>
    <t>⑤ 취업규칙 등에 미리 지급금액을 정하여 지급하는 일 ․ 숙직수당</t>
  </si>
  <si>
    <t>⑥ 상여금</t>
  </si>
  <si>
    <t>가. 취업규칙 등에 지급조건, 금액, 지급시기가 정해져 잇거나 전 근로자에게 관례적으로 지급하여 사회통념상 근로자가 당연히 지급 받을 수 있다는 기대를 갖게 되는 경우 : 정기상여금, 체력단련비 등</t>
  </si>
  <si>
    <t>나. 관례적으로 지급한 사례가 없고, 기업이윤에 따라 일시적 ․ 불확정적으로 사용자의 재량이나 호의에 의해 지급하는 경우 : 경영성과배분금, 격려금, 생산장려금, 포상금, 인센티브 등</t>
  </si>
  <si>
    <t>⑦ 봉사료(팁)로서 사용자가 일괄관리 배분하는 경우</t>
  </si>
  <si>
    <t>4. 근로시간과 관계없이 근로자에게 생활보조적 ․ 복리후생적으로 지급되는 금품</t>
  </si>
  <si>
    <t>① 통근수당 , 차량유지비</t>
  </si>
  <si>
    <t>가. 전 근로자에게 정기적 ․ 일률적으로 지급하는 경우</t>
  </si>
  <si>
    <t>나. 출근일수에 따라 변동적으로 지급하거나 일부 근로자에게 지급하는 경우</t>
  </si>
  <si>
    <t>나. 일시적으로 지급하거나 일부 근로자에게 지급하는 경우</t>
  </si>
  <si>
    <t>③ 가족수당, 교육수당</t>
  </si>
  <si>
    <t>가. 독신자를 포함하여 전 근로자에 일률적으로 지급하는 경우</t>
  </si>
  <si>
    <t>나. 가족수에 따라 차등 지급되거나 일부 근로자에게만 지급하는 경우(학자보조금,</t>
  </si>
  <si>
    <t>근로자 교육비 지원 등의 명칭으로 지급)</t>
  </si>
  <si>
    <t>④ 급식 및 급식비</t>
  </si>
  <si>
    <t>가. 근로계약, 취업규칙 등에 규정된 급식비로써 근무일수에 관계없이 전근로자에게 일률적으로 지급하는 경우</t>
  </si>
  <si>
    <t>나. 출근일수에 따라 차등 지급하는 경우</t>
  </si>
  <si>
    <t>2. 단순히 생활보조적, 복리후생적으로 보조하거나 혜택을 부여하는 금품 : 결혼축의금, 조의금, 의료비, 재해위로금, 교육기관 ․ 체육시설 이용비, 피복비, 통근자 ․ 기숙사 ․ 주택제공 등</t>
  </si>
  <si>
    <t>3. 사회보장성 및 손해보험성 보험료부담금 : 고용보험료 , 건강보험료 , 국민연금, 운전자보험 등</t>
  </si>
  <si>
    <t>4. 실비변상으로 지급되는 물품 : 출장비, 정보활동비, 업무추진비, 직업용품 구입비 등</t>
  </si>
  <si>
    <t>5. 돌발적인 사유에 따라 지급되거나 지급조건이 규정되어 있어도 사유발생이 불확정으로 나타나는 금품 : 결혼수당, 사상병수당 등</t>
  </si>
  <si>
    <t>6. 기업의 시설이나 그 보수비 : 기구손실금 등</t>
  </si>
  <si>
    <t>&lt;상여금의 평균임금 또는 통상임금의 포함여부 구분&gt;</t>
  </si>
  <si>
    <t>정기상여금</t>
  </si>
  <si>
    <t>비정기</t>
  </si>
  <si>
    <t>상여금</t>
  </si>
  <si>
    <t>경영성과에 따라 재량 ․ 호의적으로 지급하는 성과급등 인센티브와 격려금, 생산장려금, 포상금</t>
  </si>
  <si>
    <t>×</t>
  </si>
  <si>
    <t>근무성적에 따라 지급하는 생산장려수당,능률수당과 개근수당, 근속수당, 정근수당</t>
  </si>
  <si>
    <t>연 ․ 월차유급휴가근로수당</t>
  </si>
  <si>
    <t>연장 ․ 야간 ․ 휴일근로수당</t>
  </si>
  <si>
    <t>선원의 승선수당</t>
  </si>
  <si>
    <t>경찰공무원의 함정근무수당, 항공수당</t>
  </si>
  <si>
    <t>소방공무원의 함정근무수당, 항공수당, 화제진화수당</t>
  </si>
  <si>
    <t>광산직근로자의 입갱수당, 발파수당</t>
  </si>
  <si>
    <t>⌬ 해고예고수당</t>
  </si>
  <si>
    <t>근로기준법에서는 먼저 사용자가 근로자를 해고하고자 할 때에는 적어도 30일전에 이를 예고하도록 규정하고 있다.</t>
  </si>
  <si>
    <t>① 예고의 방법은 구두 또는 문서 모두 가능하나 반드시 해고될 날을 명시해야 한다.</t>
  </si>
  <si>
    <t>② 해고예고기간은 근로일이 아닌 역일로 계산하므로 휴일이 있더라도 연장되지 않는다.</t>
  </si>
  <si>
    <t>③ 계산에 있어 첫날은 산입되지 않고 그 익일부터 계산한다.</t>
  </si>
  <si>
    <t>④해고효력은 통지가 상대방에 도달한 때에 발생한다.</t>
  </si>
  <si>
    <t>이러한 해고의 예고에 있어서는 반드시 해고될 날을 명시해야 한다.</t>
  </si>
  <si>
    <t>불확정한 기한이나 조건을 붙인 예고는 예고로서 효력이 없다.</t>
  </si>
  <si>
    <t>그리고 예고기간 중에는 정상적인 근로관계가 존속하는 경우와 같이 근로자는 임금 또는 근로를 청구할 수 있음은 물론이나, 근로자가 새로운 직장을 구하기 위해서 부득이 결근한 경우라도 사용자는 이에 대한 임금을 지급해야 할 것이다.</t>
  </si>
  <si>
    <t>이렇듯 해고의 예고는 적어도 30일전에 해야 하는데, 예고기간의 계산에 대해서는 예고가 행해진 당일은 산입되지 않고 그 익일부터 계산되어 그 기간의 말일의 종료로 기간이 만료되므로 예고하는 날과 해고의 효력발생일 사이에는 적어도 30일간의 기간을 두어야 한다.</t>
  </si>
  <si>
    <t>근로기준법에서는 이와 같은 30일간의 해고예고기간을 설정하지 않은 해고(이른바, 갑작스런 해고)에 대해서는 해고예고기간을 설정하지 않은 대가로 30일분 이상의 통상임금을 해고예고수당으로 지급해야 한다고 정하고 있다.</t>
  </si>
  <si>
    <t>따라서 사용자가 급작스럽게 해고하는 경우에는 그에 대한 대가로 해고예고수당을 반드시 지급해야 한다.</t>
  </si>
  <si>
    <t>&lt;해고예고수당의 세금문제&gt;</t>
  </si>
  <si>
    <t>해고예고수당은 30일전에 해고예고를 하지 않을 경우 추가로 지급하는 금액이며, 이는 세법에서 퇴직소득으로 본다. 반면 30일전에 예고를 하고 계속근무 한 직원에게 지급하는 대가는 급여로 처리를 하면 된다.</t>
  </si>
  <si>
    <t>다만, 정상적으로 지급해야할 급여와 별도로 해고에 대한 위로적 성격으로 급여 외에 추가금액을 지급하는 경우 퇴직금지급규정에 동 규정이 있는 경우에는 퇴직소득으로, 규정 없이 상황에 따라 추가로 지급하는 경우에는 급여로 보아 처리를 하면 된다.</t>
  </si>
  <si>
    <t>그리고 1년 미만 근로자에 대해서는 급여 외에 지급할 의무는 없으나 위로금적 성격의 추가 비용을 지불하는 경우 앞서 말한바와 같이 지급규정이 있는 경우 퇴직금으로, 규정이 없는 경우 급여로 보아 업무처리를 하면된다.</t>
  </si>
  <si>
    <t>01) 퇴직금의 지급대상자</t>
  </si>
  <si>
    <t>1. 퇴직금이란?</t>
  </si>
  <si>
    <r>
      <t xml:space="preserve">상시근로자수가 </t>
    </r>
    <r>
      <rPr>
        <b/>
        <sz val="10"/>
        <color rgb="FF0000FF"/>
        <rFont val="굴림"/>
        <family val="3"/>
        <charset val="129"/>
      </rPr>
      <t>5인 이상</t>
    </r>
    <r>
      <rPr>
        <sz val="10"/>
        <color rgb="FF000000"/>
        <rFont val="굴림"/>
        <family val="3"/>
        <charset val="129"/>
      </rPr>
      <t>인 사업장에서 1년 이상 계속근로 한 경우에는 사용자는 계속근속연수 1년에 대해서 30일분의 평균임금을 퇴직금으로 반드시 지급해야 한다.</t>
    </r>
  </si>
  <si>
    <r>
      <t xml:space="preserve">여기서 상시근로자는 대표자 또는 사장을 제외하고 매일 출근하는 근로자수가 평균 </t>
    </r>
    <r>
      <rPr>
        <b/>
        <sz val="10"/>
        <color rgb="FF0000FF"/>
        <rFont val="굴림"/>
        <family val="3"/>
        <charset val="129"/>
      </rPr>
      <t>5인 이상</t>
    </r>
    <r>
      <rPr>
        <sz val="10"/>
        <color rgb="FF000000"/>
        <rFont val="굴림"/>
        <family val="3"/>
        <charset val="129"/>
      </rPr>
      <t>를 말하며 임시직,아르바이트,정규직,계약직 등에 상관없이 모두 포함된다.</t>
    </r>
  </si>
  <si>
    <t>평균임금에는 기본금, 본봉, 연장수당, 상여금, 연월차 수당 등 근로의 대가로 지급되는 모든 금액이 포함된다.</t>
  </si>
  <si>
    <r>
      <t xml:space="preserve">또한 상시근로자수가 </t>
    </r>
    <r>
      <rPr>
        <b/>
        <sz val="10"/>
        <color rgb="FF0000FF"/>
        <rFont val="굴림"/>
        <family val="3"/>
        <charset val="129"/>
      </rPr>
      <t>5인 이상이</t>
    </r>
    <r>
      <rPr>
        <sz val="10"/>
        <color rgb="FF000000"/>
        <rFont val="굴림"/>
        <family val="3"/>
        <charset val="129"/>
      </rPr>
      <t xml:space="preserve">면 제조업, 사무실, 서비스 등 모든 업종이 해당되며, </t>
    </r>
    <r>
      <rPr>
        <b/>
        <sz val="10"/>
        <color rgb="FF0000FF"/>
        <rFont val="굴림"/>
        <family val="3"/>
        <charset val="129"/>
      </rPr>
      <t>5인 이상</t>
    </r>
    <r>
      <rPr>
        <sz val="10"/>
        <color rgb="FF000000"/>
        <rFont val="굴림"/>
        <family val="3"/>
        <charset val="129"/>
      </rPr>
      <t>의 사업장에서 계속해서 1년 이상 근로하였음에도 퇴직금을 지급하지 않으면 사용자는 처벌을 받는다. 근로자는 회사 관할 지방노동사무소에 진정을 해서 받을 수 있다.</t>
    </r>
  </si>
  <si>
    <t>계속근속연수의 산정은 임시직이나 수습기간, 고용직, 계약직에 상관없이 최초의 입사일을 기준으로 모든 근로연수를 산정하며, 특히 1년이나 그 이하의 계약기간을 정해서 계약을 반복하는 경우에도 최초 입사일을 기준으로 계속근속연수을 산정한다. 계속근속연수가 1년 미만이면 퇴직금을 지급받을 수 없으며, 1년을 초과하는 경우에는 월일까지 일할계산해서 지급 받는다.</t>
  </si>
  <si>
    <r>
      <t xml:space="preserve">이렇게 퇴직금은 상시근로자가 </t>
    </r>
    <r>
      <rPr>
        <b/>
        <sz val="10"/>
        <color rgb="FF0000FF"/>
        <rFont val="굴림"/>
        <family val="3"/>
        <charset val="129"/>
      </rPr>
      <t>5인 이상</t>
    </r>
    <r>
      <rPr>
        <sz val="10"/>
        <color rgb="FF000000"/>
        <rFont val="굴림"/>
        <family val="3"/>
        <charset val="129"/>
      </rPr>
      <t>인 경우 근로기준법에 의해 의무적으로 지급해야 하는 것으로 만약 회사의 규정이나 입사시 근로계약이나 구두상으로 퇴직금을 지급하지 않기로 한 경우나, 근로기준법에서 ㅈ어한 평균임금에 미달하는 기준을 정한 경우에는 그러한 규정이나 근로계약은 무효이며, 최소 근로기준법에서 정한 퇴직금은 지급해야 한다. 즉, 근로기준법상 퇴직금 지급액은 퇴직금의 최소금액이며, 근로기준법상 금액보다 많이는 지급할 수 있어도 적게는 지급하면 안 된다.</t>
    </r>
  </si>
  <si>
    <t>① 과 ② 중 큰 금액을 퇴직금으로 지급한다.</t>
  </si>
  <si>
    <t>① 회사의 퇴직금규정상의 퇴직금</t>
  </si>
  <si>
    <t>② 근로기준법상 규정된 퇴직금</t>
  </si>
  <si>
    <t>퇴직금은 근로자가 퇴직하는 때에 지급하는 것이 원칙이나 1년 이상 근무한 근로자가 요구하는 경우에 한해서 매년 중간정산 할 수 있다. 따라서 근로자가 요구하거나 합의를 하지 않았는데도 사용자가 일방적으로 매년 정산하는 경우에는 효력이 없으므로 근로자가 최종 퇴직일에 산정한 퇴직금을 기준으로 매년 정산한 퇴직금과 차액을 추가로 지급해야 한다.</t>
  </si>
  <si>
    <t>연봉제의 경우도 퇴직금은 별도로 지급하는 것이나, 연봉제 계약서에 퇴직금을 포함한다는 내용과 함께 산정근거가 명시된 경우에는 연봉제 퇴직금이 포함된 것으로 인정된다.</t>
  </si>
  <si>
    <t>2. 퇴직금의 지급대상자</t>
  </si>
  <si>
    <t>임시직, 잡급직, 촉탁직, 일용직, 도급계약의 형식을 빌렸더라도 근무 형탱에 관계없이 근로기준법상 근로자에 해당하는 근로자라면 법정 퇴직금 제도의 적용대상이 된다.</t>
  </si>
  <si>
    <t>따라서 근로기준법상 근로자가 아닌 경우에는 법정퇴직금 제도의 적용대상이 아니다.</t>
  </si>
  <si>
    <t>예를 들어 회사의 대표이사, 이사 등 주식회사 임원은 근로기준법상 퇴직금 지급대상자가 아니다.</t>
  </si>
  <si>
    <t>따라서 이들에게 퇴직위로금 등을 지급하더라도 급여로 보며, 근로기준법상 퇴직금으로 볼 수 없다.</t>
  </si>
  <si>
    <t>&lt;= DC(확정기여형) 연봉의 1/12</t>
    <phoneticPr fontId="4" type="noConversion"/>
  </si>
  <si>
    <t>퇴직금의 수취요건</t>
  </si>
  <si>
    <r>
      <t xml:space="preserve">① 상시근로자가 </t>
    </r>
    <r>
      <rPr>
        <b/>
        <sz val="10"/>
        <color rgb="FF0000FF"/>
        <rFont val="굴림"/>
        <family val="3"/>
        <charset val="129"/>
      </rPr>
      <t>5인 이상</t>
    </r>
    <r>
      <rPr>
        <sz val="10"/>
        <color rgb="FF000000"/>
        <rFont val="굴림"/>
        <family val="3"/>
        <charset val="129"/>
      </rPr>
      <t>인 사업장에서 근무할 것</t>
    </r>
  </si>
  <si>
    <t>② 계속근로연수 1년 이상일 것</t>
  </si>
  <si>
    <t>계속근속연수란 「근로계약을 체결하여 해지될 때가지의 기간」이며, 군복무기간, 해외유학기간 등에 대해 법원, 노동부에서는 예외를 인정하고 있다.</t>
  </si>
  <si>
    <t>계속근속연수의 기산일은 입사일, 근로계약체결일 등 출근의무가 있는 날이 되며,ㄱ ㅖ속근로기간의 마감일은 근로관계의 자동소멸, 임의퇴직, 합의퇴직, 정년퇴직, 정리해고, 징계해고 등 근로계약이 끝나는 날 즉 퇴직일이 된다.</t>
  </si>
  <si>
    <t>퇴직일에 근로를 제공치 않았다 하더라도 퇴직일까지의 기간을 계속근로기간으로 한다.</t>
  </si>
  <si>
    <t>③ 퇴직하는 근로자일 것</t>
  </si>
  <si>
    <t>&lt;상시근로자가 4인 이하인 사업장에도 퇴직금 적용&gt;</t>
  </si>
  <si>
    <t>2010년 12월 1일부터 상시 4인 이하 사업장의 근로자들에게도 퇴직급여제도가 적용된다.</t>
  </si>
  <si>
    <t>4인 이하 사업장에 대한 퇴직급여 (확정급여형 퇴직연금,퇴직금) 및 부담금(확정기여형 퇴직연금) 수준은 2010년 12월 1일부터 2012년 12월 31일 기간에 대해서는 5인 이상 사업장의 100분의 50을 적용하되, 2013년부터는 100분의 100을 적용하도록 하였다.</t>
  </si>
  <si>
    <t>03) 퇴직금의 지급요건</t>
  </si>
  <si>
    <t>상시근로자가 5인 이상인가?</t>
  </si>
  <si>
    <t>예</t>
  </si>
  <si>
    <t>근속연수가 1년 이상인가요?</t>
  </si>
  <si>
    <t>퇴직금 지급의무 있음</t>
  </si>
  <si>
    <t>퇴직금 수취요건 (① + ② + ③ 요건 모두 총족)</t>
  </si>
  <si>
    <t>① 상시근로자수가 4인 이하인 사업장에서 근무할 것</t>
  </si>
  <si>
    <t>② 계속근속연수가 1년 이상일 것(중간정산 이후에는 1년이 안 돼도 됨)</t>
  </si>
  <si>
    <t>퇴직금(법정퇴직금) = 재직일 수 / 365 (계속근속연수) × 30일분의 평균임금</t>
  </si>
  <si>
    <t>계속근속연수의 기산일(입사일)은 입사일, 계약체결일 등 출근의무가 있는 날이 된다.</t>
  </si>
  <si>
    <t>그리고 계속근속연수의 마감일(퇴사일)은 근로계약이 종료되는 날이 된다. 즉, 근로자가 사표를 제출해서 임의로 퇴직할 때에는 우너칙적으로 사표수리일이 퇴직일이 되며, 즉시 사표를 수리하지 않을 경우에는 단체협약 ․ 취업규칙 등이 정한 바에 따른다(일반적으로 1개월 경과한 후). 퇴직일에 근로를 제공치 않았다 하더라도 퇴직일까지의 기간을 계속근속연수로 한다.</t>
  </si>
  <si>
    <t>30일분의 평균임금은 퇴직일 이전 3갸월 간에 지급받는 임금총액을 그 기간의 총일수로 나누어 계산된 평균임금에다 30일을 곱하면 된다.</t>
  </si>
  <si>
    <t>퇴직일 이전 3개월간에 지급받는 임금총액 / 퇴직직전 3개월의 총일수 × 30일</t>
  </si>
  <si>
    <t>① 평균임금 과 ② 통상임금 중 큰 금액을 평균임금으로 한다. 즉, 평균임금이 통상임금보다 ㅈ거은 경우 통상임금이 평균임금이 된다.</t>
  </si>
  <si>
    <t>[퇴직일 이전 3개월간 지급받는 임금총액 ( ① + ② ) ]</t>
  </si>
  <si>
    <t>① 퇴사일을 기준으로 역산해서 3개월 분의 임금이다(미지급된 체불임금도 포함)</t>
  </si>
  <si>
    <t>② 상여금과 연차수당</t>
  </si>
  <si>
    <t xml:space="preserve">가. 평균임금 계산 사유발생일 이전 3개월간에 지급되었는지 여부와 관계없이 사유발생일 이전 12개월간 </t>
  </si>
  <si>
    <t>지급받은 전액을 12월로 나누어 3개월분을 산입한다(3/12 산입).</t>
  </si>
  <si>
    <t>나. 월급여와 달리 지급기준이 연단위로 매겨진 연차수당과 상여금은 연간 지급액의 3개월분(연간지급액의</t>
  </si>
  <si>
    <t>3/12)만 임금총액에 가산</t>
  </si>
  <si>
    <t>다. 미지급된 상여금과 연차수당도 포함한다.</t>
  </si>
  <si>
    <t>[퇴직금 계산 사례]</t>
  </si>
  <si>
    <t>예를 들어 퇴직직전 3개월의 임금총액이 8,625,437 (90일 가정)원이고 계속근속 일수가 7,250일이라고 가정을 하면 평균임금(1일)은</t>
  </si>
  <si>
    <t>8,625,437 ÷ 90일 = 95,838.19원이고 퇴직금은 7,250 ÷ 365 × 95,838.19 × 30일 = 57,109,050원이 된다.</t>
  </si>
  <si>
    <t>&lt;이사의 퇴직금 주총결정 없이 퇴직금청구권 행사 할 수 없다.&gt;</t>
  </si>
  <si>
    <t>이사의 퇴직금 지급에 관하여 주총에서 결정한다고 정관에 규정된 경우, 주총결정 없이 퇴직금 청구권 행사 할 수 없음(대법 2004다25123, 2004. 12. 10.)</t>
  </si>
  <si>
    <t>1. 상법에 의하면, 주식회사 이사의 보수는 정관에 그 금액을 정하지 아니한 때에는 주주총회의 결의로 이</t>
  </si>
  <si>
    <t>를 정한다고 규정되어 있는바, 이사에 대한 퇴직위로금은 그 직에서 퇴임한 자에 대하여 그 재직 중 직</t>
  </si>
  <si>
    <t>무집행의 대가로 지급되는 보수의 일종으로서 상법에 규정된 보수에 포함되고, 정관 등에서 이사의 보</t>
  </si>
  <si>
    <t>수 또는 퇴직금에 관하여 주주총회의 결의로 정한다고 규정되어 있는 경우 그 금액 ․ 지급방법 ․ 지급시</t>
  </si>
  <si>
    <t>기 등에 관한 주주총회의 결의가 있었음을 인정할 증거가 없는 한 이사의 보수나 퇴직금청구권을 행사</t>
  </si>
  <si>
    <t>할 수 없다.</t>
  </si>
  <si>
    <t xml:space="preserve">2. 주식회사에 있어서 회사가 설립된 이후 총 주식을 한 사람이 소유하게 된 이른바 1인 회사의 경우에는 </t>
  </si>
  <si>
    <t xml:space="preserve">그 주주가 유일한 주주로서 주주총회에 출석하면 전원 총회로서 성립하고 그 주주의 의사대로 결의가 </t>
  </si>
  <si>
    <t xml:space="preserve">될 것임이 명백하므로 따로 총회소집절차가 필요 없고, 실제로 총회를 개최한 사실이 없었다 하더라도 </t>
  </si>
  <si>
    <t xml:space="preserve">그 1인 주주에 의하여 의결이 있었던 것으로 주주총회의사록이 작성되었다면 특별한 사정이 없는 한 </t>
  </si>
  <si>
    <t>그 내용의 결의가 있었던 것으로 볼 수 있고, 이는 실질적으로 1인회사인 주식회사의 주주총회의 경우</t>
  </si>
  <si>
    <t>도 마찬가지이며, 그 주주총회의사록이 작성되지 아니한 경우라도 증거에 의하여 주주총회 결의가 있었</t>
  </si>
  <si>
    <t>던 것으로 볼 수 있다.</t>
  </si>
  <si>
    <t xml:space="preserve">3. 임원퇴직금지급규정에 관하여 주주총회 결의가 있거나 주주총회의사록이 작성된 적은 없으나 위 규정에 </t>
  </si>
  <si>
    <t xml:space="preserve">따른 퇴직금이 사실상 1인회사의 실질적 1인 주주의 결재 ․ 승인을 거쳐 관행적으로 지급되었다면 위 </t>
  </si>
  <si>
    <t>규정에 대하여 주주총회 결의가 있었던 것으로 볼 수 있다.</t>
  </si>
  <si>
    <t>&lt;퇴직금중간정산의 적법사례와 부적법사례&gt;</t>
  </si>
  <si>
    <t>“근로자 퇴직급여 보장법(제8조제2항)” 이 개정됨에 따라 주택구입, 의료비 마련 등 긴급하게 자금이 필요한 경우에만 중간정산을 하도록 규정함으로서 일반적인 퇴직금을 중간정산이 2012년 7월 26일부터 제한된다.</t>
  </si>
  <si>
    <t>① 주택구입 : 주택구입을 했음을 입증하는 자료(주택매매계약서(반드시 공증 받을 것))</t>
  </si>
  <si>
    <t>② 의료비 : 본인 또는 가족의 병질환으로 장기입원, 수술 등의 비용이 많이 지출되는 의료비 지출 증명서(진료내역은 건강보험공단 확인 가능)</t>
  </si>
  <si>
    <t>중간정산(주택구입, 의료비 지급)시 반드시 근로자 퇴직금중간정산요구를 해야 하며, 사업주가 일방적으로 퇴직금중간정산을 한 경우(퇴직금을 연봉금액에 포함하며 매년 지급), 중간정산 목적(주택구입, 의료비 지급)이 아닌 다른 목적으로 지급한 경우 퇴직금 중간정산이 불인정되며, 근로자가 퇴직 시 퇴직금 모두를 지급해야 한다.</t>
  </si>
  <si>
    <t>2011년 7월 25일 근로자 퇴직급여 보장법이 개정되어 2012년 7월 26일부터 무주택 근로자의 주택구입 등 대통령령이 정하는 사유이외에는 퇴직금 중간정산을 제한하게 되며, 2012년 7월 25일 이전 퇴직금을 연봉에 포함한 연봉계약을 체결하고 연말 퇴직금을 중간정산하기로 한 경우에도 개정법 시행일인 2012년 7월 26일 이후에는 연봉계약을 이유로 퇴직금을 중간정산 할 수 없다. (근로복지과-2446, 2011.10.18)</t>
  </si>
  <si>
    <t>2012년 7월 26일 이후에는 주택구입, 의료비 지출 외에는 무조건 퇴직금 중간정산이 불가능하며, 사업주는 2012년 7월 25일 이전까지 퇴직금 중간정산 금액을 지급완료해야 한다.</t>
  </si>
  <si>
    <t>따라서 2012년 7월 25일 이전에 퇴직금 중간정산 금액을 매월 지급하더라도 2012년 7월 26일 이후부터는 중간정산금액을 지급중단해야 하며, 7월 26일 이후에도 계속 퇴직금 중간정산금액으로 계속지급될 경우 불인정이 되어 근로자가 퇴직 시 2012년 7월 26일 이후부터 발생되는 퇴직금을 모두 지급해야 함을 꼭 명심해야 한다.</t>
  </si>
  <si>
    <t>근로자는 이러한 사실을 알면서도 사업주에게 알리지 않거나, 계속 지급받을 경우 부당이득을 취한 것으로 민사소송의 책임을 지게 되며, 사업주는 근로자를 대상으로 부당이득 반환소송을 통해 2012년 7월 25일 이후 지급된 퇴직금 부당이득금에 대한 반환소송청구(2012년 7월 26일 이후 지급된 퇴직금과 이자 20%)를 할 수 있다.</t>
  </si>
  <si>
    <t>&lt;회사측이 일방적으로 퇴직금을 중간정산해서 지급한 경우&gt;</t>
  </si>
  <si>
    <r>
      <t xml:space="preserve">퇴직금을 퇴직 후에 지급하게 되면 사업주로서는 금전적인 부담이 적지 않으므로 많은 </t>
    </r>
    <r>
      <rPr>
        <b/>
        <u/>
        <sz val="10"/>
        <color rgb="FF0000FF"/>
        <rFont val="굴림"/>
        <family val="3"/>
        <charset val="129"/>
      </rPr>
      <t>사업장에서 사측이 일방적으로 매년 퇴직금을 중간정산해서 지급하는 경우가 있는데, 이러한 중간정산은 근로자가 자발적으로 신청한 것이 아니므로 무효가 된다.</t>
    </r>
    <r>
      <rPr>
        <sz val="10"/>
        <color rgb="FF000000"/>
        <rFont val="굴림"/>
        <family val="3"/>
        <charset val="129"/>
      </rPr>
      <t xml:space="preserve"> 중간정산이 무효가 되면 근로자가 최종 퇴직당시에 지급받을 수 있는 퇴직금에서 중간정산해서 지급한 금액을 차감한 차액을 추가로 지급해야 한다.</t>
    </r>
  </si>
  <si>
    <t>&lt;퇴직금 중간정산 착오로 인해 잘못 지급된 퇴직금의 지급의무&gt;</t>
  </si>
  <si>
    <t>퇴직금은 원칙적으로 근로관계 종료에 의해 발생하는 것이다. 물론 근로자 퇴직급여 보장법에서 “퇴직금 중간정산”에 관해 규정해 놓고 있긴 하나, 이는 어디까지나 “퇴직금의 일부”를 당사자의 합의로 퇴직 전에 미리 지급 받을 수 있도록 하는 경우에 지나지 않는 것으로서 “퇴직시 보장되는 금품”으로서 퇴직금으로 간주해야 하며, 퇴사시 지급되는 퇴직금과 달리 볼 이유는 없다 할 것이다.</t>
  </si>
  <si>
    <t>즉, 퇴직금 중간정산이 이미 이루어졌다 하더라도 중간정산시 지급 받지 못한 퇴직금의 일부에 대한 청구권리(소멸시효)는 퇴직일로부터 기산해야 할 것이다.(같은 취지 2003.07.16, 임금 68207-560).</t>
  </si>
  <si>
    <t>지급받은 퇴직금 중간정산금액에 착오가 있다면 최종 퇴사시점으로부터 3년 이내에 해당 직원은 그 차액을 청구할 수 있고, 회사는 이를 지급할 책임이 있다.</t>
  </si>
  <si>
    <t>착오에 의한 중간정산 퇴직금의 추가 정산 방법과 관련해서는 원칙적으로 퇴직금 중간정산은 근로자의 요구에 의해서 사용자의 승낙이라는 명시적 의사표시가 있을 때 성립하는 것으로써, 이러한 절차를 통해 퇴직금 중간정산액이 지급되었다면 일단 유효한 중간정산이 이룽어진 것으로 간주해야 할 것이다.</t>
  </si>
  <si>
    <t>비록 계산착오 등이 있었다 하더라도 이러한 계산착오가 퇴직금 중간정산의 합의 자체를 무효화 한다고 보기는 어려우며,(같은 취지 2002.07.24, 임금 68207-523), 퇴직금 중간정산에서 누락된 차액을 지급하면 된다(같은 취지 2001.8.17, 임금 68207-579).</t>
  </si>
  <si>
    <t>임금으로 포함될 수 있는 제수당의 범위</t>
  </si>
  <si>
    <t>매월 전 직원에게 월정액으로 지급하는 수당 및 시간외수당, 휴일수당, 월차수당, 연차수당으로 해석하여, 급여규정과 노사간의 임금협정서에 기하여 매월 전 직원에게 월정액으로 지급된 장기근속수당, 가계보조금 및 출퇴근보조금은 퇴직금 산정 시의 기준급여에 포함된 매월 전 직원에게 월정액으로 지급하는 제수당을 임금에 포함하고 있다. (대판 2002.6.11. 2001다16722)</t>
  </si>
  <si>
    <t>② 퇴직연금제도(DB,DC)</t>
    <phoneticPr fontId="4" type="noConversion"/>
  </si>
  <si>
    <t>임원에 대한 퇴직금제도를 시행하는 경우에도 중간정산은 인정된다.</t>
  </si>
  <si>
    <t>다만 근로자퇴직급여보장법에 따른 중간정산이 아니라 소득세법시랭령 제43조에 따라 임원의 중간정산 요건(소득세법시행규칙 제17조)에 해당하는 경우에는 현실적인 퇴직으로 간주하여 퇴직소득세를 납부하여야 한다.</t>
  </si>
  <si>
    <t>임원의 중간정산 요건은 근로자의 중간정산 요건보다 제한적임을 주의하여야 한다.</t>
  </si>
  <si>
    <t>그러나 DC형 중도인출 요건이 퇴직금제도하의 임원의 중간정산 요건보다 넓으므로 임원의 경우 DC형 가입 후 중도인출을 통해 퇴직금제도의 중간정산보다 용이하게 퇴직급여의 활용이 가능하다.</t>
  </si>
  <si>
    <t xml:space="preserve">소득세법시행령 제43조 [ 현실적인 퇴직의 범위(2010.02.18 신설) ] </t>
  </si>
  <si>
    <t xml:space="preserve">법 제22조 제4항을 적용할 때 다음 각 호의 어느 하나에 해당하는 사유로 퇴직급여지급규정, 취업규칙 또는 노사합의에 따라 퇴직금을 실제로 받는 경우에는 현실적으로 퇴직한 것으로 본다. 다만, 해당 법인과 직접 또는 간접으로 출자관계에 있는 법인으로 전출하는 경우에는 현실적인 퇴직으로 보지 아니할 수 있다.(2010.02.18 신설) </t>
  </si>
  <si>
    <t xml:space="preserve">1. 종업원이 임원이 된 경우(2010.02.18 신설) </t>
  </si>
  <si>
    <t xml:space="preserve">2. 법인의 합병ㆍ분할 등 조직변경 또는 사업양도가 이루어진 경우(2010.02.18 신설) </t>
  </si>
  <si>
    <t xml:space="preserve">3. 법인의 상근임원이 비상근임원이 된 경우(2010.02.18 신설) </t>
  </si>
  <si>
    <t>4. 종업원이 「근로자퇴직급여 보장법」 제8조 제2항에 따라 계속 근로한 기간에 대한 퇴직금을 미리 정산하</t>
  </si>
  <si>
    <t xml:space="preserve">여 받은 경우(2010.02.18 신설) </t>
  </si>
  <si>
    <t>5. 법인의 임원이 급여의 연봉제 전환에 따라 향후 퇴직금을 지급받지 아니하는 조건으로 그 때까지의 퇴직금</t>
  </si>
  <si>
    <t xml:space="preserve">을 정산하여 받은 경우(2010.02.18 신설) </t>
  </si>
  <si>
    <t>6. 법인의 임원이 정관 또는 정관에서 위임된 퇴직급여지급규정에 따라 무주택자의 주택구입 자금마련 등 기</t>
  </si>
  <si>
    <t>획재정부령으로 정하는 사유로 그 때까지의 퇴직금을 정산하여 받은 경우(중간정산시점부터 새로 근무연수</t>
  </si>
  <si>
    <t xml:space="preserve">를 기산하여 퇴직금을 계산하는 경우만 해당한다)(2010.02.18 신설) </t>
  </si>
  <si>
    <t>[임원의 중간정산 요건]</t>
  </si>
  <si>
    <t>소득세법시행규칙 제17조 [ 현실적인 퇴직의 범위 ] [ 부칙 ]</t>
  </si>
  <si>
    <t xml:space="preserve">영 제43조 제6호에서 "정관 또는 정관에서 위임된 퇴직급여지급규정에 따라 무주택자의 주택구입 자금마련 등 기획재정부령으로 정하는 사유"란 다음 각 호의 어느 하나에 해당하는 경우를 말한다.(2010.04.30 개정) </t>
  </si>
  <si>
    <t>1. 중간정산일 현재 1년 이상 주택을 소유하지 아니한 세대의 세대주인 임원이 주택을 구입하려는 경우(중간</t>
  </si>
  <si>
    <t xml:space="preserve">정산일부터 3개월 내에 해당 주택을 취득하는 경우만 해당한다)(2010.04.30 개정) [ 부칙 ] </t>
  </si>
  <si>
    <t xml:space="preserve">2. 임원(임원의 배우자 및 법 제50조 제1항 제3호에 따른 생계를 같이 하는 부양가족을 포함한다)이 3개월 </t>
  </si>
  <si>
    <t xml:space="preserve">이상의 질병 치료 또는 요양을 필요로 하는 경우(2010.04.30 개정) [ 부칙 ] </t>
  </si>
  <si>
    <t xml:space="preserve">3. 천재ㆍ지변, 그 밖에 이에 준하는 재해를 입은 경우(2010.04.30 개정) [ 부칙 ] </t>
  </si>
  <si>
    <t>퇴직급여보장법 8조 2항</t>
  </si>
  <si>
    <t>제8조(퇴직금제도의 설정 등) ① 퇴직금제도를 설정하려는 사용자는 계속근로기간 1년에 대하여 30일분 이상의 평균임금을 퇴직금으로 퇴직 근로자에게 지급할 수 있는 제도를 설정하여야 한다.</t>
  </si>
  <si>
    <t>② 제1항에도 불구하고 사용자는 주택구입 등 대통령령으로 정하는 사유로 근로자가 요구하는 경우에는 근로자가 퇴직하기 전에 해당 근로자의 계속근로기간에 대한 퇴직금을 미리 정산하여 지급할 수 있다. 이 경우 미리 정산하여 지급한 후의 퇴직금 산정을 위한 계속근로기간은 정산시점부터 새로 계산한다.</t>
  </si>
  <si>
    <t>대표자에대한 퇴직금중간정산</t>
  </si>
  <si>
    <t>| 답변일자 : 2012-11-05</t>
  </si>
  <si>
    <r>
      <t>●</t>
    </r>
    <r>
      <rPr>
        <sz val="9"/>
        <color theme="1"/>
        <rFont val="굴림"/>
        <family val="3"/>
        <charset val="129"/>
      </rPr>
      <t xml:space="preserve"> </t>
    </r>
    <r>
      <rPr>
        <b/>
        <sz val="9"/>
        <color theme="1"/>
        <rFont val="굴림"/>
        <family val="3"/>
        <charset val="129"/>
      </rPr>
      <t>질문</t>
    </r>
  </si>
  <si>
    <t>싸늘한 날씨에 수고많으십니다.</t>
  </si>
  <si>
    <t>당사는 12년차 비상장 법인업체로서 이전에 다른 임원에 퇴직금 중간정산은 하였으나 당시에 회사 자금사정으로 대표자에 대한 중간정산을 못하여 이번에 대표자에 대한 급여를 연봉제로 전환함에 따라 향후 퇴직급여를 지급하지 아니하는 조건으로 정산할려고 합니다.</t>
  </si>
  <si>
    <t>당사는 정관에 기재된 것은 없고 정관에 위임된 임원퇴직급여지급규정(2004년에공증돼있음)에 되어있습니다. 퇴직금 산정기준은 (최근3개월 평균임금(기본급+상여금)x 재임년수 x 5개월분)으로 되어있습니다.</t>
  </si>
  <si>
    <t>1. 2011년도까지 퇴직급여규정의하여 전액 퇴직금으로 손금산입할 수 있는지 궁금합니다.</t>
  </si>
  <si>
    <t>2. 2012년도는 개정된 퇴직급여규정에 의해 3배까지만 퇴직금으로 손금산입할 수 있는지 궁금합니다.</t>
  </si>
  <si>
    <t>3. 정관에 임원에 대한 연봉제로 전환함에 따라 중간정산이라는 규정이 없어도 임원에 대한 퇴직금을 지급할 수 있는지 궁금합니다.</t>
  </si>
  <si>
    <t>4. 질문1.2.3의 경우에 전액 퇴직소득 또는 근로소득으로 보아야 하는지 궁금합니다.</t>
  </si>
  <si>
    <r>
      <t>●</t>
    </r>
    <r>
      <rPr>
        <sz val="9"/>
        <color theme="1"/>
        <rFont val="굴림"/>
        <family val="3"/>
        <charset val="129"/>
      </rPr>
      <t xml:space="preserve"> </t>
    </r>
    <r>
      <rPr>
        <b/>
        <sz val="9"/>
        <color theme="1"/>
        <rFont val="굴림"/>
        <family val="3"/>
        <charset val="129"/>
      </rPr>
      <t>답변</t>
    </r>
  </si>
  <si>
    <t>(원천징수 분야)</t>
  </si>
  <si>
    <t>1. 임원에게 정관 또는 정관에서 위임한 퇴직급여지급규정에 따라 퇴직금을 지급하는 경우에도 소득세법상 퇴직소득 한도내에서 퇴직소득으로 과세되는 것이며 한도를 초과하는 금액은 근로소득으로 과세됩니다.</t>
  </si>
  <si>
    <t>2. 임원 퇴직소득 한도에 따라 정관등에 따른 퇴직금에서</t>
  </si>
  <si>
    <t>2011년 12월 31일에 퇴직하였다고 가정할 때 지급받을 퇴직소득금액을 차감한 후의 금액 중</t>
  </si>
  <si>
    <t>아래 산식에 의한 금액 이내는 퇴직소득으로 보고 초과하는 금액은 근로소득으로 봅니다.</t>
  </si>
  <si>
    <t>2011년 12월 31일에 퇴직하였다고 가정할 때 지급받을 퇴직소득금액은 퇴직소득으로 봅니다.</t>
  </si>
  <si>
    <t>퇴직한 날부터 소급하여 3년(근무기간이 3년 미만인 경우에는 개월 수로 계산한 해당 근무기간을 말하며, 1개월 미만의 기간이 있는 경우에는 이를 1개월로 본다) 동안 지급받은 총급여의 연평균환산액</t>
  </si>
  <si>
    <t xml:space="preserve">× </t>
  </si>
  <si>
    <t>2012년 1월 1일 이후의 근속연수(1년 미만의 기간은 개월수로 계산하며, 1개월 미만의 기간이 있는 경우에는 이를 1개월로 본다)</t>
  </si>
  <si>
    <t>× 3</t>
  </si>
  <si>
    <t>3. 귀사의 정관 또는 정관에서 위임한 퇴직급여 지급규정상 연봉제 전환에 따른 중간정산 규정이 없는 경우에도 소득세법 시행령 제43조에 따라</t>
  </si>
  <si>
    <t>법인의 임원이 급여의 연봉제 전환에 따라 향후 퇴직금을 지급받지 아니하는 조건으로 그 때까지의 퇴직금을 정산하여 지급하는 경우에는 현실적인 퇴직으로 인한 퇴직금으로 보는 것입니다.</t>
  </si>
  <si>
    <t>다만 현실적인 퇴사로 보는 중간정산 퇴직금인 경우에도 퇴직소득은 소득세법 한도내의 금액에 한하며 한도를 초과하는 금액은 근로소득으로 과세하여야 합니다.</t>
  </si>
  <si>
    <t>[참고사항]</t>
  </si>
  <si>
    <t>소득세법 제22조 【퇴직소득】</t>
  </si>
  <si>
    <t>③ 퇴직소득금액은 제1항 각 호에 따른 소득의 금액의 합계액으로 한다. 다만, 대통령령으로 정하는 임원의 퇴직소득금액(2011년 12월 31일에 퇴직하였다고 가정할 때 지급받을 퇴직소득금액이 있는 경우에는 그 금액을 뺀 금액을 말한다)이 다음 계산식에 따라 계산한 금액을 초과하는 경우에는 제1항에도 불구하고 그 초과하는 금액은 근로소득으로 본다. (2012. 1. 1. 개정)</t>
  </si>
  <si>
    <t>퇴직한 날부터 소급하여 3년(근무기간이 3년 미만인 경우에는 개월 수로 계산한 해당 근무기간을 말하며, 1개월 미만의 기간이 있는 경우에는 이를 1개월로 본다)동안 지급받은 총급여의 연평균환산액 × 1/10 × 2012년 1월 1일 이후의 근속연수(1년 미만의 기간은 개월수로 계산하며, 1개월 미만의 기간이 있는 경우에는 이를 1개월로 본다) × 3</t>
  </si>
  <si>
    <t>소득세법 시행령 제43조 【현실적인 퇴직의 범위】</t>
  </si>
  <si>
    <t>법 제22조 제4항을 적용할 때 다음 각 호의 어느 하나에 해당하는 사유로 퇴직급여지급규정, 취업규칙 또는 노사합의에 따라 퇴직금을 실제로 받는 경우에는 현실적으로 퇴직한 것으로 본다. 다만, 해당 법인과 직접 또는 간접으로 출자관계에 있는 법인으로 전출하는 경우에는 현실적인 퇴직으로 보지 아니할 수 있다. (2010. 2. 18. 신설)</t>
  </si>
  <si>
    <t>1. 종업원이 임원이 된 경우 (2010. 2. 18. 신설)</t>
  </si>
  <si>
    <t>2. 법인의 합병ㆍ분할 등 조직변경 또는 사업양도가 이루어진 경우 (2010. 2. 18. 신설)</t>
  </si>
  <si>
    <t>3. 법인의 상근임원이 비상근임원이 된 경우 (2010. 2. 18. 신설)</t>
  </si>
  <si>
    <t>4. 종업원이 「근로자퇴직급여 보장법」 제8조 제2항에 따라 계속 근로한 기간에 대한 퇴직금을 미리 정산하여 받은 경우 (2010. 2. 18. 신설)</t>
  </si>
  <si>
    <t>5. 법인의 임원이 급여의 연봉제 전환에 따라 향후 퇴직금을 지급받지 아니하는 조건으로 그 때까지의 퇴직금을 정산하여 받은 경우 (2010. 2. 18. 신설)</t>
  </si>
  <si>
    <t>6. 법인의 임원이 정관 또는 정관에서 위임된 퇴직급여지급규정에 따라 무주택자의 주택구입 자금마련 등 기획재정부령으로 정하는 사유로 그 때까지의 퇴직금을 정산하여 받은 경우(중간정산시점부터 새로 근무연수를 기산하여 퇴직금을 계산하는 경우만 해당한다) (2010. 2. 18. 신설)</t>
  </si>
  <si>
    <t>(법인세 분야)</t>
  </si>
  <si>
    <r>
      <t xml:space="preserve">법인의 임원에 대한 급여를 연봉제로 전환함에 따라 </t>
    </r>
    <r>
      <rPr>
        <b/>
        <u/>
        <sz val="10"/>
        <color theme="1"/>
        <rFont val="맑은 고딕"/>
        <family val="3"/>
        <charset val="129"/>
        <scheme val="minor"/>
      </rPr>
      <t>향후 퇴직급여를 지급하지 아니하는 조건으로</t>
    </r>
    <r>
      <rPr>
        <u/>
        <sz val="10"/>
        <color theme="1"/>
        <rFont val="맑은 고딕"/>
        <family val="3"/>
        <charset val="129"/>
        <scheme val="minor"/>
      </rPr>
      <t xml:space="preserve"> </t>
    </r>
    <r>
      <rPr>
        <b/>
        <u/>
        <sz val="10"/>
        <color theme="1"/>
        <rFont val="맑은 고딕"/>
        <family val="3"/>
        <charset val="129"/>
        <scheme val="minor"/>
      </rPr>
      <t>그 때까지의 퇴직급여를 정산하여</t>
    </r>
    <r>
      <rPr>
        <u/>
        <sz val="10"/>
        <color theme="1"/>
        <rFont val="맑은 고딕"/>
        <family val="3"/>
        <charset val="129"/>
        <scheme val="minor"/>
      </rPr>
      <t xml:space="preserve"> 지급한 때에는</t>
    </r>
    <r>
      <rPr>
        <sz val="10"/>
        <color theme="1"/>
        <rFont val="맑은 고딕"/>
        <family val="3"/>
        <charset val="129"/>
        <scheme val="minor"/>
      </rPr>
      <t xml:space="preserve"> 현실적인 퇴직으로 보는 것이며, </t>
    </r>
  </si>
  <si>
    <r>
      <t xml:space="preserve">법인이 임원에게 지급한 퇴직급여가 </t>
    </r>
    <r>
      <rPr>
        <u/>
        <sz val="10"/>
        <color theme="1"/>
        <rFont val="맑은 고딕"/>
        <family val="3"/>
        <charset val="129"/>
        <scheme val="minor"/>
      </rPr>
      <t>법인세법 시행령 제44조 제4항에서 규정한 한도 금액을 초과하지 아니하면서</t>
    </r>
    <r>
      <rPr>
        <sz val="10"/>
        <color theme="1"/>
        <rFont val="맑은 고딕"/>
        <family val="3"/>
        <charset val="129"/>
        <scheme val="minor"/>
      </rPr>
      <t xml:space="preserve"> 이를 현실적으로 퇴직할때 지급하는 경우에는 </t>
    </r>
    <r>
      <rPr>
        <u/>
        <sz val="10"/>
        <color theme="1"/>
        <rFont val="맑은 고딕"/>
        <family val="3"/>
        <charset val="129"/>
        <scheme val="minor"/>
      </rPr>
      <t>법인의 손금으로 하는 것입니다.</t>
    </r>
  </si>
  <si>
    <t>&lt; 붙임 : 관련 법령 및 유권해석 사례 &gt;</t>
  </si>
  <si>
    <r>
      <t>* 법인세법 시행령 제44조 【퇴직급여의 손금불산입】</t>
    </r>
    <r>
      <rPr>
        <sz val="9"/>
        <color theme="1"/>
        <rFont val="맑은 고딕"/>
        <family val="3"/>
        <charset val="129"/>
        <scheme val="minor"/>
      </rPr>
      <t xml:space="preserve"> </t>
    </r>
  </si>
  <si>
    <r>
      <t xml:space="preserve">① </t>
    </r>
    <r>
      <rPr>
        <u/>
        <sz val="9"/>
        <color theme="1"/>
        <rFont val="맑은 고딕"/>
        <family val="3"/>
        <charset val="129"/>
        <scheme val="minor"/>
      </rPr>
      <t>법인이 임원 또는 사용인에게 지급하는 퇴직급여</t>
    </r>
    <r>
      <rPr>
        <sz val="9"/>
        <color theme="1"/>
        <rFont val="맑은 고딕"/>
        <family val="3"/>
        <charset val="129"/>
        <scheme val="minor"/>
      </rPr>
      <t>(「근로자퇴직급여 보장법」 제2조 제5호의 규정에 따른 급여를 말한다. 이하 같다)</t>
    </r>
    <r>
      <rPr>
        <u/>
        <sz val="9"/>
        <color theme="1"/>
        <rFont val="맑은 고딕"/>
        <family val="3"/>
        <charset val="129"/>
        <scheme val="minor"/>
      </rPr>
      <t>는 임원 또는 사용인이 현실적으로 퇴직</t>
    </r>
    <r>
      <rPr>
        <sz val="9"/>
        <color theme="1"/>
        <rFont val="맑은 고딕"/>
        <family val="3"/>
        <charset val="129"/>
        <scheme val="minor"/>
      </rPr>
      <t>(이하 이 조에서 “현실적인 퇴직”이라 한다)</t>
    </r>
    <r>
      <rPr>
        <u/>
        <sz val="9"/>
        <color theme="1"/>
        <rFont val="맑은 고딕"/>
        <family val="3"/>
        <charset val="129"/>
        <scheme val="minor"/>
      </rPr>
      <t>하는 경우에 지급하는 것에 한하여 이를 손금에 산입한다.</t>
    </r>
    <r>
      <rPr>
        <sz val="9"/>
        <color theme="1"/>
        <rFont val="맑은 고딕"/>
        <family val="3"/>
        <charset val="129"/>
        <scheme val="minor"/>
      </rPr>
      <t xml:space="preserve"> </t>
    </r>
  </si>
  <si>
    <t xml:space="preserve">② 현실적인 퇴직은 법인이 퇴직급여를 실제로 지급한 경우로서 다음 각 호의 어느 하나에 해당하는 경우를 포함하는 것으로 한다. </t>
  </si>
  <si>
    <t xml:space="preserve">1. 법인의 사용인이 당해 법인의 임원으로 취임한 때 </t>
  </si>
  <si>
    <t xml:space="preserve">2. 법인의 임원 또는 사용인이 그 법인의 조직변경ㆍ합병ㆍ분할 또는 사업양도에 의하여 퇴직한 때 </t>
  </si>
  <si>
    <t xml:space="preserve">3. 「근로자퇴직급여 보장법」 제8조 제2항에 따라 퇴직급여를 중간정산하여 지급한 때(중간정산시점부터 새로 근무연수를 기산하여 퇴직급여를 계산하는 경우에 한정한다) </t>
  </si>
  <si>
    <r>
      <t>4.</t>
    </r>
    <r>
      <rPr>
        <u/>
        <sz val="9"/>
        <color theme="1"/>
        <rFont val="맑은 고딕"/>
        <family val="3"/>
        <charset val="129"/>
        <scheme val="minor"/>
      </rPr>
      <t xml:space="preserve"> 법인의 임원에 대한 급여를 연봉제로 전환함에 따라 향후 퇴직급여를 지급하지 아니하는 조건으로 그 때까지의 퇴직급여를 정산하여 지급한 때 </t>
    </r>
  </si>
  <si>
    <t xml:space="preserve">5. 정관 또는 정관에서 위임된 퇴직급여지급규정에 따라 장기 요양 등 기획재정부령으로 정하는 사유로 그 때까지의 퇴직급여를 중간정산하여 임원에게 지급한 때(중간정산시점부터 새로 근무연수를 기산하여 퇴직급여를 계산하는 경우에 한정한다) </t>
  </si>
  <si>
    <t xml:space="preserve">③ 법인이 임원(지배주주등과 제43조 제8항에 따른 특수관계에 있는 자는 제외한다) 또는 사용인에게 해당 법인과 제87조에 따른 특수관계인인 법인에 근무한 기간을 합산하여 퇴직급여를 지급하는 경우 기획재정부령으로 정하는 바에 따라 해당 퇴직급여상당액을 각 법인별로 안분하여 손금에 산입한다. 이 경우 해당 임원 또는 사용인이 마지막으로 근무한 법인은 해당 퇴직급여에 대한 「소득세법」에 따른 원천징수 및 지급명세서의 제출을 일괄하여 이행할 수 있다. </t>
  </si>
  <si>
    <r>
      <t xml:space="preserve">④ </t>
    </r>
    <r>
      <rPr>
        <u/>
        <sz val="9"/>
        <color theme="1"/>
        <rFont val="맑은 고딕"/>
        <family val="3"/>
        <charset val="129"/>
        <scheme val="minor"/>
      </rPr>
      <t xml:space="preserve">법인이 임원에게 지급한 퇴직급여 중 다음 각 호의 어느 하나에 해당하는 금액을 초과하는 금액은 손금에 산입하지 아니한다. </t>
    </r>
  </si>
  <si>
    <r>
      <t xml:space="preserve">1. </t>
    </r>
    <r>
      <rPr>
        <u/>
        <sz val="9"/>
        <color theme="1"/>
        <rFont val="맑은 고딕"/>
        <family val="3"/>
        <charset val="129"/>
        <scheme val="minor"/>
      </rPr>
      <t xml:space="preserve">정관에 퇴직급여(퇴직위로금 등을 포함한다)로 지급할 금액이 정하여진 경우에는 정관에 정하여진 금액 </t>
    </r>
  </si>
  <si>
    <r>
      <t xml:space="preserve">2. </t>
    </r>
    <r>
      <rPr>
        <u/>
        <sz val="9"/>
        <color theme="1"/>
        <rFont val="맑은 고딕"/>
        <family val="3"/>
        <charset val="129"/>
        <scheme val="minor"/>
      </rPr>
      <t>제1호 외의 경우에는 그 임원이 퇴직하는 날부터 소급하여 1년 동안 해당 임원에게 지급한 총급여액</t>
    </r>
    <r>
      <rPr>
        <sz val="9"/>
        <color theme="1"/>
        <rFont val="맑은 고딕"/>
        <family val="3"/>
        <charset val="129"/>
        <scheme val="minor"/>
      </rPr>
      <t>[「소득세법」 제20조 제1항 제1호 및 제2호에 따른 금액(같은 법 제12조에 따른 비과세소득은 제외한다)으로 하되, 제43조에 따라 손금에 산입하지 아니하는 금액은 제외한다]의 10분의 1에 상당하는 금액에 기획재정부령으로 정하는 방법에 의하여 계산한 근속연수를 곱한 금액. 이 경우 해당 임원이 사용인에서 임원으로 된 때에 퇴직금을 지급하지 아니한 경우에는 사용인으로 근무한 기간을 근속연수에 합산할 수 있다.</t>
    </r>
  </si>
  <si>
    <t>* 법인-870, 2011.11.03</t>
  </si>
  <si>
    <t>【제목】</t>
  </si>
  <si>
    <t>법인이 임원에 대한 급여를 연봉제로 전환함에 따라 퇴직급여를 중간정산하고 이후 새로 발생되는 퇴직급여는 퇴직연금에 가입하여 지급하는 경우 현실적인 퇴직으로 보지 않는 것임</t>
  </si>
  <si>
    <t>【질의】</t>
  </si>
  <si>
    <t>(사실관계 및 질의요지)</t>
  </si>
  <si>
    <r>
      <t xml:space="preserve">① </t>
    </r>
    <r>
      <rPr>
        <u/>
        <sz val="9"/>
        <color theme="1"/>
        <rFont val="맑은 고딕"/>
        <family val="3"/>
        <charset val="129"/>
        <scheme val="minor"/>
      </rPr>
      <t>법인이 임원에 대한 급여를 연봉제로 전환함에 따라 그 때까지의 퇴직급여를 정산하여 지급하고 새로 발생되는 퇴직급여는 퇴직연금에 가입하여 지급하는 경우</t>
    </r>
    <r>
      <rPr>
        <sz val="9"/>
        <color theme="1"/>
        <rFont val="맑은 고딕"/>
        <family val="3"/>
        <charset val="129"/>
        <scheme val="minor"/>
      </rPr>
      <t xml:space="preserve">, </t>
    </r>
  </si>
  <si>
    <t>- 정산하여 지급한 퇴직급여와 새로 지급하는 퇴직연금 불입액이 모두 손금산입 대상인지 여부</t>
  </si>
  <si>
    <t>② 임원에 대한 급여를 연봉제로 전환함에 따라 향후 퇴직급여를 지급하지 아니하는 조건으로 그때까지의 퇴직급여를 정산하여 지급한 법인이</t>
  </si>
  <si>
    <t>- 퇴직급여 정산일로부터 3년 후에 연봉제 하에서 정관을 변경(임원퇴직금지급제도 변경)하여 임원의 퇴직을 지급사유로 하는 퇴직연금에 가입하는 경우</t>
  </si>
  <si>
    <t>- 기정산하여 지급한 퇴직급여와 새로이 지급하는 퇴직연금 불입액이 모두 손금산입 대상인지 여부</t>
  </si>
  <si>
    <t>【회신】</t>
  </si>
  <si>
    <t>귀 질의의 경우, 기존 회신사례(법인-2320, 2008.9.4. 및 서이46012-10826, 2003.4.21.)를 참고하기 바람.</t>
  </si>
  <si>
    <t>◈ 법인-2320, 2008.9.4.</t>
  </si>
  <si>
    <t>법인이 임원에 대한 급여를 연봉제로 전환함에 따라 퇴직급여를 중간정산하고 이후 새로 발생되는 퇴직급여는 퇴직연금에 가입하여 지급하는 경우 현실적인 퇴직으로 보지 않는 것이며,</t>
  </si>
  <si>
    <t>내국법인이 임원의 퇴직을 연금의 지급사유로 하고 임원을 수급자로 하는 확정기여형 퇴직연금의 사업자부담금으로 지출하는 금액은 법인세법 시행령 제44조의2 규정에 의하여 당해 사업연도의 소득금액계산에 있어서 이를 손금에 산입하는 것임.</t>
  </si>
  <si>
    <r>
      <t xml:space="preserve">◈ </t>
    </r>
    <r>
      <rPr>
        <b/>
        <sz val="9"/>
        <color theme="1"/>
        <rFont val="맑은 고딕"/>
        <family val="3"/>
        <charset val="129"/>
        <scheme val="minor"/>
      </rPr>
      <t>서이46012-10826, 2003.4.21.</t>
    </r>
  </si>
  <si>
    <t>법인이 임원에 대한 급여를 연봉제로 전환함에 따라 향후 퇴직금을 지급하지 아니하는 조건으로 그 때까지의 퇴직금을 정산하여 해당 임원에게 지급하였으나, 그 후 연봉제하에서 임원의 퇴직금지급규정을 개정하여 동 임원에게 퇴직금을 지급하는 경우 당초 연봉제 전환 시 지급한 퇴직금과 그 후 퇴직금 명목으로 지급하는 금액은 당해 임원의 실제 퇴직 시까지 그 임원에 대한 업무무관 가지급금으로 보는 것임.</t>
  </si>
  <si>
    <t>※ 상담사례 자료는 국세청고객만족센터 소유이므로 무단도용(복사,링크등)을 금지합니다.</t>
  </si>
  <si>
    <r>
      <t>●</t>
    </r>
    <r>
      <rPr>
        <sz val="9"/>
        <color theme="1"/>
        <rFont val="맑은 고딕"/>
        <family val="3"/>
        <charset val="129"/>
        <scheme val="minor"/>
      </rPr>
      <t xml:space="preserve"> </t>
    </r>
    <r>
      <rPr>
        <b/>
        <sz val="9"/>
        <color theme="1"/>
        <rFont val="맑은 고딕"/>
        <family val="3"/>
        <charset val="129"/>
        <scheme val="minor"/>
      </rPr>
      <t>상담분류 :</t>
    </r>
  </si>
  <si>
    <t>법인세</t>
  </si>
  <si>
    <r>
      <t>●</t>
    </r>
    <r>
      <rPr>
        <b/>
        <sz val="9"/>
        <color theme="1"/>
        <rFont val="굴림"/>
        <family val="3"/>
        <charset val="129"/>
      </rPr>
      <t xml:space="preserve"> 관련법령 :</t>
    </r>
  </si>
  <si>
    <t xml:space="preserve">소득세법 제22조 [ 퇴직소득 ] </t>
  </si>
  <si>
    <t xml:space="preserve">① 퇴직소득은 해당 과세기간에 발생한 다음 각 호의 소득으로 한다.(2009.12.31 개정) </t>
  </si>
  <si>
    <t xml:space="preserve">1. 퇴직함으로써 받는 소득 중 일시금(2009.12.31 개정) </t>
  </si>
  <si>
    <t xml:space="preserve">2. 각종 공무원 및 사립학교 교직원에게 지급되는 명예퇴직수당(2009.12.31 개정) </t>
  </si>
  <si>
    <t xml:space="preserve">3. 퇴직함으로써 받는 대통령령으로 정하는 퇴직보험금 중 일시금(2009.12.31 신설) </t>
  </si>
  <si>
    <t xml:space="preserve">4. 「국민연금법」에 따라 받는 반환일시금 또는 사망일시금(2009.12.31 신설) </t>
  </si>
  <si>
    <t>5. 「공무원연금법」, 「군인연금법」, 「사립학교교직원연금법」 또는 「별정우체국법」에 따라 받는 일시금</t>
  </si>
  <si>
    <t xml:space="preserve">(2009.12.31 신설) </t>
  </si>
  <si>
    <t>6. 그 밖에 제1호부터 제5호까지의 규정에 따른 소득과 유사한 소득으로서 대통령령으로 정하는 일시금</t>
  </si>
  <si>
    <t>② 제1항 제4호 및 제5호에 따른 퇴직소득은 2002년 1월 1일 이후에 납입된 연금 기여금 및 사용자 부담금</t>
  </si>
  <si>
    <t>을 기초로 하거나 2002년 1월 1일 이후 근로의 제공을 기초로 하여 받은 일시금으로 한다.</t>
  </si>
  <si>
    <t xml:space="preserve">(2009.12.31 개정) </t>
  </si>
  <si>
    <t xml:space="preserve">③ 퇴직소득금액은 제1항 각 호에 따른 소득의 금액의 합계액으로 한다. 다만, 대통령령으로 정하는 임원의 </t>
  </si>
  <si>
    <t>퇴직소득금액(2011년 12월 31일에 퇴직하였다고 가정할 때 지급받을 퇴직소득금액이 있는 경우에는 그 금</t>
  </si>
  <si>
    <t xml:space="preserve">액을 뺀 금액을 말한다)이 다음 계산식에 따라 계산한 금액을 초과하는 경우에는 제1항에도 불구하고 그 </t>
  </si>
  <si>
    <t>초과하는 금액은 근로소득으로 본다.(2012.01.01 개정)</t>
  </si>
  <si>
    <t>퇴직한 날부터 소급하여 3년(근무기간이 2012년 1월 1일 이후의 근속연수(1년</t>
  </si>
  <si>
    <t xml:space="preserve">3년 미만인 경우에는 개월 수로 계산한 1 미만의 기간은 개월 수로 계산하며, </t>
  </si>
  <si>
    <t>해당 근무기간을 말하며, 1개월 미만의 × ── × 1개월 미만의 기간이 있는 경우에는 × 3</t>
  </si>
  <si>
    <t>기간이 있는 경우에는 이를 1개월로 본다) 10 이를 1개월로 본다)</t>
  </si>
  <si>
    <t>동안 지급받은 총급여의 연평균환산액</t>
  </si>
  <si>
    <t xml:space="preserve">[ 부칙 ] </t>
  </si>
  <si>
    <t>소득세법부칙 [ 법률 제11146호 ]</t>
  </si>
  <si>
    <t>제15조 【임원의 퇴직소득금액 한도에 관한 경과조치】</t>
  </si>
  <si>
    <t xml:space="preserve">2012년 1월 1일 전에 퇴직하였으나 이로 인한 퇴직소득이 2012년 1월 1일 이후에 발생하는 경우 해당 퇴직소득에 대해서는 제22조 제3항의 개정규정에도 불구하고 종전 규정에 따른다. </t>
  </si>
  <si>
    <t>④ 제1항의 퇴직소득(같은 항 제4호의 소득은 제외한다)은 거주자ㆍ비거주자 또는 법인의 종업원이 현실적으</t>
  </si>
  <si>
    <t xml:space="preserve">로 퇴직함으로써 받는 퇴직소득만 해당한다.(2009.12.31 개정) </t>
  </si>
  <si>
    <t>⑤ 「국민연금법」 제88조에 따라 사용자가 국민연금기금에 납부하는 종업원의 퇴직금전환금은 제1항 제1호</t>
  </si>
  <si>
    <t xml:space="preserve">의 퇴직급여에 포함되는 것으로 본다. 이 경우 퇴직금전환금은 해당 근로자가 현실적으로 퇴직할 때 받는 </t>
  </si>
  <si>
    <t xml:space="preserve">것으로 본다.(2009.12.31 개정) </t>
  </si>
  <si>
    <t xml:space="preserve">⑥ 퇴직소득의 범위 및 계산방법과 그 밖에 필요한 사항은 대통령령으로 정한다.(2009.12.31 개정) </t>
  </si>
  <si>
    <t>==============================================================================</t>
  </si>
  <si>
    <r>
      <t xml:space="preserve">1. </t>
    </r>
    <r>
      <rPr>
        <b/>
        <sz val="9"/>
        <color rgb="FF008000"/>
        <rFont val="굴림"/>
        <family val="3"/>
        <charset val="129"/>
      </rPr>
      <t>종업원이 임원이 된 경우</t>
    </r>
    <r>
      <rPr>
        <sz val="9"/>
        <color rgb="FF45473C"/>
        <rFont val="굴림"/>
        <family val="3"/>
        <charset val="129"/>
      </rPr>
      <t xml:space="preserve">(2010.02.18 신설) </t>
    </r>
  </si>
  <si>
    <r>
      <t xml:space="preserve">5. </t>
    </r>
    <r>
      <rPr>
        <b/>
        <sz val="9"/>
        <color rgb="FF008000"/>
        <rFont val="굴림"/>
        <family val="3"/>
        <charset val="129"/>
      </rPr>
      <t>법인의 임원이 급여의 연봉제 전환에 따라 향후 퇴직금을 지급받지 아니하는 조건으로 그 때까지의 퇴직금</t>
    </r>
  </si>
  <si>
    <r>
      <t>을 정산하여 받은 경우(2010.02.18 신설)</t>
    </r>
    <r>
      <rPr>
        <sz val="9"/>
        <color rgb="FF45473C"/>
        <rFont val="굴림"/>
        <family val="3"/>
        <charset val="129"/>
      </rPr>
      <t xml:space="preserve"> </t>
    </r>
  </si>
  <si>
    <r>
      <t xml:space="preserve">6. </t>
    </r>
    <r>
      <rPr>
        <b/>
        <sz val="9"/>
        <color rgb="FFFF6600"/>
        <rFont val="굴림"/>
        <family val="3"/>
        <charset val="129"/>
      </rPr>
      <t xml:space="preserve">법인의 임원이 </t>
    </r>
    <r>
      <rPr>
        <b/>
        <u/>
        <sz val="9"/>
        <color rgb="FFFF6600"/>
        <rFont val="굴림"/>
        <family val="3"/>
        <charset val="129"/>
      </rPr>
      <t>정관 또는 정관에서 위임된 퇴직급여지급규정에 따라</t>
    </r>
    <r>
      <rPr>
        <b/>
        <sz val="9"/>
        <color rgb="FFFF6600"/>
        <rFont val="굴림"/>
        <family val="3"/>
        <charset val="129"/>
      </rPr>
      <t xml:space="preserve"> 무주택자의 주택구입 자금마련 등 기</t>
    </r>
  </si>
  <si>
    <t>법인세법시행령 제44조 [ 퇴직급여의 손금불산입(2006.02.09 제목개정) ]</t>
  </si>
  <si>
    <t xml:space="preserve">① 법인이 임원 또는 사용인에게 지급하는 퇴직급여(「근로자퇴직급여 보장법」 제2조 제5호의 규정에 따른 </t>
  </si>
  <si>
    <t>급여를 말한다. 이하 같다)는 임원 또는 사용인이 현실적으로 퇴직(이하 이 조에서 "현실적인 퇴직"이라 한</t>
  </si>
  <si>
    <t xml:space="preserve">다)하는 경우에 지급하는 것에 한하여 이를 손금에 산입한다.(2006.02.09 개정) </t>
  </si>
  <si>
    <t xml:space="preserve">② 현실적인 퇴직은 법인이 퇴직급여를 실제로 지급한 경우로서 다음 각 호의 어느 하나에 해당하는 경우를 </t>
  </si>
  <si>
    <t xml:space="preserve">포함하는 것으로 한다.(2009.02.04 개정) </t>
  </si>
  <si>
    <t xml:space="preserve">1. 법인의 사용인이 당해 법인의 임원으로 취임한 때(1998.12.31 개정) </t>
  </si>
  <si>
    <t>2. 법인의 임원 또는 사용인이 그 법인의 조직변경·합병·분할 또는 사업양도에 의하여 퇴직한 때</t>
  </si>
  <si>
    <t xml:space="preserve">(1998.12.31 개정) [ 부칙 ] </t>
  </si>
  <si>
    <t>3. 「근로자퇴직급여 보장법」 제8조 제2항에 따라 퇴직급여를 중간정산하여 지급한 때(중간정산시점부터 새</t>
  </si>
  <si>
    <t xml:space="preserve">로 근무연수를 기산하여 퇴직급여를 계산하는 경우에 한정한다)(2009.02.04 개정) </t>
  </si>
  <si>
    <t>4. 법인의 임원에 대한 급여를 연봉제로 전환함에 따라 향후 퇴직급여를 지급하지 아니하는 조건으로 그 때까</t>
  </si>
  <si>
    <t xml:space="preserve">지의 퇴직급여를 정산하여 지급한 때(2006.02.09 개정) </t>
  </si>
  <si>
    <r>
      <t xml:space="preserve">5. </t>
    </r>
    <r>
      <rPr>
        <b/>
        <u/>
        <sz val="9"/>
        <color rgb="FFFF6600"/>
        <rFont val="굴림"/>
        <family val="3"/>
        <charset val="129"/>
      </rPr>
      <t>정관 또는 정관에서 위임된 퇴직급여지급규정에 따라</t>
    </r>
    <r>
      <rPr>
        <sz val="9"/>
        <color rgb="FF45473C"/>
        <rFont val="굴림"/>
        <family val="3"/>
        <charset val="129"/>
      </rPr>
      <t xml:space="preserve"> 장기 요양 등 기획재정부령으로 정하는 사유로 그 때 </t>
    </r>
  </si>
  <si>
    <t>까지의 퇴직급여를 중간정산하여 임원에게 지급한 때(중간정산시점부터 새로 근무연수를 기산하여 퇴직급</t>
  </si>
  <si>
    <t xml:space="preserve">여를 계산하는 경우에 한정한다)(2010.02.18 신설) [ 부칙 ] </t>
  </si>
  <si>
    <t>③ 법인이 임원(지배주주등과 제43조 제8항에 따른 특수관계에 있는 자는 제외한다) 또는 사용인에게 해당 법</t>
  </si>
  <si>
    <t>인과 제87조에 따른 특수관계인인 법인에 근무한 기간을 합산하여 퇴직급여를 지급하는 경우 기획재정부</t>
  </si>
  <si>
    <t>령으로 정하는 바에 따라 해당 퇴직급여상당액을 각 법인별로 안분하여 손금에 산입한다. 이 경우 해당 임</t>
  </si>
  <si>
    <t>원 또는 사용인이 마지막으로 근무한 법인은 해당 퇴직급여에 대한 「소득세법」에 따른 원천징수 및 지급</t>
  </si>
  <si>
    <t xml:space="preserve">명세서의 제출을 일괄하여 이행할 수 있다.(2012.02.02 개정) </t>
  </si>
  <si>
    <t xml:space="preserve">④ 법인이 임원에게 지급한 퇴직급여 중 다음 각 호의 어느 하나에 해당하는 금액을 초과하는 금액은 손금에 </t>
  </si>
  <si>
    <t xml:space="preserve">산입하지 아니한다.(2009.02.04 개정) [ 부칙 ] </t>
  </si>
  <si>
    <t>1. 정관에 퇴직급여(퇴직위로금 등을 포함한다)로 지급할 금액이 정하여진 경우에는 정관에 정하여진 금액</t>
  </si>
  <si>
    <t xml:space="preserve">(2006.02.09 개정) </t>
  </si>
  <si>
    <t>2. 제1호 외의 경우에는 그 임원이 퇴직하는 날부터 소급하여 1년 동안 해당 임원에게 지급한 총급여액[「소</t>
  </si>
  <si>
    <t xml:space="preserve">득세법」 제20조 제1항 제1호 및 제2호에 따른 금액(같은 법 제12조에 따른 비과세소득은 제외한다)으로 </t>
  </si>
  <si>
    <t>하되, 제43조에 따라 손금에 산입하지 아니하는 금액은 제외한다]의 10분의 1에 상당하는 금액에 기획재</t>
  </si>
  <si>
    <t xml:space="preserve">정부으로 정하는 방법에 의하여 계산한 근속연수를 곱한 금액. 이 경우 해당 임원이 사용인에서 임원으로 </t>
  </si>
  <si>
    <t>된 때에 퇴직금을 지급하지 아니한 경우에는 사용인으로 근무한 기간을 근속연수에 합산할 수 있</t>
  </si>
  <si>
    <t xml:space="preserve">다.(2011.03.31 개정) </t>
  </si>
  <si>
    <t>⑤ 제4항 제1호는 정관에 임원의 퇴직급여를 계산할 수 있는 기준이 기재된 경우를 포함하며, 정관에서 위임</t>
  </si>
  <si>
    <t xml:space="preserve">된 퇴직급여지급규정이 따로 있는 경우에는 해당 규정에 의한 금액에 의한다.(2009.02.04 개정) </t>
  </si>
  <si>
    <t>⑥ 제3항에 따라 지배주주등과 제43조 제8항에 따른 특수관계의 유무를 판단할 때 지배주주등과 제87조 제1</t>
  </si>
  <si>
    <t xml:space="preserve">항 제7호의 관계에 있는 임원의 경우에는 특수관계에 있는 것으로 보지 아니한다.(2010.02.18 신설) </t>
  </si>
  <si>
    <t>================================================================================</t>
  </si>
  <si>
    <t>[근로자의 중간정산] 2012.7.26. 이후</t>
  </si>
  <si>
    <t>① 퇴직금제도에서만 가능</t>
  </si>
  <si>
    <t>퇴직연금제도 시행 이후에는 중간정산이 불가능하다.</t>
  </si>
  <si>
    <t>중간정산은 퇴직급여의 노후생활자금으로써의 기능을 상실하게 하므로 퇴직연금제도에서는 허용할 수 없는 제도이다. 현행법에서는 퇴직금제도에 한하여 제한적이나마 중간정산을 허용하고 있으나 최소화하는 것이 바람직한다.</t>
  </si>
  <si>
    <t>담보대출 등 긴급자금 활용 수단을 활성화하는 대신 중간정산 요건을 엄격히 하여 노후생활자금으로써의 기능을 높여야 한다.</t>
  </si>
  <si>
    <t>② 중간정산 요건의 법정화</t>
  </si>
  <si>
    <t>중간정산은 법정요건 이외에는 허용되지 않으나 실효성은 많이 떨어진다. 왜냐하면 근로자가 중간정산 요건을 갖추어 중간정산을 신청하는 경우 실질적으로 중간정산요건의 사실관계를 심사하여 처리하는 것이 현실적으로 어렵기 때문이다.</t>
  </si>
  <si>
    <t>중간정산 제한으로 퇴직금을 분할하여 매월 임금과 함께 지급하거나 매년 퇴직금을 지급하는 관행은 사라질 것으로 기대되나 실제 이러한 지급이 이루어진 경우 근로자가 퇴직시 중간정산 지급 사실을 부정하고 퇴직금을 지급을 청구하는 등의 노무분쟁이 상시 발생할 수 있음을 유의하여야 한다.</t>
  </si>
  <si>
    <t>근로자 퇴직급여 보장법에 의한 중간정산사유는 근로자에 해당하며, 임원의 경우 소득세법에 따라 중간정산이 허용되므로 요건 등을 구분하여 업무를 처리하여야 한다.</t>
  </si>
  <si>
    <t>중간정산요건</t>
  </si>
  <si>
    <t>① 무주택자인 근로자가 본인의 명의로 주택을 구입하는 경우</t>
  </si>
  <si>
    <t>② 무주택자인 근로자가 주거를 목적으로 전세금(민법 제303조) 또는 주택 임차에 따른 보증금</t>
  </si>
  <si>
    <t>(주택임대차보호법 제3조의 2)을 부담하는 경우. 다만, 해당 사업에 근로하는 기간 중 1회에 한한다.</t>
  </si>
  <si>
    <t xml:space="preserve">③ 근로자, 근로자의 배우자, 근로자 또는 근로자의 배우자와 생계를 같이하는 부양가족(소득세법 제50조 </t>
  </si>
  <si>
    <t>제1항)이 질병 또는 부상으로 6개월 이상 요양을 하는 경우</t>
  </si>
  <si>
    <t>④ 퇴직금 중간정산일로부터 역산하여 5년 이내에 근로자가 파산선고 또는 개인회생절차 개시 결정을</t>
  </si>
  <si>
    <t>받은 경우(채무자회생및파산에관한법률)</t>
  </si>
  <si>
    <t>⑤ 임금피크제를 실시하여 임금이 줄어드는 경우(고용보험법시행령 제28조 제1항 제1호부터 제3호)</t>
  </si>
  <si>
    <r>
      <rPr>
        <b/>
        <sz val="16"/>
        <color rgb="FF7030A0"/>
        <rFont val="돋움"/>
        <family val="3"/>
        <charset val="129"/>
      </rPr>
      <t>임원의</t>
    </r>
    <r>
      <rPr>
        <b/>
        <sz val="16"/>
        <color rgb="FF7030A0"/>
        <rFont val="Arial"/>
        <family val="2"/>
      </rPr>
      <t xml:space="preserve"> </t>
    </r>
    <r>
      <rPr>
        <b/>
        <sz val="16"/>
        <color rgb="FF7030A0"/>
        <rFont val="돋움"/>
        <family val="3"/>
        <charset val="129"/>
      </rPr>
      <t>퇴직급여</t>
    </r>
    <phoneticPr fontId="4" type="noConversion"/>
  </si>
  <si>
    <t>2011.12.31. 이전 근속 귀속분</t>
    <phoneticPr fontId="4" type="noConversion"/>
  </si>
  <si>
    <t>2012.1.1. 이후 근속 귀속분</t>
    <phoneticPr fontId="4" type="noConversion"/>
  </si>
  <si>
    <t>ⓐ2011.12.31일에 퇴직하였다고 가정할 때 지급받을 퇴직급여</t>
    <phoneticPr fontId="4" type="noConversion"/>
  </si>
  <si>
    <t>해당 임원 퇴사일까지의 퇴직소득금액 - ⓐ = 금액 중 아래 계산식에 따라 계산금액의 한도초과한 금액
(초과금액 근로소득에 해당)</t>
    <phoneticPr fontId="4" type="noConversion"/>
  </si>
  <si>
    <t>정관(위임주총)규정 ○</t>
    <phoneticPr fontId="4" type="noConversion"/>
  </si>
  <si>
    <t>정관규정 X</t>
    <phoneticPr fontId="4" type="noConversion"/>
  </si>
  <si>
    <t>③ ①+②</t>
    <phoneticPr fontId="4" type="noConversion"/>
  </si>
  <si>
    <t>기준년월일</t>
    <phoneticPr fontId="4" type="noConversion"/>
  </si>
  <si>
    <t>퇴직직전 1년간 총급여</t>
    <phoneticPr fontId="4" type="noConversion"/>
  </si>
  <si>
    <t>기준년월일</t>
    <phoneticPr fontId="4" type="noConversion"/>
  </si>
  <si>
    <t>② 2012.1.1. 이후 근속 귀속분</t>
    <phoneticPr fontId="4" type="noConversion"/>
  </si>
  <si>
    <t>세법상 신고</t>
    <phoneticPr fontId="4" type="noConversion"/>
  </si>
  <si>
    <t>세법규정-퇴직소급3년 총급여 연평균환산액</t>
    <phoneticPr fontId="4" type="noConversion"/>
  </si>
  <si>
    <t>★ 임원 퇴직급여 추계액(이사급 이상 직무수행-상근)</t>
    <phoneticPr fontId="4" type="noConversion"/>
  </si>
  <si>
    <t>2011.12.31. 퇴직가정 지급받을</t>
    <phoneticPr fontId="4" type="noConversion"/>
  </si>
  <si>
    <t>퇴직연금에 연금불입액 차이 추가불입</t>
    <phoneticPr fontId="4" type="noConversion"/>
  </si>
  <si>
    <t>총급여</t>
    <phoneticPr fontId="4" type="noConversion"/>
  </si>
  <si>
    <t>상여</t>
    <phoneticPr fontId="4" type="noConversion"/>
  </si>
  <si>
    <t>합계</t>
    <phoneticPr fontId="4" type="noConversion"/>
  </si>
  <si>
    <t>NO</t>
    <phoneticPr fontId="4" type="noConversion"/>
  </si>
  <si>
    <t>월평균총급여</t>
    <phoneticPr fontId="4" type="noConversion"/>
  </si>
  <si>
    <t>세법상 추계한도액</t>
    <phoneticPr fontId="4" type="noConversion"/>
  </si>
  <si>
    <t>회사퇴직금지급액</t>
    <phoneticPr fontId="4" type="noConversion"/>
  </si>
  <si>
    <t>손금불산입 상여처분</t>
    <phoneticPr fontId="4" type="noConversion"/>
  </si>
  <si>
    <t>가정</t>
    <phoneticPr fontId="4" type="noConversion"/>
  </si>
  <si>
    <t>세무조정</t>
    <phoneticPr fontId="4" type="noConversion"/>
  </si>
  <si>
    <t xml:space="preserve">위 산식에서 근속연수는 역년에 의하여 계산한 근속연수를 말한다. 이 경우 1년 미만의 기간은 월수로 계산하되, </t>
    <phoneticPr fontId="4" type="noConversion"/>
  </si>
  <si>
    <t>1개월 미만의 기간은 이를 산입하지 아니한다(법칙 §22 ⑤). 이 경우 해당 임원이</t>
    <phoneticPr fontId="4" type="noConversion"/>
  </si>
  <si>
    <t>사용인에서 임원으로 된 때에 퇴직금을 지급하지 아니한 경우에는 사용인으로 근무한 기간을 근속연수에 합산할 수 있다.(법령 §44 ④ 2호 후단).</t>
    <phoneticPr fontId="4" type="noConversion"/>
  </si>
  <si>
    <r>
      <t xml:space="preserve">※ 임원 퇴직급여지급규정(정관위임 주총의사록)이 </t>
    </r>
    <r>
      <rPr>
        <b/>
        <sz val="10"/>
        <color rgb="FFFF0000"/>
        <rFont val="굴림체"/>
        <family val="3"/>
        <charset val="129"/>
      </rPr>
      <t>없는</t>
    </r>
    <r>
      <rPr>
        <b/>
        <sz val="10"/>
        <color rgb="FF00B050"/>
        <rFont val="굴림체"/>
        <family val="3"/>
        <charset val="129"/>
      </rPr>
      <t xml:space="preserve"> 경우</t>
    </r>
    <phoneticPr fontId="4" type="noConversion"/>
  </si>
  <si>
    <r>
      <t xml:space="preserve">※ 임원 회사 퇴직급여지급규정(정관위임 주총의사록)이 </t>
    </r>
    <r>
      <rPr>
        <b/>
        <sz val="10"/>
        <color rgb="FFFF0000"/>
        <rFont val="굴림체"/>
        <family val="3"/>
        <charset val="129"/>
      </rPr>
      <t>있는</t>
    </r>
    <r>
      <rPr>
        <b/>
        <sz val="10"/>
        <color rgb="FF00B050"/>
        <rFont val="굴림체"/>
        <family val="3"/>
        <charset val="129"/>
      </rPr>
      <t xml:space="preserve"> 경우</t>
    </r>
    <phoneticPr fontId="4" type="noConversion"/>
  </si>
  <si>
    <t>소득세</t>
    <phoneticPr fontId="4" type="noConversion"/>
  </si>
  <si>
    <t>지방소득세</t>
    <phoneticPr fontId="4" type="noConversion"/>
  </si>
  <si>
    <t>실지급액</t>
    <phoneticPr fontId="4" type="noConversion"/>
  </si>
  <si>
    <t>&lt;==DC형 불입액과 차이금액을 불입</t>
    <phoneticPr fontId="4" type="noConversion"/>
  </si>
  <si>
    <t>ⓑ세법규정 한도 검토및 세법상 신고</t>
    <phoneticPr fontId="4" type="noConversion"/>
  </si>
  <si>
    <t>ⓐ 회사규정</t>
    <phoneticPr fontId="4" type="noConversion"/>
  </si>
  <si>
    <t>&lt;==세법상 한도 3배수(fixed)</t>
    <phoneticPr fontId="4" type="noConversion"/>
  </si>
  <si>
    <t>⑥ 천재지변 등 고용노동부령으로 정하는 사유와 요건을 갖춘 경우 (고용노동부고시 제2012-55호)</t>
    <phoneticPr fontId="4" type="noConversion"/>
  </si>
  <si>
    <t>손연재</t>
    <phoneticPr fontId="4" type="noConversion"/>
  </si>
  <si>
    <t>구분</t>
    <phoneticPr fontId="4" type="noConversion"/>
  </si>
  <si>
    <t>일</t>
    <phoneticPr fontId="4" type="noConversion"/>
  </si>
  <si>
    <t>일반근로자</t>
    <phoneticPr fontId="4" type="noConversion"/>
  </si>
  <si>
    <t>퇴직소득세</t>
    <phoneticPr fontId="4" type="noConversion"/>
  </si>
  <si>
    <t>퇴직금</t>
    <phoneticPr fontId="4" type="noConversion"/>
  </si>
  <si>
    <t>차감세액 計</t>
    <phoneticPr fontId="4" type="noConversion"/>
  </si>
  <si>
    <t>미사용연차수당</t>
    <phoneticPr fontId="4" type="noConversion"/>
  </si>
  <si>
    <r>
      <rPr>
        <b/>
        <sz val="8"/>
        <color rgb="FFC00000"/>
        <rFont val="굴림체"/>
        <family val="3"/>
        <charset val="129"/>
      </rPr>
      <t>연간</t>
    </r>
    <r>
      <rPr>
        <sz val="8"/>
        <color rgb="FFC00000"/>
        <rFont val="굴림체"/>
        <family val="3"/>
        <charset val="129"/>
      </rPr>
      <t xml:space="preserve">
상여</t>
    </r>
    <r>
      <rPr>
        <sz val="8"/>
        <rFont val="굴림체"/>
        <family val="3"/>
        <charset val="129"/>
      </rPr>
      <t>총액</t>
    </r>
    <phoneticPr fontId="4" type="noConversion"/>
  </si>
  <si>
    <r>
      <rPr>
        <b/>
        <sz val="8"/>
        <color rgb="FFC00000"/>
        <rFont val="굴림체"/>
        <family val="3"/>
        <charset val="129"/>
      </rPr>
      <t>최근3개월간
급여</t>
    </r>
    <r>
      <rPr>
        <sz val="8"/>
        <rFont val="굴림체"/>
        <family val="3"/>
        <charset val="129"/>
      </rPr>
      <t>총액</t>
    </r>
    <phoneticPr fontId="4" type="noConversion"/>
  </si>
  <si>
    <t>주황규</t>
    <phoneticPr fontId="4" type="noConversion"/>
  </si>
  <si>
    <t>퇴직금</t>
    <phoneticPr fontId="4" type="noConversion"/>
  </si>
  <si>
    <t>정확한 퇴직금</t>
    <phoneticPr fontId="4" type="noConversion"/>
  </si>
  <si>
    <t>http://www.moel.go.kr/kr/oneclick/standard01/retire_cal.htm</t>
    <phoneticPr fontId="4" type="noConversion"/>
  </si>
  <si>
    <t xml:space="preserve">퇴직소득세계산하기 http://www.nts.go.kr 국세청 - 국세정보 - 국세청프로그램 - 2014년 귀속 퇴직소득 세액계산 프로그램 </t>
    <phoneticPr fontId="4" type="noConversion"/>
  </si>
  <si>
    <t>직급:</t>
    <phoneticPr fontId="4" type="noConversion"/>
  </si>
  <si>
    <t>대표이사</t>
    <phoneticPr fontId="4" type="noConversion"/>
  </si>
  <si>
    <t>퇴직일:</t>
    <phoneticPr fontId="4" type="noConversion"/>
  </si>
  <si>
    <t>구분</t>
    <phoneticPr fontId="4" type="noConversion"/>
  </si>
  <si>
    <t>총급여</t>
    <phoneticPr fontId="4" type="noConversion"/>
  </si>
  <si>
    <t>상여</t>
    <phoneticPr fontId="4" type="noConversion"/>
  </si>
  <si>
    <t>차액</t>
    <phoneticPr fontId="4" type="noConversion"/>
  </si>
  <si>
    <t>회사규정-퇴직직전 1년간 총급여</t>
    <phoneticPr fontId="4" type="noConversion"/>
  </si>
  <si>
    <t>전무이사</t>
    <phoneticPr fontId="4" type="noConversion"/>
  </si>
  <si>
    <t>(2011년도)소득자별근로소득원천징수부 참조(귀속기준으로)</t>
    <phoneticPr fontId="4" type="noConversion"/>
  </si>
  <si>
    <t>소득자별근로소득원천징수부 참조(귀속기준으로)</t>
    <phoneticPr fontId="4" type="noConversion"/>
  </si>
  <si>
    <t>주식</t>
    <phoneticPr fontId="4" type="noConversion"/>
  </si>
  <si>
    <t>배당</t>
    <phoneticPr fontId="4" type="noConversion"/>
  </si>
  <si>
    <t>원천징수</t>
    <phoneticPr fontId="4" type="noConversion"/>
  </si>
  <si>
    <t>2천만원초과금액</t>
    <phoneticPr fontId="4" type="noConversion"/>
  </si>
  <si>
    <t>세금2</t>
    <phoneticPr fontId="4" type="noConversion"/>
  </si>
  <si>
    <t>세금1</t>
    <phoneticPr fontId="4" type="noConversion"/>
  </si>
  <si>
    <t>기재해주신것 처럼 임원퇴직금에 대해 5배 지급시 프로그램상의 자동계산을 지원이되지 않으며 직접 계산하여 입력하시면 됩니다.</t>
    <phoneticPr fontId="4" type="noConversion"/>
  </si>
  <si>
    <t>직접금액을 입력하시면 해당 기산일 과 퇴직일자에 따라 근속기간이 계산되어지며 근속기간에 따라 소득세가 자동 계산이 됩니다.</t>
    <phoneticPr fontId="4" type="noConversion"/>
  </si>
  <si>
    <t>두번째로 문의주신 기산일은 입사일 보다 전으로 입력이 되실수는 없습니다.</t>
    <phoneticPr fontId="4" type="noConversion"/>
  </si>
  <si>
    <t>더존</t>
    <phoneticPr fontId="4" type="noConversion"/>
  </si>
  <si>
    <t xml:space="preserve">중간정산을 받는다면 중간정산지급일 다음날짜로 기산일만 변경이 되며 입사일은 해당 임원의 최초 입사일이 되어야 합니다. </t>
    <phoneticPr fontId="4" type="noConversion"/>
  </si>
  <si>
    <t>클라라</t>
  </si>
  <si>
    <t>이태임</t>
  </si>
  <si>
    <t>개월수
(한달미만 절사)</t>
    <phoneticPr fontId="4" type="noConversion"/>
  </si>
  <si>
    <r>
      <rPr>
        <b/>
        <sz val="12"/>
        <color theme="7"/>
        <rFont val="돋움"/>
        <family val="3"/>
        <charset val="129"/>
      </rPr>
      <t>○</t>
    </r>
    <r>
      <rPr>
        <b/>
        <sz val="12"/>
        <color theme="7"/>
        <rFont val="Arial"/>
        <family val="2"/>
      </rPr>
      <t xml:space="preserve"> </t>
    </r>
    <r>
      <rPr>
        <b/>
        <sz val="12"/>
        <color theme="7"/>
        <rFont val="돋움"/>
        <family val="3"/>
        <charset val="129"/>
      </rPr>
      <t>근로자</t>
    </r>
    <r>
      <rPr>
        <b/>
        <sz val="12"/>
        <color theme="7"/>
        <rFont val="Arial"/>
        <family val="2"/>
      </rPr>
      <t xml:space="preserve"> </t>
    </r>
    <r>
      <rPr>
        <b/>
        <sz val="12"/>
        <color theme="7"/>
        <rFont val="돋움"/>
        <family val="3"/>
        <charset val="129"/>
      </rPr>
      <t>퇴직시</t>
    </r>
    <r>
      <rPr>
        <b/>
        <sz val="12"/>
        <color theme="7"/>
        <rFont val="Arial"/>
        <family val="2"/>
      </rPr>
      <t xml:space="preserve"> (</t>
    </r>
    <r>
      <rPr>
        <b/>
        <sz val="12"/>
        <color theme="7"/>
        <rFont val="돋움"/>
        <family val="3"/>
        <charset val="129"/>
      </rPr>
      <t>사내</t>
    </r>
    <r>
      <rPr>
        <b/>
        <sz val="12"/>
        <color theme="7"/>
        <rFont val="Arial"/>
        <family val="2"/>
      </rPr>
      <t xml:space="preserve"> </t>
    </r>
    <r>
      <rPr>
        <b/>
        <sz val="12"/>
        <color theme="7"/>
        <rFont val="돋움"/>
        <family val="3"/>
        <charset val="129"/>
      </rPr>
      <t>유보</t>
    </r>
    <r>
      <rPr>
        <b/>
        <sz val="12"/>
        <color theme="7"/>
        <rFont val="Arial"/>
        <family val="2"/>
      </rPr>
      <t>(</t>
    </r>
    <r>
      <rPr>
        <b/>
        <sz val="12"/>
        <color theme="7"/>
        <rFont val="돋움"/>
        <family val="3"/>
        <charset val="129"/>
      </rPr>
      <t>충당금</t>
    </r>
    <r>
      <rPr>
        <b/>
        <sz val="12"/>
        <color theme="7"/>
        <rFont val="Arial"/>
        <family val="2"/>
      </rPr>
      <t>) , DB</t>
    </r>
    <r>
      <rPr>
        <b/>
        <sz val="12"/>
        <color theme="7"/>
        <rFont val="돋움"/>
        <family val="3"/>
        <charset val="129"/>
      </rPr>
      <t>형</t>
    </r>
    <r>
      <rPr>
        <b/>
        <sz val="12"/>
        <color theme="7"/>
        <rFont val="Arial"/>
        <family val="2"/>
      </rPr>
      <t>)</t>
    </r>
    <phoneticPr fontId="4" type="noConversion"/>
  </si>
  <si>
    <r>
      <rPr>
        <b/>
        <sz val="12"/>
        <color theme="5"/>
        <rFont val="돋움"/>
        <family val="3"/>
        <charset val="129"/>
      </rPr>
      <t>①</t>
    </r>
    <r>
      <rPr>
        <b/>
        <sz val="12"/>
        <color theme="5"/>
        <rFont val="Arial"/>
        <family val="2"/>
      </rPr>
      <t xml:space="preserve"> </t>
    </r>
    <r>
      <rPr>
        <b/>
        <sz val="12"/>
        <color theme="5"/>
        <rFont val="돋움"/>
        <family val="3"/>
        <charset val="129"/>
      </rPr>
      <t>퇴직급여지급규정</t>
    </r>
    <phoneticPr fontId="4" type="noConversion"/>
  </si>
  <si>
    <r>
      <rPr>
        <sz val="10"/>
        <rFont val="돋움"/>
        <family val="3"/>
        <charset val="129"/>
      </rPr>
      <t>②</t>
    </r>
    <r>
      <rPr>
        <sz val="10"/>
        <rFont val="Arial"/>
        <family val="2"/>
      </rPr>
      <t xml:space="preserve"> </t>
    </r>
    <r>
      <rPr>
        <sz val="10"/>
        <rFont val="돋움"/>
        <family val="3"/>
        <charset val="129"/>
      </rPr>
      <t>통상임금</t>
    </r>
    <phoneticPr fontId="4" type="noConversion"/>
  </si>
  <si>
    <r>
      <rPr>
        <sz val="10"/>
        <rFont val="돋움"/>
        <family val="3"/>
        <charset val="129"/>
      </rPr>
      <t>③</t>
    </r>
    <r>
      <rPr>
        <sz val="10"/>
        <rFont val="Arial"/>
        <family val="2"/>
      </rPr>
      <t xml:space="preserve"> </t>
    </r>
    <r>
      <rPr>
        <sz val="10"/>
        <rFont val="돋움"/>
        <family val="3"/>
        <charset val="129"/>
      </rPr>
      <t>평균임금</t>
    </r>
    <phoneticPr fontId="4" type="noConversion"/>
  </si>
  <si>
    <r>
      <t>3</t>
    </r>
    <r>
      <rPr>
        <sz val="10"/>
        <rFont val="돋움"/>
        <family val="3"/>
        <charset val="129"/>
      </rPr>
      <t>가지</t>
    </r>
    <r>
      <rPr>
        <sz val="10"/>
        <rFont val="Arial"/>
        <family val="2"/>
      </rPr>
      <t xml:space="preserve"> </t>
    </r>
    <r>
      <rPr>
        <sz val="10"/>
        <rFont val="돋움"/>
        <family val="3"/>
        <charset val="129"/>
      </rPr>
      <t>중</t>
    </r>
    <r>
      <rPr>
        <sz val="10"/>
        <rFont val="Arial"/>
        <family val="2"/>
      </rPr>
      <t xml:space="preserve"> </t>
    </r>
    <r>
      <rPr>
        <sz val="10"/>
        <rFont val="돋움"/>
        <family val="3"/>
        <charset val="129"/>
      </rPr>
      <t>큰</t>
    </r>
    <r>
      <rPr>
        <sz val="10"/>
        <rFont val="Arial"/>
        <family val="2"/>
      </rPr>
      <t xml:space="preserve"> </t>
    </r>
    <r>
      <rPr>
        <sz val="10"/>
        <rFont val="돋움"/>
        <family val="3"/>
        <charset val="129"/>
      </rPr>
      <t>임금을</t>
    </r>
    <r>
      <rPr>
        <sz val="10"/>
        <rFont val="Arial"/>
        <family val="2"/>
      </rPr>
      <t xml:space="preserve"> </t>
    </r>
    <r>
      <rPr>
        <sz val="10"/>
        <rFont val="돋움"/>
        <family val="3"/>
        <charset val="129"/>
      </rPr>
      <t>기준으로</t>
    </r>
    <r>
      <rPr>
        <sz val="10"/>
        <rFont val="Arial"/>
        <family val="2"/>
      </rPr>
      <t xml:space="preserve"> </t>
    </r>
    <r>
      <rPr>
        <sz val="10"/>
        <rFont val="돋움"/>
        <family val="3"/>
        <charset val="129"/>
      </rPr>
      <t>퇴직급여를</t>
    </r>
    <r>
      <rPr>
        <sz val="10"/>
        <rFont val="Arial"/>
        <family val="2"/>
      </rPr>
      <t xml:space="preserve"> </t>
    </r>
    <r>
      <rPr>
        <sz val="10"/>
        <rFont val="돋움"/>
        <family val="3"/>
        <charset val="129"/>
      </rPr>
      <t>지급해야</t>
    </r>
    <r>
      <rPr>
        <sz val="10"/>
        <rFont val="Arial"/>
        <family val="2"/>
      </rPr>
      <t xml:space="preserve"> </t>
    </r>
    <r>
      <rPr>
        <sz val="10"/>
        <rFont val="돋움"/>
        <family val="3"/>
        <charset val="129"/>
      </rPr>
      <t>한다</t>
    </r>
    <r>
      <rPr>
        <sz val="10"/>
        <rFont val="Arial"/>
        <family val="2"/>
      </rPr>
      <t>.</t>
    </r>
    <phoneticPr fontId="4" type="noConversion"/>
  </si>
  <si>
    <r>
      <rPr>
        <sz val="10"/>
        <rFont val="돋움"/>
        <family val="3"/>
        <charset val="129"/>
      </rPr>
      <t>평균임금의</t>
    </r>
    <r>
      <rPr>
        <sz val="10"/>
        <rFont val="Arial"/>
        <family val="2"/>
      </rPr>
      <t xml:space="preserve"> </t>
    </r>
    <r>
      <rPr>
        <sz val="10"/>
        <rFont val="돋움"/>
        <family val="3"/>
        <charset val="129"/>
      </rPr>
      <t>일급</t>
    </r>
    <r>
      <rPr>
        <sz val="10"/>
        <rFont val="Arial"/>
        <family val="2"/>
      </rPr>
      <t xml:space="preserve"> </t>
    </r>
    <r>
      <rPr>
        <sz val="10"/>
        <rFont val="돋움"/>
        <family val="3"/>
        <charset val="129"/>
      </rPr>
      <t>산정</t>
    </r>
    <phoneticPr fontId="4" type="noConversion"/>
  </si>
  <si>
    <r>
      <rPr>
        <sz val="10"/>
        <rFont val="돋움"/>
        <family val="3"/>
        <charset val="129"/>
      </rPr>
      <t>평균임금</t>
    </r>
    <r>
      <rPr>
        <sz val="10"/>
        <rFont val="Arial"/>
        <family val="2"/>
      </rPr>
      <t>=</t>
    </r>
    <phoneticPr fontId="4" type="noConversion"/>
  </si>
  <si>
    <r>
      <rPr>
        <sz val="10"/>
        <rFont val="돋움"/>
        <family val="3"/>
        <charset val="129"/>
      </rPr>
      <t>사유발생일</t>
    </r>
    <r>
      <rPr>
        <sz val="10"/>
        <rFont val="Arial"/>
        <family val="2"/>
      </rPr>
      <t xml:space="preserve"> </t>
    </r>
    <r>
      <rPr>
        <sz val="10"/>
        <rFont val="돋움"/>
        <family val="3"/>
        <charset val="129"/>
      </rPr>
      <t>이전</t>
    </r>
    <r>
      <rPr>
        <sz val="10"/>
        <rFont val="Arial"/>
        <family val="2"/>
      </rPr>
      <t xml:space="preserve"> 3</t>
    </r>
    <r>
      <rPr>
        <sz val="10"/>
        <rFont val="돋움"/>
        <family val="3"/>
        <charset val="129"/>
      </rPr>
      <t>개월의</t>
    </r>
    <r>
      <rPr>
        <sz val="10"/>
        <rFont val="Arial"/>
        <family val="2"/>
      </rPr>
      <t xml:space="preserve"> </t>
    </r>
    <r>
      <rPr>
        <sz val="10"/>
        <rFont val="돋움"/>
        <family val="3"/>
        <charset val="129"/>
      </rPr>
      <t>총임금</t>
    </r>
    <phoneticPr fontId="4" type="noConversion"/>
  </si>
  <si>
    <r>
      <rPr>
        <sz val="10"/>
        <rFont val="돋움"/>
        <family val="3"/>
        <charset val="129"/>
      </rPr>
      <t>사유발생일</t>
    </r>
    <r>
      <rPr>
        <sz val="10"/>
        <rFont val="Arial"/>
        <family val="2"/>
      </rPr>
      <t xml:space="preserve"> </t>
    </r>
    <r>
      <rPr>
        <sz val="10"/>
        <rFont val="돋움"/>
        <family val="3"/>
        <charset val="129"/>
      </rPr>
      <t>이전</t>
    </r>
    <r>
      <rPr>
        <sz val="10"/>
        <rFont val="Arial"/>
        <family val="2"/>
      </rPr>
      <t xml:space="preserve"> 3</t>
    </r>
    <r>
      <rPr>
        <sz val="10"/>
        <rFont val="돋움"/>
        <family val="3"/>
        <charset val="129"/>
      </rPr>
      <t>개월의</t>
    </r>
    <r>
      <rPr>
        <sz val="10"/>
        <rFont val="Arial"/>
        <family val="2"/>
      </rPr>
      <t xml:space="preserve"> </t>
    </r>
    <r>
      <rPr>
        <sz val="10"/>
        <rFont val="돋움"/>
        <family val="3"/>
        <charset val="129"/>
      </rPr>
      <t>총일수</t>
    </r>
    <phoneticPr fontId="4" type="noConversion"/>
  </si>
  <si>
    <r>
      <rPr>
        <sz val="10"/>
        <rFont val="돋움"/>
        <family val="3"/>
        <charset val="129"/>
      </rPr>
      <t>④</t>
    </r>
    <r>
      <rPr>
        <sz val="10"/>
        <rFont val="Arial"/>
        <family val="2"/>
      </rPr>
      <t xml:space="preserve"> </t>
    </r>
    <r>
      <rPr>
        <sz val="10"/>
        <rFont val="돋움"/>
        <family val="3"/>
        <charset val="129"/>
      </rPr>
      <t>평균임금의</t>
    </r>
    <r>
      <rPr>
        <sz val="10"/>
        <rFont val="Arial"/>
        <family val="2"/>
      </rPr>
      <t xml:space="preserve"> </t>
    </r>
    <r>
      <rPr>
        <sz val="10"/>
        <rFont val="돋움"/>
        <family val="3"/>
        <charset val="129"/>
      </rPr>
      <t>확정</t>
    </r>
    <phoneticPr fontId="4" type="noConversion"/>
  </si>
  <si>
    <r>
      <rPr>
        <sz val="10"/>
        <rFont val="돋움"/>
        <family val="3"/>
        <charset val="129"/>
      </rPr>
      <t>이렇게</t>
    </r>
    <r>
      <rPr>
        <sz val="10"/>
        <rFont val="Arial"/>
        <family val="2"/>
      </rPr>
      <t xml:space="preserve"> </t>
    </r>
    <r>
      <rPr>
        <sz val="10"/>
        <rFont val="돋움"/>
        <family val="3"/>
        <charset val="129"/>
      </rPr>
      <t>산정된</t>
    </r>
    <r>
      <rPr>
        <sz val="10"/>
        <rFont val="Arial"/>
        <family val="2"/>
      </rPr>
      <t xml:space="preserve"> </t>
    </r>
    <r>
      <rPr>
        <sz val="10"/>
        <rFont val="돋움"/>
        <family val="3"/>
        <charset val="129"/>
      </rPr>
      <t>평균임금이</t>
    </r>
    <r>
      <rPr>
        <sz val="10"/>
        <rFont val="Arial"/>
        <family val="2"/>
      </rPr>
      <t xml:space="preserve"> </t>
    </r>
    <r>
      <rPr>
        <sz val="10"/>
        <rFont val="돋움"/>
        <family val="3"/>
        <charset val="129"/>
      </rPr>
      <t>통상임금</t>
    </r>
    <r>
      <rPr>
        <sz val="10"/>
        <rFont val="Arial"/>
        <family val="2"/>
      </rPr>
      <t>(</t>
    </r>
    <r>
      <rPr>
        <sz val="10"/>
        <rFont val="돋움"/>
        <family val="3"/>
        <charset val="129"/>
      </rPr>
      <t>일급</t>
    </r>
    <r>
      <rPr>
        <sz val="10"/>
        <rFont val="Arial"/>
        <family val="2"/>
      </rPr>
      <t>)</t>
    </r>
    <r>
      <rPr>
        <sz val="10"/>
        <rFont val="돋움"/>
        <family val="3"/>
        <charset val="129"/>
      </rPr>
      <t>보다</t>
    </r>
    <r>
      <rPr>
        <sz val="10"/>
        <rFont val="Arial"/>
        <family val="2"/>
      </rPr>
      <t xml:space="preserve"> </t>
    </r>
    <r>
      <rPr>
        <sz val="10"/>
        <rFont val="돋움"/>
        <family val="3"/>
        <charset val="129"/>
      </rPr>
      <t>적으면</t>
    </r>
    <r>
      <rPr>
        <sz val="10"/>
        <rFont val="Arial"/>
        <family val="2"/>
      </rPr>
      <t xml:space="preserve"> </t>
    </r>
    <r>
      <rPr>
        <sz val="10"/>
        <rFont val="돋움"/>
        <family val="3"/>
        <charset val="129"/>
      </rPr>
      <t>통상임금을</t>
    </r>
    <r>
      <rPr>
        <sz val="10"/>
        <rFont val="Arial"/>
        <family val="2"/>
      </rPr>
      <t xml:space="preserve"> </t>
    </r>
    <r>
      <rPr>
        <sz val="10"/>
        <rFont val="돋움"/>
        <family val="3"/>
        <charset val="129"/>
      </rPr>
      <t>평균임금으로</t>
    </r>
    <r>
      <rPr>
        <sz val="10"/>
        <rFont val="Arial"/>
        <family val="2"/>
      </rPr>
      <t xml:space="preserve"> </t>
    </r>
    <r>
      <rPr>
        <sz val="10"/>
        <rFont val="돋움"/>
        <family val="3"/>
        <charset val="129"/>
      </rPr>
      <t>한다</t>
    </r>
    <r>
      <rPr>
        <sz val="10"/>
        <rFont val="Arial"/>
        <family val="2"/>
      </rPr>
      <t>. (</t>
    </r>
    <r>
      <rPr>
        <sz val="10"/>
        <rFont val="돋움"/>
        <family val="3"/>
        <charset val="129"/>
      </rPr>
      <t>근로기준법</t>
    </r>
    <r>
      <rPr>
        <sz val="10"/>
        <rFont val="Arial"/>
        <family val="2"/>
      </rPr>
      <t xml:space="preserve"> </t>
    </r>
    <r>
      <rPr>
        <sz val="10"/>
        <rFont val="돋움"/>
        <family val="3"/>
        <charset val="129"/>
      </rPr>
      <t>제</t>
    </r>
    <r>
      <rPr>
        <sz val="10"/>
        <rFont val="Arial"/>
        <family val="2"/>
      </rPr>
      <t>2</t>
    </r>
    <r>
      <rPr>
        <sz val="10"/>
        <rFont val="돋움"/>
        <family val="3"/>
        <charset val="129"/>
      </rPr>
      <t>조</t>
    </r>
    <r>
      <rPr>
        <sz val="10"/>
        <rFont val="Arial"/>
        <family val="2"/>
      </rPr>
      <t>)</t>
    </r>
    <phoneticPr fontId="4" type="noConversion"/>
  </si>
  <si>
    <r>
      <rPr>
        <sz val="10"/>
        <rFont val="돋움"/>
        <family val="3"/>
        <charset val="129"/>
      </rPr>
      <t>예를들어</t>
    </r>
    <r>
      <rPr>
        <sz val="10"/>
        <rFont val="Arial"/>
        <family val="2"/>
      </rPr>
      <t xml:space="preserve"> </t>
    </r>
    <r>
      <rPr>
        <sz val="10"/>
        <rFont val="돋움"/>
        <family val="3"/>
        <charset val="129"/>
      </rPr>
      <t>다른</t>
    </r>
    <r>
      <rPr>
        <sz val="10"/>
        <rFont val="Arial"/>
        <family val="2"/>
      </rPr>
      <t xml:space="preserve"> </t>
    </r>
    <r>
      <rPr>
        <sz val="10"/>
        <rFont val="돋움"/>
        <family val="3"/>
        <charset val="129"/>
      </rPr>
      <t>임금항목없이</t>
    </r>
    <r>
      <rPr>
        <sz val="10"/>
        <rFont val="Arial"/>
        <family val="2"/>
      </rPr>
      <t xml:space="preserve"> </t>
    </r>
    <r>
      <rPr>
        <sz val="10"/>
        <rFont val="돋움"/>
        <family val="3"/>
        <charset val="129"/>
      </rPr>
      <t>매월</t>
    </r>
    <r>
      <rPr>
        <sz val="10"/>
        <rFont val="Arial"/>
        <family val="2"/>
      </rPr>
      <t xml:space="preserve"> 1,000,000</t>
    </r>
    <r>
      <rPr>
        <sz val="10"/>
        <rFont val="돋움"/>
        <family val="3"/>
        <charset val="129"/>
      </rPr>
      <t>원의</t>
    </r>
    <r>
      <rPr>
        <sz val="10"/>
        <rFont val="Arial"/>
        <family val="2"/>
      </rPr>
      <t xml:space="preserve"> </t>
    </r>
    <r>
      <rPr>
        <sz val="10"/>
        <rFont val="돋움"/>
        <family val="3"/>
        <charset val="129"/>
      </rPr>
      <t>기본급을</t>
    </r>
    <r>
      <rPr>
        <sz val="10"/>
        <rFont val="Arial"/>
        <family val="2"/>
      </rPr>
      <t xml:space="preserve"> </t>
    </r>
    <r>
      <rPr>
        <sz val="10"/>
        <rFont val="돋움"/>
        <family val="3"/>
        <charset val="129"/>
      </rPr>
      <t>받는</t>
    </r>
    <r>
      <rPr>
        <sz val="10"/>
        <rFont val="Arial"/>
        <family val="2"/>
      </rPr>
      <t xml:space="preserve"> </t>
    </r>
    <r>
      <rPr>
        <sz val="10"/>
        <rFont val="돋움"/>
        <family val="3"/>
        <charset val="129"/>
      </rPr>
      <t>근로자의</t>
    </r>
    <r>
      <rPr>
        <sz val="10"/>
        <rFont val="Arial"/>
        <family val="2"/>
      </rPr>
      <t xml:space="preserve"> </t>
    </r>
    <r>
      <rPr>
        <sz val="10"/>
        <rFont val="돋움"/>
        <family val="3"/>
        <charset val="129"/>
      </rPr>
      <t>평균임금</t>
    </r>
    <r>
      <rPr>
        <sz val="10"/>
        <rFont val="Arial"/>
        <family val="2"/>
      </rPr>
      <t xml:space="preserve"> 30</t>
    </r>
    <r>
      <rPr>
        <sz val="10"/>
        <rFont val="돋움"/>
        <family val="3"/>
        <charset val="129"/>
      </rPr>
      <t>일분은</t>
    </r>
    <r>
      <rPr>
        <sz val="10"/>
        <rFont val="Arial"/>
        <family val="2"/>
      </rPr>
      <t xml:space="preserve"> 9</t>
    </r>
    <r>
      <rPr>
        <sz val="10"/>
        <rFont val="돋움"/>
        <family val="3"/>
        <charset val="129"/>
      </rPr>
      <t>월</t>
    </r>
    <r>
      <rPr>
        <sz val="10"/>
        <rFont val="Arial"/>
        <family val="2"/>
      </rPr>
      <t xml:space="preserve"> 20</t>
    </r>
    <r>
      <rPr>
        <sz val="10"/>
        <rFont val="돋움"/>
        <family val="3"/>
        <charset val="129"/>
      </rPr>
      <t>일</t>
    </r>
    <phoneticPr fontId="4" type="noConversion"/>
  </si>
  <si>
    <r>
      <rPr>
        <sz val="10"/>
        <rFont val="돋움"/>
        <family val="3"/>
        <charset val="129"/>
      </rPr>
      <t>퇴직시에는</t>
    </r>
    <r>
      <rPr>
        <sz val="10"/>
        <rFont val="Arial"/>
        <family val="2"/>
      </rPr>
      <t xml:space="preserve"> 978,260</t>
    </r>
    <r>
      <rPr>
        <sz val="10"/>
        <rFont val="돋움"/>
        <family val="3"/>
        <charset val="129"/>
      </rPr>
      <t>원</t>
    </r>
    <r>
      <rPr>
        <sz val="10"/>
        <rFont val="Arial"/>
        <family val="2"/>
      </rPr>
      <t>(1,000,000 X 3</t>
    </r>
    <r>
      <rPr>
        <sz val="10"/>
        <rFont val="돋움"/>
        <family val="3"/>
        <charset val="129"/>
      </rPr>
      <t>개월</t>
    </r>
    <r>
      <rPr>
        <sz val="10"/>
        <rFont val="Arial"/>
        <family val="2"/>
      </rPr>
      <t>/92</t>
    </r>
    <r>
      <rPr>
        <sz val="10"/>
        <rFont val="돋움"/>
        <family val="3"/>
        <charset val="129"/>
      </rPr>
      <t>일</t>
    </r>
    <r>
      <rPr>
        <sz val="10"/>
        <rFont val="Arial"/>
        <family val="2"/>
      </rPr>
      <t xml:space="preserve">  X 30</t>
    </r>
    <r>
      <rPr>
        <sz val="10"/>
        <rFont val="돋움"/>
        <family val="3"/>
        <charset val="129"/>
      </rPr>
      <t>일</t>
    </r>
    <r>
      <rPr>
        <sz val="10"/>
        <rFont val="Arial"/>
        <family val="2"/>
      </rPr>
      <t xml:space="preserve">) </t>
    </r>
    <r>
      <rPr>
        <sz val="10"/>
        <rFont val="돋움"/>
        <family val="3"/>
        <charset val="129"/>
      </rPr>
      <t>인</t>
    </r>
    <r>
      <rPr>
        <sz val="10"/>
        <rFont val="Arial"/>
        <family val="2"/>
      </rPr>
      <t xml:space="preserve"> </t>
    </r>
    <r>
      <rPr>
        <sz val="10"/>
        <rFont val="돋움"/>
        <family val="3"/>
        <charset val="129"/>
      </rPr>
      <t>반면</t>
    </r>
    <r>
      <rPr>
        <sz val="10"/>
        <rFont val="Arial"/>
        <family val="2"/>
      </rPr>
      <t>,</t>
    </r>
    <phoneticPr fontId="4" type="noConversion"/>
  </si>
  <si>
    <r>
      <t>5</t>
    </r>
    <r>
      <rPr>
        <sz val="10"/>
        <rFont val="돋움"/>
        <family val="3"/>
        <charset val="129"/>
      </rPr>
      <t>월</t>
    </r>
    <r>
      <rPr>
        <sz val="10"/>
        <rFont val="Arial"/>
        <family val="2"/>
      </rPr>
      <t xml:space="preserve"> 21</t>
    </r>
    <r>
      <rPr>
        <sz val="10"/>
        <rFont val="돋움"/>
        <family val="3"/>
        <charset val="129"/>
      </rPr>
      <t>일</t>
    </r>
    <r>
      <rPr>
        <sz val="10"/>
        <rFont val="Arial"/>
        <family val="2"/>
      </rPr>
      <t xml:space="preserve"> </t>
    </r>
    <r>
      <rPr>
        <sz val="10"/>
        <rFont val="돋움"/>
        <family val="3"/>
        <charset val="129"/>
      </rPr>
      <t>퇴직시에는</t>
    </r>
    <r>
      <rPr>
        <sz val="10"/>
        <rFont val="Arial"/>
        <family val="2"/>
      </rPr>
      <t xml:space="preserve"> 1,011,240</t>
    </r>
    <r>
      <rPr>
        <sz val="10"/>
        <rFont val="돋움"/>
        <family val="3"/>
        <charset val="129"/>
      </rPr>
      <t>원</t>
    </r>
    <r>
      <rPr>
        <sz val="10"/>
        <rFont val="Arial"/>
        <family val="2"/>
      </rPr>
      <t xml:space="preserve"> (1,000,000</t>
    </r>
    <r>
      <rPr>
        <sz val="10"/>
        <rFont val="돋움"/>
        <family val="3"/>
        <charset val="129"/>
      </rPr>
      <t>원</t>
    </r>
    <r>
      <rPr>
        <sz val="10"/>
        <rFont val="Arial"/>
        <family val="2"/>
      </rPr>
      <t xml:space="preserve"> X 3</t>
    </r>
    <r>
      <rPr>
        <sz val="10"/>
        <rFont val="돋움"/>
        <family val="3"/>
        <charset val="129"/>
      </rPr>
      <t>개월</t>
    </r>
    <r>
      <rPr>
        <sz val="10"/>
        <rFont val="Arial"/>
        <family val="2"/>
      </rPr>
      <t xml:space="preserve"> / 89</t>
    </r>
    <r>
      <rPr>
        <sz val="10"/>
        <rFont val="돋움"/>
        <family val="3"/>
        <charset val="129"/>
      </rPr>
      <t>일</t>
    </r>
    <r>
      <rPr>
        <sz val="10"/>
        <rFont val="Arial"/>
        <family val="2"/>
      </rPr>
      <t xml:space="preserve"> X 30</t>
    </r>
    <r>
      <rPr>
        <sz val="10"/>
        <rFont val="돋움"/>
        <family val="3"/>
        <charset val="129"/>
      </rPr>
      <t>일</t>
    </r>
    <r>
      <rPr>
        <sz val="10"/>
        <rFont val="Arial"/>
        <family val="2"/>
      </rPr>
      <t>)</t>
    </r>
    <r>
      <rPr>
        <sz val="10"/>
        <rFont val="돋움"/>
        <family val="3"/>
        <charset val="129"/>
      </rPr>
      <t>이</t>
    </r>
    <r>
      <rPr>
        <sz val="10"/>
        <rFont val="Arial"/>
        <family val="2"/>
      </rPr>
      <t xml:space="preserve"> </t>
    </r>
    <r>
      <rPr>
        <sz val="10"/>
        <rFont val="돋움"/>
        <family val="3"/>
        <charset val="129"/>
      </rPr>
      <t>된다</t>
    </r>
    <r>
      <rPr>
        <sz val="10"/>
        <rFont val="Arial"/>
        <family val="2"/>
      </rPr>
      <t>.</t>
    </r>
    <phoneticPr fontId="4" type="noConversion"/>
  </si>
  <si>
    <r>
      <rPr>
        <sz val="10"/>
        <rFont val="돋움"/>
        <family val="3"/>
        <charset val="129"/>
      </rPr>
      <t>따라서</t>
    </r>
    <r>
      <rPr>
        <sz val="10"/>
        <rFont val="Arial"/>
        <family val="2"/>
      </rPr>
      <t xml:space="preserve"> 9</t>
    </r>
    <r>
      <rPr>
        <sz val="10"/>
        <rFont val="돋움"/>
        <family val="3"/>
        <charset val="129"/>
      </rPr>
      <t>월</t>
    </r>
    <r>
      <rPr>
        <sz val="10"/>
        <rFont val="Arial"/>
        <family val="2"/>
      </rPr>
      <t xml:space="preserve"> 21</t>
    </r>
    <r>
      <rPr>
        <sz val="10"/>
        <rFont val="돋움"/>
        <family val="3"/>
        <charset val="129"/>
      </rPr>
      <t>일</t>
    </r>
    <r>
      <rPr>
        <sz val="10"/>
        <rFont val="Arial"/>
        <family val="2"/>
      </rPr>
      <t xml:space="preserve"> </t>
    </r>
    <r>
      <rPr>
        <sz val="10"/>
        <rFont val="돋움"/>
        <family val="3"/>
        <charset val="129"/>
      </rPr>
      <t>퇴직하는</t>
    </r>
    <r>
      <rPr>
        <sz val="10"/>
        <rFont val="Arial"/>
        <family val="2"/>
      </rPr>
      <t xml:space="preserve"> </t>
    </r>
    <r>
      <rPr>
        <sz val="10"/>
        <rFont val="돋움"/>
        <family val="3"/>
        <charset val="129"/>
      </rPr>
      <t>경우에는</t>
    </r>
    <r>
      <rPr>
        <sz val="10"/>
        <rFont val="Arial"/>
        <family val="2"/>
      </rPr>
      <t xml:space="preserve"> </t>
    </r>
    <r>
      <rPr>
        <sz val="10"/>
        <rFont val="돋움"/>
        <family val="3"/>
        <charset val="129"/>
      </rPr>
      <t>평균임금이</t>
    </r>
    <r>
      <rPr>
        <sz val="10"/>
        <rFont val="Arial"/>
        <family val="2"/>
      </rPr>
      <t xml:space="preserve"> </t>
    </r>
    <r>
      <rPr>
        <sz val="10"/>
        <rFont val="돋움"/>
        <family val="3"/>
        <charset val="129"/>
      </rPr>
      <t>통상임금보다</t>
    </r>
    <r>
      <rPr>
        <sz val="10"/>
        <rFont val="Arial"/>
        <family val="2"/>
      </rPr>
      <t xml:space="preserve"> </t>
    </r>
    <r>
      <rPr>
        <sz val="10"/>
        <rFont val="돋움"/>
        <family val="3"/>
        <charset val="129"/>
      </rPr>
      <t>적으므로</t>
    </r>
    <r>
      <rPr>
        <sz val="10"/>
        <rFont val="Arial"/>
        <family val="2"/>
      </rPr>
      <t xml:space="preserve"> </t>
    </r>
    <r>
      <rPr>
        <sz val="10"/>
        <rFont val="돋움"/>
        <family val="3"/>
        <charset val="129"/>
      </rPr>
      <t>통상임금인</t>
    </r>
    <r>
      <rPr>
        <sz val="10"/>
        <rFont val="Arial"/>
        <family val="2"/>
      </rPr>
      <t xml:space="preserve"> 1,000,000</t>
    </r>
    <r>
      <rPr>
        <sz val="10"/>
        <rFont val="돋움"/>
        <family val="3"/>
        <charset val="129"/>
      </rPr>
      <t>원이</t>
    </r>
    <r>
      <rPr>
        <sz val="10"/>
        <rFont val="Arial"/>
        <family val="2"/>
      </rPr>
      <t xml:space="preserve"> </t>
    </r>
    <r>
      <rPr>
        <sz val="10"/>
        <rFont val="돋움"/>
        <family val="3"/>
        <charset val="129"/>
      </rPr>
      <t>평균임금이</t>
    </r>
    <r>
      <rPr>
        <sz val="10"/>
        <rFont val="Arial"/>
        <family val="2"/>
      </rPr>
      <t xml:space="preserve"> </t>
    </r>
    <r>
      <rPr>
        <sz val="10"/>
        <rFont val="돋움"/>
        <family val="3"/>
        <charset val="129"/>
      </rPr>
      <t>된다</t>
    </r>
    <r>
      <rPr>
        <sz val="10"/>
        <rFont val="Arial"/>
        <family val="2"/>
      </rPr>
      <t>.</t>
    </r>
    <phoneticPr fontId="4" type="noConversion"/>
  </si>
  <si>
    <r>
      <t xml:space="preserve"> DC</t>
    </r>
    <r>
      <rPr>
        <sz val="10"/>
        <rFont val="돋움"/>
        <family val="3"/>
        <charset val="129"/>
      </rPr>
      <t>형의</t>
    </r>
    <r>
      <rPr>
        <sz val="10"/>
        <rFont val="Arial"/>
        <family val="2"/>
      </rPr>
      <t xml:space="preserve"> </t>
    </r>
    <r>
      <rPr>
        <sz val="10"/>
        <rFont val="돋움"/>
        <family val="3"/>
        <charset val="129"/>
      </rPr>
      <t>경우</t>
    </r>
    <phoneticPr fontId="4" type="noConversion"/>
  </si>
  <si>
    <r>
      <t>DC</t>
    </r>
    <r>
      <rPr>
        <sz val="10"/>
        <rFont val="돋움"/>
        <family val="3"/>
        <charset val="129"/>
      </rPr>
      <t>형의</t>
    </r>
    <r>
      <rPr>
        <sz val="10"/>
        <rFont val="Arial"/>
        <family val="2"/>
      </rPr>
      <t xml:space="preserve"> </t>
    </r>
    <r>
      <rPr>
        <sz val="10"/>
        <rFont val="돋움"/>
        <family val="3"/>
        <charset val="129"/>
      </rPr>
      <t>부담금률은</t>
    </r>
    <r>
      <rPr>
        <sz val="10"/>
        <rFont val="Arial"/>
        <family val="2"/>
      </rPr>
      <t xml:space="preserve"> </t>
    </r>
    <r>
      <rPr>
        <sz val="10"/>
        <rFont val="돋움"/>
        <family val="3"/>
        <charset val="129"/>
      </rPr>
      <t>연간</t>
    </r>
    <r>
      <rPr>
        <sz val="10"/>
        <rFont val="Arial"/>
        <family val="2"/>
      </rPr>
      <t xml:space="preserve"> </t>
    </r>
    <r>
      <rPr>
        <sz val="10"/>
        <rFont val="돋움"/>
        <family val="3"/>
        <charset val="129"/>
      </rPr>
      <t>임금총액의</t>
    </r>
    <r>
      <rPr>
        <sz val="10"/>
        <rFont val="Arial"/>
        <family val="2"/>
      </rPr>
      <t xml:space="preserve"> 12</t>
    </r>
    <r>
      <rPr>
        <sz val="10"/>
        <rFont val="돋움"/>
        <family val="3"/>
        <charset val="129"/>
      </rPr>
      <t>분의</t>
    </r>
    <r>
      <rPr>
        <sz val="10"/>
        <rFont val="Arial"/>
        <family val="2"/>
      </rPr>
      <t xml:space="preserve"> 1</t>
    </r>
    <r>
      <rPr>
        <sz val="10"/>
        <rFont val="돋움"/>
        <family val="3"/>
        <charset val="129"/>
      </rPr>
      <t>이상</t>
    </r>
    <r>
      <rPr>
        <sz val="10"/>
        <rFont val="Arial"/>
        <family val="2"/>
      </rPr>
      <t>(</t>
    </r>
    <r>
      <rPr>
        <sz val="10"/>
        <rFont val="돋움"/>
        <family val="3"/>
        <charset val="129"/>
      </rPr>
      <t>이하</t>
    </r>
    <r>
      <rPr>
        <sz val="10"/>
        <rFont val="Arial"/>
        <family val="2"/>
      </rPr>
      <t xml:space="preserve"> "</t>
    </r>
    <r>
      <rPr>
        <sz val="10"/>
        <rFont val="돋움"/>
        <family val="3"/>
        <charset val="129"/>
      </rPr>
      <t>부담금률</t>
    </r>
    <r>
      <rPr>
        <sz val="10"/>
        <rFont val="Arial"/>
        <family val="2"/>
      </rPr>
      <t>"</t>
    </r>
    <r>
      <rPr>
        <sz val="10"/>
        <rFont val="돋움"/>
        <family val="3"/>
        <charset val="129"/>
      </rPr>
      <t>이라</t>
    </r>
    <r>
      <rPr>
        <sz val="10"/>
        <rFont val="Arial"/>
        <family val="2"/>
      </rPr>
      <t xml:space="preserve"> </t>
    </r>
    <r>
      <rPr>
        <sz val="10"/>
        <rFont val="돋움"/>
        <family val="3"/>
        <charset val="129"/>
      </rPr>
      <t>함</t>
    </r>
    <r>
      <rPr>
        <sz val="10"/>
        <rFont val="Arial"/>
        <family val="2"/>
      </rPr>
      <t>)</t>
    </r>
    <r>
      <rPr>
        <sz val="10"/>
        <rFont val="돋움"/>
        <family val="3"/>
        <charset val="129"/>
      </rPr>
      <t>이어야</t>
    </r>
    <r>
      <rPr>
        <sz val="10"/>
        <rFont val="Arial"/>
        <family val="2"/>
      </rPr>
      <t xml:space="preserve"> </t>
    </r>
    <r>
      <rPr>
        <sz val="10"/>
        <rFont val="돋움"/>
        <family val="3"/>
        <charset val="129"/>
      </rPr>
      <t>한다</t>
    </r>
    <r>
      <rPr>
        <sz val="10"/>
        <rFont val="Arial"/>
        <family val="2"/>
      </rPr>
      <t>.</t>
    </r>
    <phoneticPr fontId="4" type="noConversion"/>
  </si>
  <si>
    <r>
      <t>.DB</t>
    </r>
    <r>
      <rPr>
        <sz val="10"/>
        <rFont val="돋움"/>
        <family val="3"/>
        <charset val="129"/>
      </rPr>
      <t>형은</t>
    </r>
    <r>
      <rPr>
        <sz val="10"/>
        <rFont val="Arial"/>
        <family val="2"/>
      </rPr>
      <t xml:space="preserve"> </t>
    </r>
    <r>
      <rPr>
        <sz val="10"/>
        <rFont val="돋움"/>
        <family val="3"/>
        <charset val="129"/>
      </rPr>
      <t>급여의</t>
    </r>
    <r>
      <rPr>
        <sz val="10"/>
        <rFont val="Arial"/>
        <family val="2"/>
      </rPr>
      <t xml:space="preserve"> </t>
    </r>
    <r>
      <rPr>
        <sz val="10"/>
        <rFont val="돋움"/>
        <family val="3"/>
        <charset val="129"/>
      </rPr>
      <t>지급방법이</t>
    </r>
    <r>
      <rPr>
        <sz val="10"/>
        <rFont val="Arial"/>
        <family val="2"/>
      </rPr>
      <t xml:space="preserve"> </t>
    </r>
    <r>
      <rPr>
        <sz val="10"/>
        <rFont val="돋움"/>
        <family val="3"/>
        <charset val="129"/>
      </rPr>
      <t>사전</t>
    </r>
    <r>
      <rPr>
        <sz val="10"/>
        <rFont val="Arial"/>
        <family val="2"/>
      </rPr>
      <t xml:space="preserve"> </t>
    </r>
    <r>
      <rPr>
        <sz val="10"/>
        <rFont val="돋움"/>
        <family val="3"/>
        <charset val="129"/>
      </rPr>
      <t>확정되어</t>
    </r>
    <r>
      <rPr>
        <sz val="10"/>
        <rFont val="Arial"/>
        <family val="2"/>
      </rPr>
      <t xml:space="preserve"> </t>
    </r>
    <r>
      <rPr>
        <sz val="10"/>
        <rFont val="돋움"/>
        <family val="3"/>
        <charset val="129"/>
      </rPr>
      <t>급여수준의</t>
    </r>
    <r>
      <rPr>
        <sz val="10"/>
        <rFont val="Arial"/>
        <family val="2"/>
      </rPr>
      <t xml:space="preserve"> </t>
    </r>
    <r>
      <rPr>
        <sz val="10"/>
        <rFont val="돋움"/>
        <family val="3"/>
        <charset val="129"/>
      </rPr>
      <t>예상이</t>
    </r>
    <r>
      <rPr>
        <sz val="10"/>
        <rFont val="Arial"/>
        <family val="2"/>
      </rPr>
      <t xml:space="preserve"> </t>
    </r>
    <r>
      <rPr>
        <sz val="10"/>
        <rFont val="돋움"/>
        <family val="3"/>
        <charset val="129"/>
      </rPr>
      <t>가능한</t>
    </r>
    <r>
      <rPr>
        <sz val="10"/>
        <rFont val="Arial"/>
        <family val="2"/>
      </rPr>
      <t xml:space="preserve"> </t>
    </r>
    <r>
      <rPr>
        <sz val="10"/>
        <rFont val="돋움"/>
        <family val="3"/>
        <charset val="129"/>
      </rPr>
      <t>반면</t>
    </r>
    <r>
      <rPr>
        <sz val="10"/>
        <rFont val="Arial"/>
        <family val="2"/>
      </rPr>
      <t>, DC</t>
    </r>
    <r>
      <rPr>
        <sz val="10"/>
        <rFont val="돋움"/>
        <family val="3"/>
        <charset val="129"/>
      </rPr>
      <t>형은</t>
    </r>
    <r>
      <rPr>
        <sz val="10"/>
        <rFont val="Arial"/>
        <family val="2"/>
      </rPr>
      <t xml:space="preserve"> </t>
    </r>
    <r>
      <rPr>
        <sz val="10"/>
        <rFont val="돋움"/>
        <family val="3"/>
        <charset val="129"/>
      </rPr>
      <t>부담금의</t>
    </r>
    <r>
      <rPr>
        <sz val="10"/>
        <rFont val="Arial"/>
        <family val="2"/>
      </rPr>
      <t xml:space="preserve"> </t>
    </r>
    <r>
      <rPr>
        <sz val="10"/>
        <rFont val="돋움"/>
        <family val="3"/>
        <charset val="129"/>
      </rPr>
      <t>수준이</t>
    </r>
    <r>
      <rPr>
        <sz val="10"/>
        <rFont val="Arial"/>
        <family val="2"/>
      </rPr>
      <t xml:space="preserve"> </t>
    </r>
    <r>
      <rPr>
        <sz val="10"/>
        <rFont val="돋움"/>
        <family val="3"/>
        <charset val="129"/>
      </rPr>
      <t>사전</t>
    </r>
    <r>
      <rPr>
        <sz val="10"/>
        <rFont val="Arial"/>
        <family val="2"/>
      </rPr>
      <t xml:space="preserve"> </t>
    </r>
    <r>
      <rPr>
        <sz val="10"/>
        <rFont val="돋움"/>
        <family val="3"/>
        <charset val="129"/>
      </rPr>
      <t>확정될</t>
    </r>
    <r>
      <rPr>
        <sz val="10"/>
        <rFont val="Arial"/>
        <family val="2"/>
      </rPr>
      <t xml:space="preserve"> </t>
    </r>
    <r>
      <rPr>
        <sz val="10"/>
        <rFont val="돋움"/>
        <family val="3"/>
        <charset val="129"/>
      </rPr>
      <t>뿐</t>
    </r>
    <r>
      <rPr>
        <sz val="10"/>
        <rFont val="Arial"/>
        <family val="2"/>
      </rPr>
      <t xml:space="preserve"> </t>
    </r>
    <r>
      <rPr>
        <sz val="10"/>
        <rFont val="돋움"/>
        <family val="3"/>
        <charset val="129"/>
      </rPr>
      <t>급여수준은</t>
    </r>
    <r>
      <rPr>
        <sz val="10"/>
        <rFont val="Arial"/>
        <family val="2"/>
      </rPr>
      <t xml:space="preserve"> </t>
    </r>
    <r>
      <rPr>
        <sz val="10"/>
        <rFont val="돋움"/>
        <family val="3"/>
        <charset val="129"/>
      </rPr>
      <t>퇴직</t>
    </r>
    <r>
      <rPr>
        <sz val="10"/>
        <rFont val="Arial"/>
        <family val="2"/>
      </rPr>
      <t xml:space="preserve"> </t>
    </r>
    <r>
      <rPr>
        <sz val="10"/>
        <rFont val="돋움"/>
        <family val="3"/>
        <charset val="129"/>
      </rPr>
      <t>시점에</t>
    </r>
    <r>
      <rPr>
        <sz val="10"/>
        <rFont val="Arial"/>
        <family val="2"/>
      </rPr>
      <t xml:space="preserve"> </t>
    </r>
    <r>
      <rPr>
        <sz val="10"/>
        <rFont val="돋움"/>
        <family val="3"/>
        <charset val="129"/>
      </rPr>
      <t>확정된다</t>
    </r>
    <r>
      <rPr>
        <sz val="10"/>
        <rFont val="Arial"/>
        <family val="2"/>
      </rPr>
      <t>.</t>
    </r>
    <phoneticPr fontId="4" type="noConversion"/>
  </si>
  <si>
    <r>
      <rPr>
        <sz val="10"/>
        <rFont val="돋움"/>
        <family val="3"/>
        <charset val="129"/>
      </rPr>
      <t>부담금률의</t>
    </r>
    <r>
      <rPr>
        <sz val="10"/>
        <rFont val="Arial"/>
        <family val="2"/>
      </rPr>
      <t xml:space="preserve"> </t>
    </r>
    <r>
      <rPr>
        <sz val="10"/>
        <rFont val="돋움"/>
        <family val="3"/>
        <charset val="129"/>
      </rPr>
      <t>최저</t>
    </r>
    <r>
      <rPr>
        <sz val="10"/>
        <rFont val="Arial"/>
        <family val="2"/>
      </rPr>
      <t xml:space="preserve"> </t>
    </r>
    <r>
      <rPr>
        <sz val="10"/>
        <rFont val="돋움"/>
        <family val="3"/>
        <charset val="129"/>
      </rPr>
      <t>기준을</t>
    </r>
    <r>
      <rPr>
        <sz val="10"/>
        <rFont val="Arial"/>
        <family val="2"/>
      </rPr>
      <t xml:space="preserve"> </t>
    </r>
    <r>
      <rPr>
        <sz val="10"/>
        <rFont val="돋움"/>
        <family val="3"/>
        <charset val="129"/>
      </rPr>
      <t>연간</t>
    </r>
    <r>
      <rPr>
        <sz val="10"/>
        <rFont val="Arial"/>
        <family val="2"/>
      </rPr>
      <t xml:space="preserve"> </t>
    </r>
    <r>
      <rPr>
        <sz val="10"/>
        <rFont val="돋움"/>
        <family val="3"/>
        <charset val="129"/>
      </rPr>
      <t>임금총액의</t>
    </r>
    <r>
      <rPr>
        <sz val="10"/>
        <rFont val="Arial"/>
        <family val="2"/>
      </rPr>
      <t xml:space="preserve"> 12</t>
    </r>
    <r>
      <rPr>
        <sz val="10"/>
        <rFont val="돋움"/>
        <family val="3"/>
        <charset val="129"/>
      </rPr>
      <t>분의</t>
    </r>
    <r>
      <rPr>
        <sz val="10"/>
        <rFont val="Arial"/>
        <family val="2"/>
      </rPr>
      <t xml:space="preserve"> 1</t>
    </r>
    <r>
      <rPr>
        <sz val="10"/>
        <rFont val="돋움"/>
        <family val="3"/>
        <charset val="129"/>
      </rPr>
      <t>로</t>
    </r>
    <r>
      <rPr>
        <sz val="10"/>
        <rFont val="Arial"/>
        <family val="2"/>
      </rPr>
      <t xml:space="preserve"> </t>
    </r>
    <r>
      <rPr>
        <sz val="10"/>
        <rFont val="돋움"/>
        <family val="3"/>
        <charset val="129"/>
      </rPr>
      <t>한</t>
    </r>
    <r>
      <rPr>
        <sz val="10"/>
        <rFont val="Arial"/>
        <family val="2"/>
      </rPr>
      <t xml:space="preserve"> </t>
    </r>
    <r>
      <rPr>
        <sz val="10"/>
        <rFont val="돋움"/>
        <family val="3"/>
        <charset val="129"/>
      </rPr>
      <t>것은</t>
    </r>
    <r>
      <rPr>
        <sz val="10"/>
        <rFont val="Arial"/>
        <family val="2"/>
      </rPr>
      <t xml:space="preserve"> DB</t>
    </r>
    <r>
      <rPr>
        <sz val="10"/>
        <rFont val="돋움"/>
        <family val="3"/>
        <charset val="129"/>
      </rPr>
      <t>형의</t>
    </r>
    <r>
      <rPr>
        <sz val="10"/>
        <rFont val="Arial"/>
        <family val="2"/>
      </rPr>
      <t xml:space="preserve"> </t>
    </r>
    <r>
      <rPr>
        <sz val="10"/>
        <rFont val="돋움"/>
        <family val="3"/>
        <charset val="129"/>
      </rPr>
      <t>급여</t>
    </r>
    <r>
      <rPr>
        <sz val="10"/>
        <rFont val="Arial"/>
        <family val="2"/>
      </rPr>
      <t xml:space="preserve"> </t>
    </r>
    <r>
      <rPr>
        <sz val="10"/>
        <rFont val="돋움"/>
        <family val="3"/>
        <charset val="129"/>
      </rPr>
      <t>산정의</t>
    </r>
    <r>
      <rPr>
        <sz val="10"/>
        <rFont val="Arial"/>
        <family val="2"/>
      </rPr>
      <t xml:space="preserve"> </t>
    </r>
    <r>
      <rPr>
        <sz val="10"/>
        <rFont val="돋움"/>
        <family val="3"/>
        <charset val="129"/>
      </rPr>
      <t>기준이</t>
    </r>
    <r>
      <rPr>
        <sz val="10"/>
        <rFont val="Arial"/>
        <family val="2"/>
      </rPr>
      <t xml:space="preserve"> </t>
    </r>
    <r>
      <rPr>
        <sz val="10"/>
        <rFont val="돋움"/>
        <family val="3"/>
        <charset val="129"/>
      </rPr>
      <t>되는</t>
    </r>
    <r>
      <rPr>
        <sz val="10"/>
        <rFont val="Arial"/>
        <family val="2"/>
      </rPr>
      <t xml:space="preserve"> </t>
    </r>
    <r>
      <rPr>
        <sz val="10"/>
        <rFont val="돋움"/>
        <family val="3"/>
        <charset val="129"/>
      </rPr>
      <t>평균임금</t>
    </r>
    <r>
      <rPr>
        <sz val="10"/>
        <rFont val="Arial"/>
        <family val="2"/>
      </rPr>
      <t xml:space="preserve"> 30</t>
    </r>
    <r>
      <rPr>
        <sz val="10"/>
        <rFont val="돋움"/>
        <family val="3"/>
        <charset val="129"/>
      </rPr>
      <t>일분과</t>
    </r>
    <r>
      <rPr>
        <sz val="10"/>
        <rFont val="Arial"/>
        <family val="2"/>
      </rPr>
      <t xml:space="preserve"> </t>
    </r>
    <r>
      <rPr>
        <sz val="10"/>
        <rFont val="돋움"/>
        <family val="3"/>
        <charset val="129"/>
      </rPr>
      <t>형평을</t>
    </r>
    <r>
      <rPr>
        <sz val="10"/>
        <rFont val="Arial"/>
        <family val="2"/>
      </rPr>
      <t xml:space="preserve"> </t>
    </r>
    <r>
      <rPr>
        <sz val="10"/>
        <rFont val="돋움"/>
        <family val="3"/>
        <charset val="129"/>
      </rPr>
      <t>맞추기</t>
    </r>
    <r>
      <rPr>
        <sz val="10"/>
        <rFont val="Arial"/>
        <family val="2"/>
      </rPr>
      <t xml:space="preserve"> </t>
    </r>
    <r>
      <rPr>
        <sz val="10"/>
        <rFont val="돋움"/>
        <family val="3"/>
        <charset val="129"/>
      </rPr>
      <t>위한</t>
    </r>
    <r>
      <rPr>
        <sz val="10"/>
        <rFont val="Arial"/>
        <family val="2"/>
      </rPr>
      <t xml:space="preserve"> </t>
    </r>
    <r>
      <rPr>
        <sz val="10"/>
        <rFont val="돋움"/>
        <family val="3"/>
        <charset val="129"/>
      </rPr>
      <t>것이므로</t>
    </r>
    <phoneticPr fontId="4" type="noConversion"/>
  </si>
  <si>
    <r>
      <rPr>
        <sz val="10"/>
        <rFont val="돋움"/>
        <family val="3"/>
        <charset val="129"/>
      </rPr>
      <t>노사간의</t>
    </r>
    <r>
      <rPr>
        <sz val="10"/>
        <rFont val="Arial"/>
        <family val="2"/>
      </rPr>
      <t xml:space="preserve"> </t>
    </r>
    <r>
      <rPr>
        <sz val="10"/>
        <rFont val="돋움"/>
        <family val="3"/>
        <charset val="129"/>
      </rPr>
      <t>합의로</t>
    </r>
    <r>
      <rPr>
        <sz val="10"/>
        <rFont val="Arial"/>
        <family val="2"/>
      </rPr>
      <t xml:space="preserve"> </t>
    </r>
    <r>
      <rPr>
        <sz val="10"/>
        <rFont val="돋움"/>
        <family val="3"/>
        <charset val="129"/>
      </rPr>
      <t>부담금률을</t>
    </r>
    <r>
      <rPr>
        <sz val="10"/>
        <rFont val="Arial"/>
        <family val="2"/>
      </rPr>
      <t xml:space="preserve"> </t>
    </r>
    <r>
      <rPr>
        <sz val="10"/>
        <rFont val="돋움"/>
        <family val="3"/>
        <charset val="129"/>
      </rPr>
      <t>연간</t>
    </r>
    <r>
      <rPr>
        <sz val="10"/>
        <rFont val="Arial"/>
        <family val="2"/>
      </rPr>
      <t xml:space="preserve"> </t>
    </r>
    <r>
      <rPr>
        <sz val="10"/>
        <rFont val="돋움"/>
        <family val="3"/>
        <charset val="129"/>
      </rPr>
      <t>임금총액</t>
    </r>
    <r>
      <rPr>
        <sz val="10"/>
        <rFont val="Arial"/>
        <family val="2"/>
      </rPr>
      <t xml:space="preserve"> 12</t>
    </r>
    <r>
      <rPr>
        <sz val="10"/>
        <rFont val="돋움"/>
        <family val="3"/>
        <charset val="129"/>
      </rPr>
      <t>분의</t>
    </r>
    <r>
      <rPr>
        <sz val="10"/>
        <rFont val="Arial"/>
        <family val="2"/>
      </rPr>
      <t xml:space="preserve"> 1 </t>
    </r>
    <r>
      <rPr>
        <sz val="10"/>
        <rFont val="돋움"/>
        <family val="3"/>
        <charset val="129"/>
      </rPr>
      <t>이상으로</t>
    </r>
    <r>
      <rPr>
        <sz val="10"/>
        <rFont val="Arial"/>
        <family val="2"/>
      </rPr>
      <t xml:space="preserve"> </t>
    </r>
    <r>
      <rPr>
        <sz val="10"/>
        <rFont val="돋움"/>
        <family val="3"/>
        <charset val="129"/>
      </rPr>
      <t>하는</t>
    </r>
    <r>
      <rPr>
        <sz val="10"/>
        <rFont val="Arial"/>
        <family val="2"/>
      </rPr>
      <t xml:space="preserve"> </t>
    </r>
    <r>
      <rPr>
        <sz val="10"/>
        <rFont val="돋움"/>
        <family val="3"/>
        <charset val="129"/>
      </rPr>
      <t>것은</t>
    </r>
    <r>
      <rPr>
        <sz val="10"/>
        <rFont val="Arial"/>
        <family val="2"/>
      </rPr>
      <t xml:space="preserve"> </t>
    </r>
    <r>
      <rPr>
        <sz val="10"/>
        <rFont val="돋움"/>
        <family val="3"/>
        <charset val="129"/>
      </rPr>
      <t>무방하다</t>
    </r>
    <r>
      <rPr>
        <sz val="10"/>
        <rFont val="Arial"/>
        <family val="2"/>
      </rPr>
      <t>.</t>
    </r>
    <phoneticPr fontId="4" type="noConversion"/>
  </si>
  <si>
    <t>개월수</t>
    <phoneticPr fontId="4" type="noConversion"/>
  </si>
  <si>
    <t>퇴직직전 3년 소급연평균환산액</t>
    <phoneticPr fontId="4" type="noConversion"/>
  </si>
  <si>
    <t>① 2011.12.31.이전 근속 귀속분 (퇴직소득에 해당,세법에서도 인정)</t>
    <phoneticPr fontId="4" type="noConversion"/>
  </si>
  <si>
    <t>⒜회사규정 추계액</t>
    <phoneticPr fontId="4" type="noConversion"/>
  </si>
  <si>
    <t>⒝회사규정(세법) 추계액</t>
    <phoneticPr fontId="4" type="noConversion"/>
  </si>
  <si>
    <t>⒞ 회사규정 추계액(⒜-⒝)</t>
    <phoneticPr fontId="4" type="noConversion"/>
  </si>
  <si>
    <t>⒟세법규정한도 추계액</t>
    <phoneticPr fontId="4" type="noConversion"/>
  </si>
  <si>
    <t>⒠근로소득(⒞-⒟)</t>
    <phoneticPr fontId="4" type="noConversion"/>
  </si>
  <si>
    <t>⒡퇴직소득(⒜-⒠)</t>
    <phoneticPr fontId="4" type="noConversion"/>
  </si>
  <si>
    <t xml:space="preserve">퇴직 직전1년 </t>
    <phoneticPr fontId="4" type="noConversion"/>
  </si>
  <si>
    <t>작성방법</t>
  </si>
  <si>
    <t xml:space="preserve"> 1. 거주지국과 거주지국코드는 비거주자에 해당하는 경우에만 적으며, 국가표준화기구(ISO)가 정한 국가별 ISO코드 중 국명약어 및 국가코드를 적습니다.</t>
  </si>
  <si>
    <t xml:space="preserve"> 2. 원천징수의무자가 근로를 제공받은 사업장의 지위로서 원천징수하는 경우에는‘사업장1’을, 공적연금 관련법에 따른 연금사업자의 경우에는‘공적연금사업
    자3을 체크합니다. 연금계좌 취급자가 지급하는 퇴직소득은 연금계좌 원천징수영수증을 제출하여야 합니다.</t>
    <phoneticPr fontId="114" type="noConversion"/>
  </si>
  <si>
    <t xml:space="preserve"> 3. 원천징수의무자는 퇴직소득 해당 과세기간의 다음 연도 3월 10일까지(휴업 또는 폐업한 경우에는 휴업일 또는 폐업일이 속하는 달의 다음 다음 달 말일을 
    말합니다)까지 이 서식을 제출합니다.</t>
    <phoneticPr fontId="114" type="noConversion"/>
  </si>
  <si>
    <t xml:space="preserve"> 4. 징수의무자란의 ④법인(주민)등록번호는 소득자 보관용에는 적지 않습니다.</t>
  </si>
  <si>
    <t xml:space="preserve"> 5. 소득자란의 임원여부(9)에서 임원은 「법인세법 시행령」 제20조제1항제4호 각 목의 어느 하나의 직무에 종사하는 자를 말합니다. (9)에서 임원으로 표시하
    는 경우 (11) 2011.12.31.퇴직금 란에 해당 임원이 “2011년12월31일에 퇴직하였다고 가정할 때 지급받을 퇴직소득금액”을 적습니다.</t>
    <phoneticPr fontId="114" type="noConversion"/>
  </si>
  <si>
    <t xml:space="preserve"> 6. (10) 확정급여형 퇴직연금제도 가입일란 : 해당 퇴직자가 확정급여형 퇴직연금제도의 가입자인 경우만 적습니다. </t>
    <phoneticPr fontId="114" type="noConversion"/>
  </si>
  <si>
    <t xml:space="preserve"> 7. 퇴직급여현황(13)～(17)의 작성방법은 다음과 같습니다.</t>
    <phoneticPr fontId="114" type="noConversion"/>
  </si>
  <si>
    <t xml:space="preserve">  가. (13)근무처명 및 (14)사업자등록번호란: 해당 퇴직자의 근무처를 적습니다. 중간지급 등란에는 현 근무처의 퇴직 전 중간지급, 퇴직금의 분할지급 또는 퇴직
      으로 해당 연도에 이미 발생한 퇴직금이 있는 경우 그 퇴직금이 발생한 근무처 및 사업자등록번호를 적습니다.</t>
    <phoneticPr fontId="114" type="noConversion"/>
  </si>
  <si>
    <r>
      <t xml:space="preserve">  나. (15)퇴직급여, (16)비과세퇴직급여, (17)과세대상 퇴직급여란 : 사용자에게 퇴직으로 지급받은 퇴직소득(</t>
    </r>
    <r>
      <rPr>
        <b/>
        <sz val="10"/>
        <color rgb="FFC00000"/>
        <rFont val="맑은 고딕"/>
        <family val="3"/>
        <charset val="129"/>
        <scheme val="minor"/>
      </rPr>
      <t>임원의 경우 임원퇴직소득 한도초과금액은 제외합니다</t>
    </r>
    <r>
      <rPr>
        <sz val="10"/>
        <color theme="1"/>
        <rFont val="맑은 고딕"/>
        <family val="3"/>
        <charset val="129"/>
        <scheme val="minor"/>
      </rPr>
      <t>)과 
      퇴직소득 중 비과세퇴직소득을 적습니다.</t>
    </r>
    <phoneticPr fontId="114" type="noConversion"/>
  </si>
  <si>
    <t xml:space="preserve"> 8. 근속연수(18)～(26)의 작성방법은 다음과 같습니다.</t>
    <phoneticPr fontId="114" type="noConversion"/>
  </si>
  <si>
    <r>
      <t xml:space="preserve">  가. (18)입사일란: 해당 근무처에서 </t>
    </r>
    <r>
      <rPr>
        <b/>
        <sz val="10"/>
        <color rgb="FFC00000"/>
        <rFont val="맑은 고딕"/>
        <family val="3"/>
        <charset val="129"/>
        <scheme val="minor"/>
      </rPr>
      <t>근로를 제공하기 시작한 날</t>
    </r>
    <r>
      <rPr>
        <sz val="10"/>
        <color theme="1"/>
        <rFont val="맑은 고딕"/>
        <family val="3"/>
        <charset val="129"/>
        <scheme val="minor"/>
      </rPr>
      <t xml:space="preserve">을 적습니다. </t>
    </r>
    <phoneticPr fontId="114" type="noConversion"/>
  </si>
  <si>
    <r>
      <t xml:space="preserve">  나. (19)기산일란: 해당 근무처에서 근로를 제공하기 시작한 날을 적습니다. </t>
    </r>
    <r>
      <rPr>
        <b/>
        <sz val="10"/>
        <color rgb="FFC00000"/>
        <rFont val="맑은 고딕"/>
        <family val="3"/>
        <charset val="129"/>
        <scheme val="minor"/>
      </rPr>
      <t>다만, 중간지급을 받은 경우 중간지급 받은 날의 다음 날</t>
    </r>
    <r>
      <rPr>
        <sz val="10"/>
        <color theme="1"/>
        <rFont val="맑은 고딕"/>
        <family val="3"/>
        <charset val="129"/>
        <scheme val="minor"/>
      </rPr>
      <t>을 적습니다.</t>
    </r>
    <phoneticPr fontId="114" type="noConversion"/>
  </si>
  <si>
    <r>
      <t xml:space="preserve">  다. (20)퇴사일란: </t>
    </r>
    <r>
      <rPr>
        <b/>
        <sz val="10"/>
        <color rgb="FFC00000"/>
        <rFont val="맑은 고딕"/>
        <family val="3"/>
        <charset val="129"/>
        <scheme val="minor"/>
      </rPr>
      <t>퇴직한 날</t>
    </r>
    <r>
      <rPr>
        <sz val="10"/>
        <color theme="1"/>
        <rFont val="맑은 고딕"/>
        <family val="3"/>
        <charset val="129"/>
        <scheme val="minor"/>
      </rPr>
      <t>(</t>
    </r>
    <r>
      <rPr>
        <b/>
        <sz val="10"/>
        <color rgb="FFC00000"/>
        <rFont val="맑은 고딕"/>
        <family val="3"/>
        <charset val="129"/>
        <scheme val="minor"/>
      </rPr>
      <t>「소득세법 시행령」 제43조제2항에 따라 퇴직한 날로 보는 경우를 포함</t>
    </r>
    <r>
      <rPr>
        <sz val="10"/>
        <color theme="1"/>
        <rFont val="맑은 고딕"/>
        <family val="3"/>
        <charset val="129"/>
        <scheme val="minor"/>
      </rPr>
      <t>합니다.)을 적습니다.</t>
    </r>
    <phoneticPr fontId="114" type="noConversion"/>
  </si>
  <si>
    <t xml:space="preserve">  라. (23)제외월수란: 퇴직금 산정 시 근속연수에서 제외된 기간의 월수를 적습니다.</t>
    <phoneticPr fontId="114" type="noConversion"/>
  </si>
  <si>
    <t xml:space="preserve">  마. (24)가산월수란 : 「소득세법 시행령」 제105조제2항에 따른 근속연수가 입사일ㆍ퇴사일로 계산한 근속연수와 다른 경우 가산해야하는 월수를 적습니다.</t>
    <phoneticPr fontId="114" type="noConversion"/>
  </si>
  <si>
    <t xml:space="preserve"> 9. (26)근속연수란의 작성방법은 다음과 같습니다.</t>
    <phoneticPr fontId="114" type="noConversion"/>
  </si>
  <si>
    <t xml:space="preserve">  가. 기산일부터 2012.12.31까지의 근속연수를 2012.12.31 이전의 근속연수로 합니다.</t>
  </si>
  <si>
    <t xml:space="preserve">  나. 정산 근속연수에서 가목의 근속연수를 뺀 기간을 2013.1.1 이후의 근속연수로 합니다.</t>
  </si>
  <si>
    <t xml:space="preserve"> 10. 퇴직소득세액계산(31)～(38)의 작성방법은 다음과 같습니다.</t>
    <phoneticPr fontId="114" type="noConversion"/>
  </si>
  <si>
    <t xml:space="preserve">  가. (31)과세표준안분란 : (30)퇴직소득과세표준에 2012.12.31.이전 근속연수비율과 2013.1.1.이후 근속연수비율을 각각 곱하여 계산합니다. </t>
    <phoneticPr fontId="114" type="noConversion"/>
  </si>
  <si>
    <t xml:space="preserve">  나. (33)환산과세표준란과 (34)환산산출세액란 : 2013.1.1.이후 부분의 연평균과세표준에 5배수 한 값과 세액을 산출하여 적습니다.</t>
    <phoneticPr fontId="114" type="noConversion"/>
  </si>
  <si>
    <t xml:space="preserve">  다. (35)연평균산출세액 : 2012.12.31.이전 부분은 (32)연평균과세표준에 세율을 적용하여 산출하고, 2013.1.1.이후 부분은 (34)환산산출세액을 5로 나누어 산출한 
      값을 적습니다. </t>
    <phoneticPr fontId="114" type="noConversion"/>
  </si>
  <si>
    <t xml:space="preserve"> 11. 이연퇴직소득세액 계산(39)~(42)은 「소득세법」 제146조제2항에 따라 퇴직급여액을 연금계좌에 입금(이체)하여 퇴직소득세 징수를 하지 아니한 경우에 작성
     합니다.(거주자인 경우만 작성합니다)</t>
    <phoneticPr fontId="114" type="noConversion"/>
  </si>
  <si>
    <t xml:space="preserve">  가. (40)계좌입금금액란 : 과세이연계좌에 입금(이체)한 금액을 적습니다. 다만, 징수 후 환급하는 경우 해당 거주자가 과세이연계좌신고서에 입금금액으로 
      표기한 금액을 적습니다</t>
    <phoneticPr fontId="114" type="noConversion"/>
  </si>
  <si>
    <t xml:space="preserve">  나. (41)퇴직급여란 : (17)퇴직급여를 적습니다. 다만, 징수 후 환급하는 경우 퇴직급여액에서 당초 원천징수한 소득세 등을 차감한 금액을 적습니다. </t>
    <phoneticPr fontId="114" type="noConversion"/>
  </si>
  <si>
    <t xml:space="preserve">  다. (42)이연퇴직소득세 : (39)신고대상세액에 연금계좌 입금비율(40)계좌입금금액/(41)퇴직급여을 곱하여 산정합니다. </t>
    <phoneticPr fontId="114" type="noConversion"/>
  </si>
  <si>
    <t xml:space="preserve"> 12. 납부명세(43)~(45)의 작성방법은 다음과 같습니다.</t>
    <phoneticPr fontId="114" type="noConversion"/>
  </si>
  <si>
    <t xml:space="preserve">  가. (43)신고대상세액 : 퇴직소득세액계산에서 산출된 (38)신고대상세액을 기입합니다. </t>
    <phoneticPr fontId="114" type="noConversion"/>
  </si>
  <si>
    <t xml:space="preserve">  나. (44)이연퇴직소득세 : 이연퇴직소득세로 계산된 세액(42)을 기입합니다. </t>
    <phoneticPr fontId="114" type="noConversion"/>
  </si>
  <si>
    <t xml:space="preserve">  다. (45)차감원천징수세액 : (43)신고대상세액에서 (44)이연퇴직소득세를 차감한 값을 적습니다. </t>
    <phoneticPr fontId="114" type="noConversion"/>
  </si>
  <si>
    <t>제4조 【 퇴직급여의 산정 】</t>
    <phoneticPr fontId="4" type="noConversion"/>
  </si>
  <si>
    <t>① 임원의 퇴직급여의 산정은 [퇴직한 날부터 소급하여 3년 동안 근무하며 지급받은 총급여의</t>
    <phoneticPr fontId="4" type="noConversion"/>
  </si>
  <si>
    <t>연평균환산액 x 1/10 x 근속연수 x 지급률]로 한다.</t>
    <phoneticPr fontId="4" type="noConversion"/>
  </si>
  <si>
    <t>상기 근무기간이 3년 미만인 경우에는 개월 수 로 계산한 해당 근무기간을 말하며, 1개월 미만의 기간이 있는</t>
    <phoneticPr fontId="4" type="noConversion"/>
  </si>
  <si>
    <t>경우 이를 1개월로 계산한다.</t>
    <phoneticPr fontId="4" type="noConversion"/>
  </si>
  <si>
    <t>② 지급률은 다음과 같다.</t>
    <phoneticPr fontId="4" type="noConversion"/>
  </si>
  <si>
    <t>-       다    음       -</t>
    <phoneticPr fontId="4" type="noConversion"/>
  </si>
  <si>
    <t>직      위</t>
    <phoneticPr fontId="4" type="noConversion"/>
  </si>
  <si>
    <t>지    급    률</t>
    <phoneticPr fontId="4" type="noConversion"/>
  </si>
  <si>
    <t>근속연수</t>
    <phoneticPr fontId="4" type="noConversion"/>
  </si>
  <si>
    <t>년이상 ~</t>
    <phoneticPr fontId="4" type="noConversion"/>
  </si>
  <si>
    <t>년미만</t>
    <phoneticPr fontId="4" type="noConversion"/>
  </si>
  <si>
    <t>년이상</t>
    <phoneticPr fontId="4" type="noConversion"/>
  </si>
  <si>
    <t>부  사  장</t>
    <phoneticPr fontId="4" type="noConversion"/>
  </si>
  <si>
    <t>상무이사</t>
    <phoneticPr fontId="4" type="noConversion"/>
  </si>
  <si>
    <t>상근이사</t>
    <phoneticPr fontId="4" type="noConversion"/>
  </si>
  <si>
    <t>상임감사</t>
    <phoneticPr fontId="4" type="noConversion"/>
  </si>
  <si>
    <t>제5조 【 근속연수의 계산 】</t>
    <phoneticPr fontId="4" type="noConversion"/>
  </si>
  <si>
    <t>① 근속연수는 임원 선임일자로부터 퇴직급여 제3조의 지급사유가 발생한 날까지로 한다.</t>
    <phoneticPr fontId="4" type="noConversion"/>
  </si>
  <si>
    <t>② 1년 미만의 기간은 개월 수로 계산하며, 1개월 미만의 기간이 있는 경우에는 이를 1개월로</t>
    <phoneticPr fontId="4" type="noConversion"/>
  </si>
  <si>
    <t>계산한다.</t>
    <phoneticPr fontId="4" type="noConversion"/>
  </si>
  <si>
    <t>③ 근속연수가 1년 미만이라도 월할계산한다.</t>
    <phoneticPr fontId="4" type="noConversion"/>
  </si>
  <si>
    <t>④ 제3조 9호의 중간정산의 사유로 미리 정산하여 지급한 후의 퇴직금 산정을 위한 계속근로기간</t>
    <phoneticPr fontId="4" type="noConversion"/>
  </si>
  <si>
    <t xml:space="preserve">    근속연수는 정산시점부터 새로 기산한다.</t>
    <phoneticPr fontId="4" type="noConversion"/>
  </si>
  <si>
    <t xml:space="preserve">상기 요건에 의한 임원 퇴직금지급 </t>
    <phoneticPr fontId="4" type="noConversion"/>
  </si>
  <si>
    <t>※.주민등록등본상 주소 check 및 대표자 법인등기부등본상 대표자주소 맞는지 확인</t>
    <phoneticPr fontId="4" type="noConversion"/>
  </si>
  <si>
    <t>회사 임원퇴직급지급규정 3배로 만들 예정</t>
    <phoneticPr fontId="4" type="noConversion"/>
  </si>
  <si>
    <t>직급</t>
    <phoneticPr fontId="4" type="noConversion"/>
  </si>
  <si>
    <t>퇴직금지급액</t>
    <phoneticPr fontId="4" type="noConversion"/>
  </si>
  <si>
    <t>퇴직소득</t>
    <phoneticPr fontId="4" type="noConversion"/>
  </si>
  <si>
    <t>근로소득</t>
    <phoneticPr fontId="4" type="noConversion"/>
  </si>
  <si>
    <t>소계</t>
    <phoneticPr fontId="4" type="noConversion"/>
  </si>
  <si>
    <t>ⓐ 퇴직소득세</t>
    <phoneticPr fontId="4" type="noConversion"/>
  </si>
  <si>
    <t>지급일:</t>
    <phoneticPr fontId="4" type="noConversion"/>
  </si>
  <si>
    <t>신고납부기한</t>
    <phoneticPr fontId="4" type="noConversion"/>
  </si>
  <si>
    <t>요일</t>
    <phoneticPr fontId="4" type="noConversion"/>
  </si>
  <si>
    <t>계</t>
    <phoneticPr fontId="4" type="noConversion"/>
  </si>
  <si>
    <t>&lt;== 가지급금과 상계</t>
    <phoneticPr fontId="4" type="noConversion"/>
  </si>
  <si>
    <t>ⓑ 중간배당 (정관상 중간배당규정있음)</t>
    <phoneticPr fontId="4" type="noConversion"/>
  </si>
  <si>
    <t>지급일:</t>
    <phoneticPr fontId="4" type="noConversion"/>
  </si>
  <si>
    <t>배당금액</t>
    <phoneticPr fontId="4" type="noConversion"/>
  </si>
  <si>
    <t>주식수</t>
    <phoneticPr fontId="4" type="noConversion"/>
  </si>
  <si>
    <t>배당지급액</t>
    <phoneticPr fontId="4" type="noConversion"/>
  </si>
  <si>
    <t>배당원천</t>
    <phoneticPr fontId="4" type="noConversion"/>
  </si>
  <si>
    <t>지방소득세</t>
    <phoneticPr fontId="4" type="noConversion"/>
  </si>
  <si>
    <t>소계</t>
    <phoneticPr fontId="4" type="noConversion"/>
  </si>
  <si>
    <t>신고납부기한</t>
    <phoneticPr fontId="4" type="noConversion"/>
  </si>
  <si>
    <t>요일</t>
    <phoneticPr fontId="4" type="noConversion"/>
  </si>
  <si>
    <t>실지급액</t>
    <phoneticPr fontId="4" type="noConversion"/>
  </si>
  <si>
    <t>2천만원 초과 2015년 5월 종합소득세 신고시 합산신고(예금이자파악)</t>
    <phoneticPr fontId="4" type="noConversion"/>
  </si>
  <si>
    <t>2천만원 초과는 없지만 예금이자 파악 2015년 5월 종합소득세 신고시 합산신고</t>
    <phoneticPr fontId="4" type="noConversion"/>
  </si>
  <si>
    <t>계</t>
    <phoneticPr fontId="4" type="noConversion"/>
  </si>
  <si>
    <t>&lt;== 가지급금과 상계</t>
    <phoneticPr fontId="4" type="noConversion"/>
  </si>
  <si>
    <t>ⓒ 퇴직금 세법상 한도초과액 연말정산(근로소득)시 합산신고</t>
    <phoneticPr fontId="4" type="noConversion"/>
  </si>
  <si>
    <t xml:space="preserve">    근로소득</t>
    <phoneticPr fontId="4" type="noConversion"/>
  </si>
  <si>
    <t>연말정산</t>
    <phoneticPr fontId="4" type="noConversion"/>
  </si>
  <si>
    <t>①총급여액</t>
    <phoneticPr fontId="4" type="noConversion"/>
  </si>
  <si>
    <t>소계(①+②)</t>
    <phoneticPr fontId="4" type="noConversion"/>
  </si>
  <si>
    <t>대략 예상 차가감 추가납부세액</t>
    <phoneticPr fontId="4" type="noConversion"/>
  </si>
  <si>
    <t>소계</t>
    <phoneticPr fontId="4" type="noConversion"/>
  </si>
  <si>
    <t>신고납부기한</t>
    <phoneticPr fontId="4" type="noConversion"/>
  </si>
  <si>
    <t>요일</t>
    <phoneticPr fontId="4" type="noConversion"/>
  </si>
  <si>
    <t>근로소득세</t>
    <phoneticPr fontId="4" type="noConversion"/>
  </si>
  <si>
    <t>지방소득세</t>
    <phoneticPr fontId="4" type="noConversion"/>
  </si>
  <si>
    <t>ⓓ 2015년 3월정도에 가지급금잔액여부 확인후 3월에 정기배당여부 결정</t>
    <phoneticPr fontId="4" type="noConversion"/>
  </si>
  <si>
    <t>②임원퇴직초과액</t>
    <phoneticPr fontId="4" type="noConversion"/>
  </si>
  <si>
    <t>ⓔ 2015년 5월 종합소득세 (이자+배당)등 합산신고 (클라라,이태임) (신고납부기한 : 2015년 5월 31일)</t>
    <phoneticPr fontId="4" type="noConversion"/>
  </si>
  <si>
    <t>2015년 1월</t>
    <phoneticPr fontId="4" type="noConversion"/>
  </si>
  <si>
    <t>2015년 2월</t>
    <phoneticPr fontId="4" type="noConversion"/>
  </si>
  <si>
    <t>2015년 3월</t>
  </si>
  <si>
    <t>2015년 4월</t>
  </si>
  <si>
    <t>2015년 5월</t>
  </si>
  <si>
    <t>2015년 6월</t>
  </si>
  <si>
    <t>2015년 7월</t>
  </si>
  <si>
    <t>2015년 8월</t>
  </si>
  <si>
    <t>2015년 9월</t>
  </si>
  <si>
    <t>2015년 10월</t>
  </si>
  <si>
    <t>2014년 12월</t>
    <phoneticPr fontId="4" type="noConversion"/>
  </si>
  <si>
    <t>2014년 11월</t>
    <phoneticPr fontId="4" type="noConversion"/>
  </si>
  <si>
    <t>급여액</t>
    <phoneticPr fontId="4" type="noConversion"/>
  </si>
  <si>
    <t>상여액</t>
    <phoneticPr fontId="4" type="noConversion"/>
  </si>
  <si>
    <t>계</t>
    <phoneticPr fontId="4" type="noConversion"/>
  </si>
  <si>
    <t>비과세</t>
    <phoneticPr fontId="4" type="noConversion"/>
  </si>
  <si>
    <t>차액</t>
    <phoneticPr fontId="4" type="noConversion"/>
  </si>
  <si>
    <t>개인사업자개시일</t>
    <phoneticPr fontId="4" type="noConversion"/>
  </si>
  <si>
    <t>법인사업자개시일</t>
    <phoneticPr fontId="4" type="noConversion"/>
  </si>
  <si>
    <t>세법상 신고</t>
    <phoneticPr fontId="4" type="noConversion"/>
  </si>
  <si>
    <r>
      <t>퇴직한 날부터 소급하여 3년 동안 지급받은 총급여의 연평균 환산액</t>
    </r>
    <r>
      <rPr>
        <vertAlign val="superscript"/>
        <sz val="11"/>
        <color rgb="FF0070C0"/>
        <rFont val="맑은 고딕"/>
        <family val="3"/>
        <charset val="129"/>
        <scheme val="minor"/>
      </rPr>
      <t>주1</t>
    </r>
    <r>
      <rPr>
        <vertAlign val="superscript"/>
        <sz val="11"/>
        <color theme="1"/>
        <rFont val="맑은 고딕"/>
        <family val="3"/>
        <charset val="129"/>
        <scheme val="minor"/>
      </rPr>
      <t>)</t>
    </r>
    <r>
      <rPr>
        <sz val="11"/>
        <color theme="1"/>
        <rFont val="맑은 고딕"/>
        <family val="2"/>
        <charset val="129"/>
        <scheme val="minor"/>
      </rPr>
      <t xml:space="preserve">  X 1/10 X 2012년 1월 1일 이후의 근속연수</t>
    </r>
    <r>
      <rPr>
        <vertAlign val="superscript"/>
        <sz val="11"/>
        <color rgb="FF0070C0"/>
        <rFont val="맑은 고딕"/>
        <family val="3"/>
        <charset val="129"/>
        <scheme val="minor"/>
      </rPr>
      <t>주2)</t>
    </r>
    <r>
      <rPr>
        <sz val="11"/>
        <color theme="1"/>
        <rFont val="맑은 고딕"/>
        <family val="2"/>
        <charset val="129"/>
        <scheme val="minor"/>
      </rPr>
      <t xml:space="preserve"> X </t>
    </r>
    <r>
      <rPr>
        <b/>
        <sz val="11"/>
        <color rgb="FFFF0000"/>
        <rFont val="맑은 고딕"/>
        <family val="3"/>
        <charset val="129"/>
        <scheme val="minor"/>
      </rPr>
      <t>3</t>
    </r>
    <phoneticPr fontId="4" type="noConversion"/>
  </si>
  <si>
    <t>2.5배</t>
    <phoneticPr fontId="4" type="noConversion"/>
  </si>
  <si>
    <t>2006년3배</t>
    <phoneticPr fontId="4" type="noConversion"/>
  </si>
  <si>
    <t>근로소득</t>
    <phoneticPr fontId="4" type="noConversion"/>
  </si>
  <si>
    <t>2003년 2.5배</t>
    <phoneticPr fontId="4" type="noConversion"/>
  </si>
  <si>
    <t>퇴직소득</t>
    <phoneticPr fontId="4" type="noConversion"/>
  </si>
  <si>
    <t>입사일및배수</t>
    <phoneticPr fontId="4" type="noConversion"/>
  </si>
  <si>
    <t>근로소득세</t>
    <phoneticPr fontId="4" type="noConversion"/>
  </si>
  <si>
    <t>지방소득세</t>
    <phoneticPr fontId="4" type="noConversion"/>
  </si>
  <si>
    <t>퇴직소득세</t>
    <phoneticPr fontId="4" type="noConversion"/>
  </si>
  <si>
    <t>손금불산입 상여처분</t>
    <phoneticPr fontId="4" type="noConversion"/>
  </si>
  <si>
    <t>규정없는 경우 세무조정</t>
    <phoneticPr fontId="4" type="noConversion"/>
  </si>
  <si>
    <t>원천</t>
    <phoneticPr fontId="4" type="noConversion"/>
  </si>
  <si>
    <t>지방소득세</t>
    <phoneticPr fontId="4" type="noConversion"/>
  </si>
  <si>
    <t>2014년총급여</t>
    <phoneticPr fontId="4" type="noConversion"/>
  </si>
  <si>
    <r>
      <rPr>
        <sz val="8"/>
        <color rgb="FFC00000"/>
        <rFont val="굴림체"/>
        <family val="3"/>
        <charset val="129"/>
      </rPr>
      <t xml:space="preserve"> 
연간급여</t>
    </r>
    <r>
      <rPr>
        <sz val="8"/>
        <rFont val="굴림체"/>
        <family val="3"/>
        <charset val="129"/>
      </rPr>
      <t>총액</t>
    </r>
    <phoneticPr fontId="4" type="noConversion"/>
  </si>
  <si>
    <r>
      <rPr>
        <sz val="8"/>
        <color rgb="FFC00000"/>
        <rFont val="굴림체"/>
        <family val="3"/>
        <charset val="129"/>
      </rPr>
      <t xml:space="preserve">
상여</t>
    </r>
    <r>
      <rPr>
        <sz val="8"/>
        <rFont val="굴림체"/>
        <family val="3"/>
        <charset val="129"/>
      </rPr>
      <t>총액</t>
    </r>
    <phoneticPr fontId="4" type="noConversion"/>
  </si>
  <si>
    <t>세법상 추계한도액
(정관규정없는 경우)</t>
    <phoneticPr fontId="4" type="noConversion"/>
  </si>
  <si>
    <r>
      <rPr>
        <sz val="8"/>
        <color rgb="FFC00000"/>
        <rFont val="굴림체"/>
        <family val="3"/>
        <charset val="129"/>
      </rPr>
      <t>3년 연평균
상여</t>
    </r>
    <r>
      <rPr>
        <sz val="8"/>
        <rFont val="굴림체"/>
        <family val="3"/>
        <charset val="129"/>
      </rPr>
      <t>총액</t>
    </r>
    <phoneticPr fontId="4" type="noConversion"/>
  </si>
  <si>
    <r>
      <rPr>
        <sz val="8"/>
        <color rgb="FFC00000"/>
        <rFont val="굴림체"/>
        <family val="3"/>
        <charset val="129"/>
      </rPr>
      <t>3년 연평균
급여</t>
    </r>
    <r>
      <rPr>
        <sz val="8"/>
        <rFont val="굴림체"/>
        <family val="3"/>
        <charset val="129"/>
      </rPr>
      <t>총액</t>
    </r>
    <phoneticPr fontId="4" type="noConversion"/>
  </si>
  <si>
    <r>
      <rPr>
        <sz val="8"/>
        <color rgb="FFC00000"/>
        <rFont val="굴림체"/>
        <family val="3"/>
        <charset val="129"/>
      </rPr>
      <t>퇴직직전 1년 
급여</t>
    </r>
    <r>
      <rPr>
        <sz val="8"/>
        <rFont val="굴림체"/>
        <family val="3"/>
        <charset val="129"/>
      </rPr>
      <t>총액</t>
    </r>
    <phoneticPr fontId="4" type="noConversion"/>
  </si>
  <si>
    <r>
      <rPr>
        <sz val="8"/>
        <color rgb="FFC00000"/>
        <rFont val="굴림체"/>
        <family val="3"/>
        <charset val="129"/>
      </rPr>
      <t>퇴직직전 1년
상여</t>
    </r>
    <r>
      <rPr>
        <sz val="8"/>
        <rFont val="굴림체"/>
        <family val="3"/>
        <charset val="129"/>
      </rPr>
      <t>총액</t>
    </r>
    <phoneticPr fontId="4" type="noConversion"/>
  </si>
  <si>
    <t>구분</t>
    <phoneticPr fontId="4" type="noConversion"/>
  </si>
  <si>
    <t>총급여</t>
    <phoneticPr fontId="4" type="noConversion"/>
  </si>
  <si>
    <t>상여</t>
    <phoneticPr fontId="4" type="noConversion"/>
  </si>
  <si>
    <t>계</t>
    <phoneticPr fontId="4" type="noConversion"/>
  </si>
  <si>
    <t>강수지</t>
    <phoneticPr fontId="4" type="noConversion"/>
  </si>
  <si>
    <t>ⓑ세법규정 한도 검토및 세법상 신고</t>
    <phoneticPr fontId="4" type="noConversion"/>
  </si>
  <si>
    <t>ⓐ 회사규정</t>
    <phoneticPr fontId="4" type="noConversion"/>
  </si>
  <si>
    <t>ⓐ 회사규정</t>
    <phoneticPr fontId="4" type="noConversion"/>
  </si>
  <si>
    <r>
      <t xml:space="preserve">회사규정-퇴직직전 </t>
    </r>
    <r>
      <rPr>
        <b/>
        <sz val="10"/>
        <color rgb="FFFF0000"/>
        <rFont val="굴림체"/>
        <family val="3"/>
        <charset val="129"/>
      </rPr>
      <t>3</t>
    </r>
    <r>
      <rPr>
        <b/>
        <sz val="8"/>
        <color rgb="FF0070C0"/>
        <rFont val="굴림체"/>
        <family val="3"/>
        <charset val="129"/>
      </rPr>
      <t>년간 총급여</t>
    </r>
    <phoneticPr fontId="4" type="noConversion"/>
  </si>
  <si>
    <r>
      <t>회사규정-퇴직직전</t>
    </r>
    <r>
      <rPr>
        <b/>
        <sz val="8"/>
        <color rgb="FFFF0000"/>
        <rFont val="굴림체"/>
        <family val="3"/>
        <charset val="129"/>
      </rPr>
      <t xml:space="preserve"> </t>
    </r>
    <r>
      <rPr>
        <b/>
        <sz val="10"/>
        <color rgb="FFFF0000"/>
        <rFont val="굴림체"/>
        <family val="3"/>
        <charset val="129"/>
      </rPr>
      <t>1</t>
    </r>
    <r>
      <rPr>
        <b/>
        <sz val="8"/>
        <color rgb="FF0070C0"/>
        <rFont val="굴림체"/>
        <family val="3"/>
        <charset val="129"/>
      </rPr>
      <t>년간 총급여</t>
    </r>
    <phoneticPr fontId="4" type="noConversion"/>
  </si>
  <si>
    <t>http://www.moel.go.kr/retirementpayCal.do</t>
    <phoneticPr fontId="4" type="noConversion"/>
  </si>
  <si>
    <r>
      <rPr>
        <sz val="10"/>
        <rFont val="돋움"/>
        <family val="3"/>
        <charset val="129"/>
      </rPr>
      <t>검증</t>
    </r>
    <r>
      <rPr>
        <sz val="10"/>
        <rFont val="Arial"/>
        <family val="2"/>
      </rPr>
      <t xml:space="preserve"> </t>
    </r>
    <r>
      <rPr>
        <sz val="10"/>
        <rFont val="돋움"/>
        <family val="3"/>
        <charset val="129"/>
      </rPr>
      <t>노동부</t>
    </r>
    <r>
      <rPr>
        <sz val="10"/>
        <rFont val="Arial"/>
        <family val="2"/>
      </rPr>
      <t xml:space="preserve"> </t>
    </r>
    <r>
      <rPr>
        <sz val="10"/>
        <rFont val="돋움"/>
        <family val="3"/>
        <charset val="129"/>
      </rPr>
      <t>퇴지금계산</t>
    </r>
    <phoneticPr fontId="4" type="noConversion"/>
  </si>
  <si>
    <t>임원퇴직급여 (법인 세법상 임원 퇴직금지급규정의 한도 vs 세법상 임원 퇴직금 한도) - 선우회계법인 주황규 작성 2021.06.04.</t>
    <phoneticPr fontId="4" type="noConversion"/>
  </si>
  <si>
    <t>③ 2020.1.1.이후 근무기간 ~</t>
    <phoneticPr fontId="4" type="noConversion"/>
  </si>
  <si>
    <t>② 2012.1.1. ~ 2019.12.31. 근무기간</t>
    <phoneticPr fontId="4" type="noConversion"/>
  </si>
  <si>
    <t>퇴직급여지급규정 :</t>
    <phoneticPr fontId="4" type="noConversion"/>
  </si>
  <si>
    <t>ⓐ 회사규정 (전체 퇴직금)</t>
    <phoneticPr fontId="4" type="noConversion"/>
  </si>
  <si>
    <t>&lt;==세법상 한도 2배수(fixed)</t>
    <phoneticPr fontId="4" type="noConversion"/>
  </si>
  <si>
    <t>(e)세법규정한도 추계액</t>
    <phoneticPr fontId="4" type="noConversion"/>
  </si>
  <si>
    <t>(g)근로소득(⒞-(f))</t>
    <phoneticPr fontId="4" type="noConversion"/>
  </si>
  <si>
    <t>(h)퇴직소득(⒜-(g))</t>
    <phoneticPr fontId="4" type="noConversion"/>
  </si>
  <si>
    <t>개월수합계</t>
    <phoneticPr fontId="4" type="noConversion"/>
  </si>
  <si>
    <t>근로소득 간이세액표(제189조 제1항 관련)</t>
    <phoneticPr fontId="114" type="noConversion"/>
  </si>
  <si>
    <t>(단위: 원)</t>
  </si>
  <si>
    <t>월급여액(천원)</t>
  </si>
  <si>
    <t>공제대상가족의 수</t>
  </si>
  <si>
    <t>[비과세 및 학자금 제외］</t>
  </si>
  <si>
    <t>이상</t>
  </si>
  <si>
    <t>미만</t>
  </si>
  <si>
    <t>+</t>
    <phoneticPr fontId="4" type="noConversion"/>
  </si>
  <si>
    <t>-</t>
    <phoneticPr fontId="4" type="noConversion"/>
  </si>
  <si>
    <t>10,000천원 초과</t>
  </si>
  <si>
    <t>(10,000천원인 경우의 해당 세액) + (10,000천원을 초과하는 금액에 98퍼센트를 곱한 금액의 35퍼센트 상당액)</t>
    <phoneticPr fontId="114" type="noConversion"/>
  </si>
  <si>
    <t>14,000천원 이하</t>
  </si>
  <si>
    <t>14,000천원 초과</t>
  </si>
  <si>
    <t xml:space="preserve">(10,000천원인 경우의 해당세액) + (1,372,000원) + (14,000천원을 초과하는 금액에 98퍼센트를 곱한 금액의 38퍼센트 상당액) </t>
    <phoneticPr fontId="114" type="noConversion"/>
  </si>
  <si>
    <t>28,000천원 이하</t>
  </si>
  <si>
    <t>28,000천원 초과</t>
    <phoneticPr fontId="114" type="noConversion"/>
  </si>
  <si>
    <t xml:space="preserve">(10,000천원인 경우의 해당세액) + (6,585,600원) + (28,000천원을 초과하는 금액에 98퍼센트를 곱한 금액의 40퍼센트 상당액) </t>
    <phoneticPr fontId="114" type="noConversion"/>
  </si>
  <si>
    <t>30,000천원 이하</t>
    <phoneticPr fontId="114" type="noConversion"/>
  </si>
  <si>
    <t>30,000천원 초과</t>
    <phoneticPr fontId="114" type="noConversion"/>
  </si>
  <si>
    <t xml:space="preserve">(10,000천원인 경우의 해당세액) + (7,369,600원) + (30,000천원을 초과하는 금액의 40퍼센트 상당액) </t>
    <phoneticPr fontId="114" type="noConversion"/>
  </si>
  <si>
    <t>45,000천원 이하</t>
  </si>
  <si>
    <t>45,000천원 초과</t>
    <phoneticPr fontId="114" type="noConversion"/>
  </si>
  <si>
    <t xml:space="preserve">(10,000천원인 경우의 해당세액) + (13,369,600원) + (45,000천원을 초과하는 금액의 42퍼센트 상당액) </t>
    <phoneticPr fontId="114" type="noConversion"/>
  </si>
  <si>
    <t>87,000천원 이하</t>
    <phoneticPr fontId="114" type="noConversion"/>
  </si>
  <si>
    <t>87,000천원 초과</t>
    <phoneticPr fontId="114" type="noConversion"/>
  </si>
  <si>
    <t xml:space="preserve">(10,000천원인 경우의 해당세액) + (31,009,600원) + (87,000천원을 초과하는 금액의 45퍼센트 상당액) </t>
    <phoneticPr fontId="114" type="noConversion"/>
  </si>
  <si>
    <t>`</t>
    <phoneticPr fontId="114" type="noConversion"/>
  </si>
  <si>
    <t>2020년 귀속 퇴직소득 세액계산 프로그램</t>
  </si>
  <si>
    <r>
      <rPr>
        <b/>
        <sz val="14"/>
        <color rgb="FFFF0000"/>
        <rFont val="돋움"/>
        <family val="3"/>
        <charset val="129"/>
      </rPr>
      <t xml:space="preserve">  </t>
    </r>
    <r>
      <rPr>
        <b/>
        <sz val="14"/>
        <color theme="1"/>
        <rFont val="돋움"/>
        <family val="3"/>
        <charset val="129"/>
      </rPr>
      <t>○ 이 프로그램은 납세자 편의를 위해 제공하는 프로그램으로 상업목적으로 사용하는 것을 금합니다.</t>
    </r>
    <r>
      <rPr>
        <b/>
        <sz val="14"/>
        <color indexed="8"/>
        <rFont val="돋움"/>
        <family val="3"/>
        <charset val="129"/>
      </rPr>
      <t xml:space="preserve">
</t>
    </r>
    <r>
      <rPr>
        <b/>
        <sz val="14"/>
        <color rgb="FFFF0000"/>
        <rFont val="돋움"/>
        <family val="3"/>
        <charset val="129"/>
      </rPr>
      <t xml:space="preserve">  </t>
    </r>
    <r>
      <rPr>
        <b/>
        <sz val="14"/>
        <color theme="1"/>
        <rFont val="돋움"/>
        <family val="3"/>
        <charset val="129"/>
      </rPr>
      <t xml:space="preserve">○ 이 프로그램은 </t>
    </r>
    <r>
      <rPr>
        <b/>
        <sz val="14"/>
        <color rgb="FFFF0000"/>
        <rFont val="돋움"/>
        <family val="3"/>
        <charset val="129"/>
      </rPr>
      <t>퇴직일(귀속시기)이 2020.1.1.이후인 경우에만 사용이 가능</t>
    </r>
    <r>
      <rPr>
        <b/>
        <sz val="14"/>
        <color theme="1"/>
        <rFont val="돋움"/>
        <family val="3"/>
        <charset val="129"/>
      </rPr>
      <t>하고,</t>
    </r>
    <r>
      <rPr>
        <b/>
        <sz val="14"/>
        <color rgb="FFFF0000"/>
        <rFont val="돋움"/>
        <family val="3"/>
        <charset val="129"/>
      </rPr>
      <t xml:space="preserve"> 퇴직일이 2019.12.31.이전이면</t>
    </r>
    <r>
      <rPr>
        <b/>
        <sz val="14"/>
        <color theme="1"/>
        <rFont val="돋움"/>
        <family val="3"/>
        <charset val="129"/>
      </rPr>
      <t xml:space="preserve">
      </t>
    </r>
    <r>
      <rPr>
        <b/>
        <sz val="14"/>
        <color rgb="FFFF0000"/>
        <rFont val="돋움"/>
        <family val="3"/>
        <charset val="129"/>
      </rPr>
      <t>해당 귀속연도 퇴직소득 세액계산 프로그램을 사용</t>
    </r>
    <r>
      <rPr>
        <b/>
        <sz val="14"/>
        <color theme="1"/>
        <rFont val="돋움"/>
        <family val="3"/>
        <charset val="129"/>
      </rPr>
      <t>하여야 합니다.</t>
    </r>
    <r>
      <rPr>
        <b/>
        <sz val="14"/>
        <color rgb="FFFF0000"/>
        <rFont val="돋움"/>
        <family val="3"/>
        <charset val="129"/>
      </rPr>
      <t xml:space="preserve">
  </t>
    </r>
    <r>
      <rPr>
        <b/>
        <sz val="14"/>
        <rFont val="돋움"/>
        <family val="3"/>
        <charset val="129"/>
      </rPr>
      <t xml:space="preserve">○ 이 프로그램은 </t>
    </r>
    <r>
      <rPr>
        <b/>
        <sz val="14"/>
        <color rgb="FFFF0000"/>
        <rFont val="돋움"/>
        <family val="3"/>
        <charset val="129"/>
      </rPr>
      <t>퇴직소득세를 원천징수하지 않은 경우에 이연퇴직소득세를 계산할 수 있으므로
      원천징수하였다가 환급하는 경우에는 사용이 불가합니다.</t>
    </r>
  </si>
  <si>
    <t>1. 일러두기</t>
    <phoneticPr fontId="146" type="noConversion"/>
  </si>
  <si>
    <t xml:space="preserve">  가. 본 프로그램은 소득세법 시행규칙 [별지 제24호서식(2)]&lt;개정 2019.12.31.&gt;을 반영한 프로그램입니다.</t>
    <phoneticPr fontId="4" type="noConversion"/>
  </si>
  <si>
    <t xml:space="preserve">  나. 입력화면의 "1.인적사항" ~ "3.과세이연계좌"  중 "노란색" 부분(해당사항이 있는 부분만)을 입력하고</t>
    <phoneticPr fontId="146" type="noConversion"/>
  </si>
  <si>
    <r>
      <t xml:space="preserve">  다. '중간지급 등'에 기재할 사항은 해당 과세기간 중 최종 퇴직분 외에 중간정산이 있거나
       해당 과세기간 외에 중간정산이 있는 경우 이를 통산(합산)하여 기재하며,
       </t>
    </r>
    <r>
      <rPr>
        <b/>
        <sz val="14"/>
        <color rgb="FF0000FF"/>
        <rFont val="돋움"/>
        <family val="3"/>
        <charset val="129"/>
      </rPr>
      <t xml:space="preserve">해당 과세기간 중에 중간정산만 있을 경우 이를 최종분에 기재합니다.
</t>
    </r>
    <r>
      <rPr>
        <b/>
        <sz val="14"/>
        <color indexed="8"/>
        <rFont val="돋움"/>
        <family val="3"/>
        <charset val="129"/>
      </rPr>
      <t xml:space="preserve">     </t>
    </r>
    <phoneticPr fontId="146" type="noConversion"/>
  </si>
  <si>
    <t xml:space="preserve">    ※  주(현)근무지의 중간정산과 종(전)근무지(근무처가 다른 회사)에서 해당 과세기간에 
        지급받은 퇴직금이 있는 경우 이 프로그램을 사용할 수 없고 퇴직소득 확정신고 대상임</t>
    <phoneticPr fontId="4" type="noConversion"/>
  </si>
  <si>
    <t xml:space="preserve">  라. 다음의 기본사항 등 입력 방법, 세액계산방법 요약 및 유의사항을 충분히 읽어보시고 입력하시기 바랍니다.</t>
  </si>
  <si>
    <t xml:space="preserve">  </t>
    <phoneticPr fontId="160" type="noConversion"/>
  </si>
  <si>
    <r>
      <t xml:space="preserve">2. 기본사항 등 입력 이용방법 </t>
    </r>
    <r>
      <rPr>
        <b/>
        <sz val="18"/>
        <color indexed="12"/>
        <rFont val="돋움"/>
        <family val="3"/>
        <charset val="129"/>
      </rPr>
      <t>( 반드시 노란색 시트의 노란색 셀에만 입력할 것)</t>
    </r>
    <phoneticPr fontId="146" type="noConversion"/>
  </si>
  <si>
    <t xml:space="preserve">  가. 인적사항 : 원천징수의무자(회사) 및 소득자의 인적사항을 빠짐없이 입력</t>
    <phoneticPr fontId="160" type="noConversion"/>
  </si>
  <si>
    <t xml:space="preserve">   - 징수의무자구분 :  사업장 '1',  공적연금사업자 '3'을 구분하여 적습니다.</t>
    <phoneticPr fontId="160" type="noConversion"/>
  </si>
  <si>
    <t xml:space="preserve">  나. 지급명세서상 퇴직급여 현황의 구분</t>
    <phoneticPr fontId="160" type="noConversion"/>
  </si>
  <si>
    <t xml:space="preserve">   - 퇴직급여 : 퇴직으로 인하여 지급되는 급여(법정외 퇴직급여 포함)</t>
    <phoneticPr fontId="160" type="noConversion"/>
  </si>
  <si>
    <t xml:space="preserve">   - 비과세 퇴직급여 : 소득세법 제12조 제3호에 해당하는 비과세 퇴직소득</t>
    <phoneticPr fontId="160" type="noConversion"/>
  </si>
  <si>
    <t xml:space="preserve">  다. 과세이연 계좌부분</t>
    <phoneticPr fontId="160" type="noConversion"/>
  </si>
  <si>
    <t xml:space="preserve">   - 퇴직연금사업자명 : 연금계좌의 연금사업자명</t>
    <phoneticPr fontId="160" type="noConversion"/>
  </si>
  <si>
    <t xml:space="preserve">   - 사업자등록번호 : 연금계좌 연금사업자의 사업자등록번호</t>
    <phoneticPr fontId="160" type="noConversion"/>
  </si>
  <si>
    <t xml:space="preserve">   - 계좌번호 : 연금계좌의 계좌번호</t>
    <phoneticPr fontId="160" type="noConversion"/>
  </si>
  <si>
    <t xml:space="preserve">   - 계좌입금금액 : 연금계좌에 입금한 금액</t>
    <phoneticPr fontId="160" type="noConversion"/>
  </si>
  <si>
    <t xml:space="preserve">   - 입금(이체)일 : 연금계좌에 입금한 날짜</t>
    <phoneticPr fontId="160" type="noConversion"/>
  </si>
  <si>
    <t>3. 세액계산방법 요약  및 유의사항</t>
    <phoneticPr fontId="160" type="noConversion"/>
  </si>
  <si>
    <t>* 중간지급 등 : 최종 퇴직분 외의 중간 지급 등이 있는 경우 기재</t>
    <phoneticPr fontId="160" type="noConversion"/>
  </si>
  <si>
    <r>
      <t xml:space="preserve">* 최종분 : 최종 퇴직분에 대한 내용 기재 </t>
    </r>
    <r>
      <rPr>
        <b/>
        <sz val="14"/>
        <color rgb="FF0000FF"/>
        <rFont val="돋움"/>
        <family val="3"/>
        <charset val="129"/>
      </rPr>
      <t>(※ 당해년도에 중간정산분만 있을 경우에는 최종분으로 기재)</t>
    </r>
    <phoneticPr fontId="160" type="noConversion"/>
  </si>
  <si>
    <t xml:space="preserve"> · 중간정산 지급일 = 퇴사일 = 퇴직소득 귀속시기  [소득세법 시행령 제43조 2항]  </t>
    <phoneticPr fontId="4" type="noConversion"/>
  </si>
  <si>
    <t xml:space="preserve">   (적용례) 중간정산시점 19.12.31., 지급일 20.1.25.인 경우(→귀속시기 2020년)
               → 퇴사일 2020.1.25.입력, 근속연수 계산시 중간정산 퇴직급여 산정에 포함되지 않은 기간은 
                   제외월수에 1월(20.1.1.~20.1.25.) 기재
               → 추후, 최종 퇴직분 퇴직급여 근속년수 산정 시 근속년수에 가산월수 1월(20.1.1.~20.1.25.) 기재</t>
  </si>
  <si>
    <t>* 정산(합산) : 중간지급분과 최종분의 정산(합산)내용 기재</t>
    <phoneticPr fontId="160" type="noConversion"/>
  </si>
  <si>
    <t xml:space="preserve"> 가. 세액계산 방법</t>
    <phoneticPr fontId="4" type="noConversion"/>
  </si>
  <si>
    <t xml:space="preserve"> ① 퇴직소득 과세방식 변경</t>
    <phoneticPr fontId="160" type="noConversion"/>
  </si>
  <si>
    <t xml:space="preserve"> -  정률공제(퇴직소득의 40%를 일률적으로 공제) -&gt; 차등공제(환산급여구간별로 차등공제)</t>
    <phoneticPr fontId="160" type="noConversion"/>
  </si>
  <si>
    <t xml:space="preserve"> -  환산급여 : {(퇴직소득 - 근속연수공제) / 근속연수} x 12</t>
    <phoneticPr fontId="160" type="noConversion"/>
  </si>
  <si>
    <t xml:space="preserve"> ② 환산급여 공제</t>
    <phoneticPr fontId="4" type="noConversion"/>
  </si>
  <si>
    <t>환산급여</t>
  </si>
  <si>
    <t>차등공제</t>
  </si>
  <si>
    <t>8백만원 이하</t>
  </si>
  <si>
    <t>환산급여의 100%</t>
  </si>
  <si>
    <t>7천만원 이하</t>
  </si>
  <si>
    <t>8백만원+(8백만원 초과분의 60%)</t>
  </si>
  <si>
    <t>1억원 이하</t>
  </si>
  <si>
    <t>4천520만원+(7천만원 초과분의 55%)</t>
  </si>
  <si>
    <t>3억원 이하</t>
  </si>
  <si>
    <t>6천170만원+(1억원 초과분의 45%)</t>
  </si>
  <si>
    <t>3억원 초과</t>
  </si>
  <si>
    <t>1억5천170만원+(3억원 초과분의 35%)</t>
  </si>
  <si>
    <t xml:space="preserve"> ③ 산출세액</t>
    <phoneticPr fontId="4" type="noConversion"/>
  </si>
  <si>
    <t xml:space="preserve"> - {(환산급여 - 환산급여 공제) x 기본세율}  / 12 x 근속연수</t>
    <phoneticPr fontId="160" type="noConversion"/>
  </si>
  <si>
    <t xml:space="preserve"> 나. 이연퇴직소득세액계산</t>
    <phoneticPr fontId="160" type="noConversion"/>
  </si>
  <si>
    <t xml:space="preserve"> - 신고대상세액 * 계좌입금금액 / 퇴직급여(최종분 퇴직급여)</t>
    <phoneticPr fontId="160" type="noConversion"/>
  </si>
  <si>
    <t>이 프로그램은 원활한 퇴직소득세 신고 업무를 돕기 위하여 참고용으로 제공하는 서비스입니다.
따라서 상업용 목적으로 사용하여서는 안되며, 원천징수의무자의 책임하에 퇴직소득세를 신고, 납부하셔야 합니다.</t>
    <phoneticPr fontId="160" type="noConversion"/>
  </si>
  <si>
    <t>1.인적사항</t>
  </si>
  <si>
    <t>입
력
사
항</t>
  </si>
  <si>
    <t>징수의무자</t>
  </si>
  <si>
    <t>근무처구분</t>
  </si>
  <si>
    <t>최종(퇴직)</t>
  </si>
  <si>
    <t>중간지급 등</t>
    <phoneticPr fontId="4" type="noConversion"/>
  </si>
  <si>
    <t>사업자등록번호</t>
  </si>
  <si>
    <t>법인명(상호)</t>
  </si>
  <si>
    <t>대표자(성명)</t>
  </si>
  <si>
    <t>주민(법인)등록번호</t>
  </si>
  <si>
    <t>소재지(주소)</t>
  </si>
  <si>
    <t>징수의무자구분</t>
  </si>
  <si>
    <t>사업장</t>
  </si>
  <si>
    <t>관할세무서</t>
    <phoneticPr fontId="4" type="noConversion"/>
  </si>
  <si>
    <t>소  득  자</t>
  </si>
  <si>
    <t>성명</t>
  </si>
  <si>
    <t>주민등록번호</t>
  </si>
  <si>
    <t>임원여부(여/부)</t>
  </si>
  <si>
    <t>여</t>
  </si>
  <si>
    <t>주소</t>
  </si>
  <si>
    <t>2. 퇴직사유</t>
    <phoneticPr fontId="4" type="noConversion"/>
  </si>
  <si>
    <t>퇴직사유</t>
    <phoneticPr fontId="4" type="noConversion"/>
  </si>
  <si>
    <t>3.퇴직금 지급(영수)내역</t>
    <phoneticPr fontId="4" type="noConversion"/>
  </si>
  <si>
    <t xml:space="preserve">※ 날짜 입력시 "yyyy-mm-dd" 의 형식으로 입력 </t>
    <phoneticPr fontId="4" type="noConversion"/>
  </si>
  <si>
    <t>입사일</t>
  </si>
  <si>
    <r>
      <t xml:space="preserve">기산일
</t>
    </r>
    <r>
      <rPr>
        <sz val="11"/>
        <color indexed="10"/>
        <rFont val="굴림"/>
        <family val="3"/>
        <charset val="129"/>
      </rPr>
      <t>※ 필수입력</t>
    </r>
  </si>
  <si>
    <r>
      <t xml:space="preserve">퇴사일
</t>
    </r>
    <r>
      <rPr>
        <sz val="11"/>
        <color indexed="10"/>
        <rFont val="굴림"/>
        <family val="3"/>
        <charset val="129"/>
      </rPr>
      <t>※ 필수입력</t>
    </r>
  </si>
  <si>
    <r>
      <t xml:space="preserve">지급일
</t>
    </r>
    <r>
      <rPr>
        <sz val="11"/>
        <color rgb="FFFF0000"/>
        <rFont val="굴림"/>
        <family val="3"/>
        <charset val="129"/>
      </rPr>
      <t>※ 필수입력</t>
    </r>
    <phoneticPr fontId="4" type="noConversion"/>
  </si>
  <si>
    <t>제외월수</t>
    <phoneticPr fontId="4" type="noConversion"/>
  </si>
  <si>
    <t>가산월수</t>
    <phoneticPr fontId="4" type="noConversion"/>
  </si>
  <si>
    <t>최종</t>
  </si>
  <si>
    <r>
      <t xml:space="preserve">퇴직급여
</t>
    </r>
    <r>
      <rPr>
        <sz val="11"/>
        <color indexed="10"/>
        <rFont val="굴림"/>
        <family val="3"/>
        <charset val="129"/>
      </rPr>
      <t>※ 필수입력</t>
    </r>
  </si>
  <si>
    <t>비과세 퇴직급여</t>
  </si>
  <si>
    <t>기납부세액</t>
  </si>
  <si>
    <t xml:space="preserve">※ 중간정산 지급일 = 퇴사일 = 퇴직소득 귀속시기  [소득세법 시행령 제43조 2항]  </t>
    <phoneticPr fontId="4" type="noConversion"/>
  </si>
  <si>
    <t>※ 중간지급 등의 기산일과 퇴사일을 기재하면 반드시 퇴직급여를 입력하여야 합니다.</t>
    <phoneticPr fontId="4" type="noConversion"/>
  </si>
  <si>
    <t>4. 과세이연계좌</t>
    <phoneticPr fontId="4" type="noConversion"/>
  </si>
  <si>
    <t>- 해당사항이 없는 경우 입력 금지</t>
  </si>
  <si>
    <t xml:space="preserve">   * 「소득세법」 제146조제2항에 따라 퇴직급여액을 연금계좌에 입금(이체)하여 퇴직소득세 징수를 하지 아니한 경우에 작성합니다.(거주자인 경우만 작성합니다)</t>
  </si>
  <si>
    <t>과세이연계좌</t>
  </si>
  <si>
    <t>퇴직연금사업자명</t>
  </si>
  <si>
    <t>계좌번호</t>
  </si>
  <si>
    <t>계좌입금금액</t>
  </si>
  <si>
    <t>입금(이체)일</t>
  </si>
  <si>
    <t>(1)</t>
  </si>
  <si>
    <t>(2)</t>
  </si>
  <si>
    <r>
      <t xml:space="preserve">■ 소득세법 시행규칙[별지 제24호서식(2)] </t>
    </r>
    <r>
      <rPr>
        <b/>
        <sz val="10"/>
        <color rgb="FF0000FF"/>
        <rFont val="맑은 고딕"/>
        <family val="3"/>
        <charset val="129"/>
        <scheme val="minor"/>
      </rPr>
      <t>&lt;개정 2020. 3.13.&gt;</t>
    </r>
    <phoneticPr fontId="114" type="noConversion"/>
  </si>
  <si>
    <t>거주구분</t>
    <phoneticPr fontId="4" type="noConversion"/>
  </si>
  <si>
    <t>거주자1 / 비거주자2</t>
    <phoneticPr fontId="4" type="noConversion"/>
  </si>
  <si>
    <t>관리번호</t>
    <phoneticPr fontId="4" type="noConversion"/>
  </si>
  <si>
    <t>퇴직소득원천징수영수증/지급명세서</t>
    <phoneticPr fontId="114" type="noConversion"/>
  </si>
  <si>
    <t>내외국인</t>
    <phoneticPr fontId="4" type="noConversion"/>
  </si>
  <si>
    <t>내국인1/ 외국인9</t>
    <phoneticPr fontId="114" type="noConversion"/>
  </si>
  <si>
    <t>종교관련종사자 여부</t>
    <phoneticPr fontId="114" type="noConversion"/>
  </si>
  <si>
    <t>여 1/ 부 2</t>
    <phoneticPr fontId="114" type="noConversion"/>
  </si>
  <si>
    <t>( [   ] 소득자 보관용   [   ] 발행자 보관용   [   ] 발행자 보고용 )</t>
    <phoneticPr fontId="114" type="noConversion"/>
  </si>
  <si>
    <t>거주지국</t>
    <phoneticPr fontId="4" type="noConversion"/>
  </si>
  <si>
    <t>거주지국코드</t>
  </si>
  <si>
    <t>징수의무자구분</t>
    <phoneticPr fontId="4" type="noConversion"/>
  </si>
  <si>
    <t>징수
의무자</t>
    <phoneticPr fontId="114" type="noConversion"/>
  </si>
  <si>
    <t> ①사업자등록번호</t>
  </si>
  <si>
    <t> ②법인명(상호)</t>
  </si>
  <si>
    <t> ③대표자(성명)</t>
  </si>
  <si>
    <t> ④법인(주민)등록번호</t>
  </si>
  <si>
    <t> ⑤소재지(주소)</t>
  </si>
  <si>
    <t>소득자</t>
  </si>
  <si>
    <t> ⑥성         명</t>
  </si>
  <si>
    <t> ⑦주민등록번호</t>
  </si>
  <si>
    <t> ⑧주         소</t>
  </si>
  <si>
    <t>(9) 임원여부</t>
    <phoneticPr fontId="114" type="noConversion"/>
  </si>
  <si>
    <t>(10) 확정급여형 퇴직연금
     제도 가입일</t>
    <phoneticPr fontId="114" type="noConversion"/>
  </si>
  <si>
    <t>(11) 2011.12.31.퇴직금</t>
    <phoneticPr fontId="114" type="noConversion"/>
  </si>
  <si>
    <t>귀 속 연 도</t>
    <phoneticPr fontId="114" type="noConversion"/>
  </si>
  <si>
    <t>부터</t>
    <phoneticPr fontId="114" type="noConversion"/>
  </si>
  <si>
    <t>(12) 퇴직사유</t>
    <phoneticPr fontId="114" type="noConversion"/>
  </si>
  <si>
    <t>까지</t>
    <phoneticPr fontId="114" type="noConversion"/>
  </si>
  <si>
    <t>퇴직
급여
현황</t>
    <phoneticPr fontId="114" type="noConversion"/>
  </si>
  <si>
    <t> 근 무 처 구 분</t>
  </si>
  <si>
    <t>중간지급 등</t>
  </si>
  <si>
    <t>최종</t>
    <phoneticPr fontId="114" type="noConversion"/>
  </si>
  <si>
    <t>정산</t>
    <phoneticPr fontId="114" type="noConversion"/>
  </si>
  <si>
    <t xml:space="preserve"> (13) 근무처명</t>
    <phoneticPr fontId="114" type="noConversion"/>
  </si>
  <si>
    <t xml:space="preserve"> (14) 사업자등록번호</t>
    <phoneticPr fontId="114" type="noConversion"/>
  </si>
  <si>
    <t> (15) 퇴직급여</t>
    <phoneticPr fontId="114" type="noConversion"/>
  </si>
  <si>
    <t> (16) 비과세 퇴직급여</t>
    <phoneticPr fontId="114" type="noConversion"/>
  </si>
  <si>
    <t> (17) 과세대상 퇴직급여(15-16)</t>
    <phoneticPr fontId="114" type="noConversion"/>
  </si>
  <si>
    <t>근속
연수</t>
    <phoneticPr fontId="114" type="noConversion"/>
  </si>
  <si>
    <t>구   분</t>
  </si>
  <si>
    <t>(18)입사일</t>
    <phoneticPr fontId="114" type="noConversion"/>
  </si>
  <si>
    <t>(19)기산일</t>
    <phoneticPr fontId="114" type="noConversion"/>
  </si>
  <si>
    <t>(20)퇴사일</t>
    <phoneticPr fontId="114" type="noConversion"/>
  </si>
  <si>
    <t>(21)지급일</t>
    <phoneticPr fontId="114" type="noConversion"/>
  </si>
  <si>
    <t>(22)근속월수</t>
    <phoneticPr fontId="114" type="noConversion"/>
  </si>
  <si>
    <t>(23)제외월수</t>
    <phoneticPr fontId="114" type="noConversion"/>
  </si>
  <si>
    <t>(24)가산월수</t>
    <phoneticPr fontId="114" type="noConversion"/>
  </si>
  <si>
    <t>(25)중복월수</t>
    <phoneticPr fontId="4" type="noConversion"/>
  </si>
  <si>
    <t>(26)근속연수</t>
  </si>
  <si>
    <t>중간지급 근속연수</t>
  </si>
  <si>
    <t>최종 근속연수</t>
    <phoneticPr fontId="114" type="noConversion"/>
  </si>
  <si>
    <t>정산 근속연수</t>
    <phoneticPr fontId="114" type="noConversion"/>
  </si>
  <si>
    <t>과세
표준
계산</t>
    <phoneticPr fontId="4" type="noConversion"/>
  </si>
  <si>
    <t>계  산  내  용</t>
    <phoneticPr fontId="4" type="noConversion"/>
  </si>
  <si>
    <t>금    액</t>
    <phoneticPr fontId="4" type="noConversion"/>
  </si>
  <si>
    <t>(27)퇴직소득(17)</t>
  </si>
  <si>
    <t>(28)근속연수공제</t>
    <phoneticPr fontId="4" type="noConversion"/>
  </si>
  <si>
    <t>(29) 환산급여 [(27-28) × 12배 /정산근속연수]</t>
    <phoneticPr fontId="4" type="noConversion"/>
  </si>
  <si>
    <t>(30) 환산급여별공제</t>
    <phoneticPr fontId="4" type="noConversion"/>
  </si>
  <si>
    <t>(31) 퇴직소득과세표준(29-30)</t>
    <phoneticPr fontId="4" type="noConversion"/>
  </si>
  <si>
    <t>퇴직
소득
세액
계산</t>
    <phoneticPr fontId="114" type="noConversion"/>
  </si>
  <si>
    <t>(32) 환산산출세액(31 × 세율)</t>
    <phoneticPr fontId="4" type="noConversion"/>
  </si>
  <si>
    <t>(33) 퇴직소득 산출세액(32 × 정산근속연수 / 12배)</t>
    <phoneticPr fontId="4" type="noConversion"/>
  </si>
  <si>
    <t>(34) 세액공제</t>
    <phoneticPr fontId="4" type="noConversion"/>
  </si>
  <si>
    <t>(35) 기납부(또는 기과세이연) 세액</t>
    <phoneticPr fontId="4" type="noConversion"/>
  </si>
  <si>
    <t>(36) 신고대상세액(33 - 34 - 35)</t>
    <phoneticPr fontId="4" type="noConversion"/>
  </si>
  <si>
    <t>이연
퇴직
소득
세액
계산</t>
    <phoneticPr fontId="114" type="noConversion"/>
  </si>
  <si>
    <t>(37) 신고대상세액(36)</t>
    <phoneticPr fontId="114" type="noConversion"/>
  </si>
  <si>
    <t>연금계좌 입금명세</t>
    <phoneticPr fontId="114" type="noConversion"/>
  </si>
  <si>
    <t>(39) 퇴직급여(17)</t>
    <phoneticPr fontId="114" type="noConversion"/>
  </si>
  <si>
    <t>(40) 이연 퇴직소득세
(37 × 38 / 39)</t>
    <phoneticPr fontId="4" type="noConversion"/>
  </si>
  <si>
    <t>연금계좌취급자</t>
    <phoneticPr fontId="114" type="noConversion"/>
  </si>
  <si>
    <t>계좌번호</t>
    <phoneticPr fontId="114" type="noConversion"/>
  </si>
  <si>
    <t>입금일</t>
  </si>
  <si>
    <t>(38)계좌입금금액</t>
    <phoneticPr fontId="114" type="noConversion"/>
  </si>
  <si>
    <t>(41) 합    계</t>
    <phoneticPr fontId="4" type="noConversion"/>
  </si>
  <si>
    <t>납
부
명
세</t>
    <phoneticPr fontId="4" type="noConversion"/>
  </si>
  <si>
    <t>구           분</t>
  </si>
  <si>
    <t>소득세</t>
  </si>
  <si>
    <t>지방소득세</t>
    <phoneticPr fontId="114" type="noConversion"/>
  </si>
  <si>
    <t>농어촌특별세</t>
    <phoneticPr fontId="114" type="noConversion"/>
  </si>
  <si>
    <t>(42) 신고대상세액(36)</t>
    <phoneticPr fontId="114" type="noConversion"/>
  </si>
  <si>
    <t>(43) 이연퇴직소득세(40)</t>
    <phoneticPr fontId="114" type="noConversion"/>
  </si>
  <si>
    <t>(44) 차감원천징수세액(42-43)</t>
    <phoneticPr fontId="114" type="noConversion"/>
  </si>
  <si>
    <t xml:space="preserve">          위의 원천징수세액(퇴직소득)을 정히 영수(지급)합니다.</t>
    <phoneticPr fontId="114" type="noConversion"/>
  </si>
  <si>
    <t>년</t>
    <phoneticPr fontId="114" type="noConversion"/>
  </si>
  <si>
    <t>월</t>
    <phoneticPr fontId="114" type="noConversion"/>
  </si>
  <si>
    <t>일</t>
    <phoneticPr fontId="114" type="noConversion"/>
  </si>
  <si>
    <t>징수(보고)의무자</t>
    <phoneticPr fontId="114" type="noConversion"/>
  </si>
  <si>
    <t>(서명 또는 인)</t>
    <phoneticPr fontId="114" type="noConversion"/>
  </si>
  <si>
    <t>세무서장</t>
    <phoneticPr fontId="114" type="noConversion"/>
  </si>
  <si>
    <t>귀하</t>
    <phoneticPr fontId="114" type="noConversion"/>
  </si>
  <si>
    <t>수정일자</t>
    <phoneticPr fontId="4" type="noConversion"/>
  </si>
  <si>
    <t>항목번호</t>
    <phoneticPr fontId="4" type="noConversion"/>
  </si>
  <si>
    <t>항목명</t>
  </si>
  <si>
    <t>수 정 내 용</t>
    <phoneticPr fontId="4" type="noConversion"/>
  </si>
  <si>
    <t>당 초</t>
  </si>
  <si>
    <t>정 정</t>
  </si>
  <si>
    <t>2020.01.01</t>
    <phoneticPr fontId="4" type="noConversion"/>
  </si>
  <si>
    <t>2020년 귀속 퇴직소득 세액계산 프로그램 최초 게시</t>
    <phoneticPr fontId="4" type="noConversion"/>
  </si>
  <si>
    <t>2020.03.13</t>
    <phoneticPr fontId="4" type="noConversion"/>
  </si>
  <si>
    <t>(34)세액공제 추가</t>
    <phoneticPr fontId="4" type="noConversion"/>
  </si>
  <si>
    <t>항목 추가에 따른 (34) 번호 이후 항목번호 수정</t>
    <phoneticPr fontId="4" type="noConversion"/>
  </si>
  <si>
    <t>번호</t>
    <phoneticPr fontId="4" type="noConversion"/>
  </si>
  <si>
    <t>정년퇴직</t>
    <phoneticPr fontId="4" type="noConversion"/>
  </si>
  <si>
    <t>정리해고</t>
    <phoneticPr fontId="4" type="noConversion"/>
  </si>
  <si>
    <t>자발적 퇴직</t>
    <phoneticPr fontId="4" type="noConversion"/>
  </si>
  <si>
    <t>임원퇴직</t>
    <phoneticPr fontId="4" type="noConversion"/>
  </si>
  <si>
    <t>중간정산</t>
    <phoneticPr fontId="4" type="noConversion"/>
  </si>
  <si>
    <t>기타</t>
    <phoneticPr fontId="4" type="noConversion"/>
  </si>
  <si>
    <t>임원퇴직</t>
  </si>
  <si>
    <t>~ 2020년 1월까지</t>
    <phoneticPr fontId="4" type="noConversion"/>
  </si>
  <si>
    <t>⒝회사규정(=세법) 추계액</t>
    <phoneticPr fontId="4" type="noConversion"/>
  </si>
  <si>
    <t>(f) 세법상 한도액(퇴직급여) (b) + (d) + (e)</t>
    <phoneticPr fontId="4" type="noConversion"/>
  </si>
  <si>
    <t>⒞ 회사규정퇴직급여 추계액(⒜-(f)) 세법 한도 차액</t>
    <phoneticPr fontId="4" type="noConversion"/>
  </si>
  <si>
    <t>중간에 무급인 경우 개월수및 급여 이전으로 소급???</t>
    <phoneticPr fontId="4" type="noConversion"/>
  </si>
  <si>
    <t>체크</t>
    <phoneticPr fontId="4" type="noConversion"/>
  </si>
  <si>
    <t>X</t>
    <phoneticPr fontId="4" type="noConversion"/>
  </si>
  <si>
    <t>손흥민</t>
    <phoneticPr fontId="4" type="noConversion"/>
  </si>
  <si>
    <t>https://cafe.daum.net/transtax/MpRa/166</t>
    <phoneticPr fontId="4" type="noConversion"/>
  </si>
  <si>
    <r>
      <t xml:space="preserve">■ 소득세법 시행규칙 [별지 제24호서식(1)] </t>
    </r>
    <r>
      <rPr>
        <sz val="8"/>
        <color rgb="FF0070C0"/>
        <rFont val="굴림"/>
        <family val="3"/>
        <charset val="129"/>
      </rPr>
      <t>&lt;개정 2020. 3. 13.&gt;</t>
    </r>
    <phoneticPr fontId="146" type="noConversion"/>
  </si>
  <si>
    <t>(1쪽)</t>
    <phoneticPr fontId="146" type="noConversion"/>
  </si>
  <si>
    <t>http://cafe.daum.net/transtax/Q2Ux/190</t>
  </si>
  <si>
    <t>【</t>
    <phoneticPr fontId="146" type="noConversion"/>
  </si>
  <si>
    <t>】</t>
    <phoneticPr fontId="146" type="noConversion"/>
  </si>
  <si>
    <t>근로 소득 원천 징수 영수증</t>
    <phoneticPr fontId="146" type="noConversion"/>
  </si>
  <si>
    <t>거주구분</t>
    <phoneticPr fontId="146" type="noConversion"/>
  </si>
  <si>
    <t>거주자1 / 비거주자2</t>
    <phoneticPr fontId="146" type="noConversion"/>
  </si>
  <si>
    <t>거주지국</t>
    <phoneticPr fontId="146" type="noConversion"/>
  </si>
  <si>
    <t>대한민국</t>
    <phoneticPr fontId="146" type="noConversion"/>
  </si>
  <si>
    <t>거주지국 코드</t>
    <phoneticPr fontId="146" type="noConversion"/>
  </si>
  <si>
    <t>KR</t>
    <phoneticPr fontId="146" type="noConversion"/>
  </si>
  <si>
    <t>내.외국인</t>
    <phoneticPr fontId="146" type="noConversion"/>
  </si>
  <si>
    <t>관리
번호</t>
    <phoneticPr fontId="146" type="noConversion"/>
  </si>
  <si>
    <t>√</t>
    <phoneticPr fontId="146" type="noConversion"/>
  </si>
  <si>
    <t>근로소득 지급명세서</t>
    <phoneticPr fontId="146" type="noConversion"/>
  </si>
  <si>
    <t>외국인단일세율적용</t>
    <phoneticPr fontId="146" type="noConversion"/>
  </si>
  <si>
    <t>여 1 /</t>
    <phoneticPr fontId="146" type="noConversion"/>
  </si>
  <si>
    <t>부 2</t>
    <phoneticPr fontId="146" type="noConversion"/>
  </si>
  <si>
    <t>외국법인소속 파견근로자 여부</t>
    <phoneticPr fontId="146" type="noConversion"/>
  </si>
  <si>
    <t>국적</t>
    <phoneticPr fontId="146" type="noConversion"/>
  </si>
  <si>
    <t>국적 코드</t>
    <phoneticPr fontId="146" type="noConversion"/>
  </si>
  <si>
    <t>세대주여부</t>
    <phoneticPr fontId="146" type="noConversion"/>
  </si>
  <si>
    <t>(</t>
    <phoneticPr fontId="146" type="noConversion"/>
  </si>
  <si>
    <t>)</t>
    <phoneticPr fontId="146" type="noConversion"/>
  </si>
  <si>
    <t>연말정산구분</t>
    <phoneticPr fontId="146" type="noConversion"/>
  </si>
  <si>
    <t>사업자등록번호</t>
    <phoneticPr fontId="146" type="noConversion"/>
  </si>
  <si>
    <t>검증</t>
    <phoneticPr fontId="146" type="noConversion"/>
  </si>
  <si>
    <t>징     수
의 무 자</t>
    <phoneticPr fontId="146" type="noConversion"/>
  </si>
  <si>
    <t>1.</t>
    <phoneticPr fontId="146" type="noConversion"/>
  </si>
  <si>
    <t>법인명(상호)</t>
    <phoneticPr fontId="146" type="noConversion"/>
  </si>
  <si>
    <t>㈜선우회계법인</t>
    <phoneticPr fontId="146" type="noConversion"/>
  </si>
  <si>
    <t>2.</t>
    <phoneticPr fontId="146" type="noConversion"/>
  </si>
  <si>
    <t>대표자(성명)</t>
    <phoneticPr fontId="146" type="noConversion"/>
  </si>
  <si>
    <t>손흥민</t>
  </si>
  <si>
    <t>3.</t>
    <phoneticPr fontId="146" type="noConversion"/>
  </si>
  <si>
    <t>4.</t>
    <phoneticPr fontId="146" type="noConversion"/>
  </si>
  <si>
    <t>주민(법인)등록번호</t>
    <phoneticPr fontId="146" type="noConversion"/>
  </si>
  <si>
    <t>3-1.</t>
    <phoneticPr fontId="146" type="noConversion"/>
  </si>
  <si>
    <t>사업자단위과세자 여부</t>
    <phoneticPr fontId="146" type="noConversion"/>
  </si>
  <si>
    <t>여1    /   부2</t>
    <phoneticPr fontId="4" type="noConversion"/>
  </si>
  <si>
    <t>3-2.</t>
    <phoneticPr fontId="146" type="noConversion"/>
  </si>
  <si>
    <t>종사업장 일련번호</t>
    <phoneticPr fontId="146" type="noConversion"/>
  </si>
  <si>
    <t>5.</t>
    <phoneticPr fontId="146" type="noConversion"/>
  </si>
  <si>
    <t>소재지(주소)</t>
    <phoneticPr fontId="146" type="noConversion"/>
  </si>
  <si>
    <t>충남 천안시 서북구 오성로 103,6층(두정동,청풍프라자)</t>
    <phoneticPr fontId="4" type="noConversion"/>
  </si>
  <si>
    <t>주민등록번호</t>
    <phoneticPr fontId="146" type="noConversion"/>
  </si>
  <si>
    <t>소 득 자</t>
    <phoneticPr fontId="146" type="noConversion"/>
  </si>
  <si>
    <t>6.</t>
    <phoneticPr fontId="146" type="noConversion"/>
  </si>
  <si>
    <t>성명</t>
    <phoneticPr fontId="146" type="noConversion"/>
  </si>
  <si>
    <t>김수현</t>
    <phoneticPr fontId="146" type="noConversion"/>
  </si>
  <si>
    <t>7.</t>
    <phoneticPr fontId="146" type="noConversion"/>
  </si>
  <si>
    <t>주민(외국인)등록번호</t>
    <phoneticPr fontId="146" type="noConversion"/>
  </si>
  <si>
    <t>8.</t>
    <phoneticPr fontId="146" type="noConversion"/>
  </si>
  <si>
    <t>주소</t>
    <phoneticPr fontId="146" type="noConversion"/>
  </si>
  <si>
    <t>서울시 성동구 성수이로 51, 서울숲한라시그마밸리 610호</t>
    <phoneticPr fontId="4" type="noConversion"/>
  </si>
  <si>
    <r>
      <rPr>
        <b/>
        <sz val="8"/>
        <color theme="8" tint="-0.499984740745262"/>
        <rFont val="바탕"/>
        <family val="1"/>
        <charset val="129"/>
      </rPr>
      <t>Ⅰ</t>
    </r>
    <r>
      <rPr>
        <b/>
        <sz val="8"/>
        <color theme="8" tint="-0.499984740745262"/>
        <rFont val="굴림"/>
        <family val="3"/>
        <charset val="129"/>
      </rPr>
      <t xml:space="preserve">
근무처별
소득명세</t>
    </r>
    <phoneticPr fontId="146" type="noConversion"/>
  </si>
  <si>
    <t>구      분</t>
    <phoneticPr fontId="146" type="noConversion"/>
  </si>
  <si>
    <t>주(현)</t>
    <phoneticPr fontId="146" type="noConversion"/>
  </si>
  <si>
    <t>종(전)</t>
    <phoneticPr fontId="146" type="noConversion"/>
  </si>
  <si>
    <r>
      <rPr>
        <b/>
        <sz val="8"/>
        <color theme="6" tint="-0.499984740745262"/>
        <rFont val="굴림"/>
        <family val="3"/>
        <charset val="129"/>
      </rPr>
      <t>16-1.</t>
    </r>
    <r>
      <rPr>
        <sz val="8"/>
        <rFont val="굴림"/>
        <family val="3"/>
        <charset val="129"/>
      </rPr>
      <t xml:space="preserve"> </t>
    </r>
    <r>
      <rPr>
        <b/>
        <sz val="8"/>
        <color theme="4" tint="-0.499984740745262"/>
        <rFont val="굴림"/>
        <family val="3"/>
        <charset val="129"/>
      </rPr>
      <t>납세조합</t>
    </r>
    <phoneticPr fontId="146" type="noConversion"/>
  </si>
  <si>
    <t>합     계</t>
    <phoneticPr fontId="146" type="noConversion"/>
  </si>
  <si>
    <t>9.</t>
    <phoneticPr fontId="146" type="noConversion"/>
  </si>
  <si>
    <t>근무처명</t>
    <phoneticPr fontId="146" type="noConversion"/>
  </si>
  <si>
    <t>10.</t>
    <phoneticPr fontId="146" type="noConversion"/>
  </si>
  <si>
    <t>11.</t>
    <phoneticPr fontId="146" type="noConversion"/>
  </si>
  <si>
    <t>근무기간</t>
    <phoneticPr fontId="146" type="noConversion"/>
  </si>
  <si>
    <t>~</t>
    <phoneticPr fontId="146" type="noConversion"/>
  </si>
  <si>
    <t>12.</t>
    <phoneticPr fontId="146" type="noConversion"/>
  </si>
  <si>
    <t>감면기간</t>
    <phoneticPr fontId="146" type="noConversion"/>
  </si>
  <si>
    <t>월급여</t>
    <phoneticPr fontId="4" type="noConversion"/>
  </si>
  <si>
    <t>개월</t>
    <phoneticPr fontId="4" type="noConversion"/>
  </si>
  <si>
    <t>13.</t>
    <phoneticPr fontId="146" type="noConversion"/>
  </si>
  <si>
    <t>급여</t>
    <phoneticPr fontId="146" type="noConversion"/>
  </si>
  <si>
    <t>x</t>
    <phoneticPr fontId="4" type="noConversion"/>
  </si>
  <si>
    <t>14.</t>
    <phoneticPr fontId="146" type="noConversion"/>
  </si>
  <si>
    <t>상여</t>
    <phoneticPr fontId="146" type="noConversion"/>
  </si>
  <si>
    <t>15.</t>
    <phoneticPr fontId="146" type="noConversion"/>
  </si>
  <si>
    <t>인정상여</t>
    <phoneticPr fontId="146" type="noConversion"/>
  </si>
  <si>
    <t>3대보험수정신고(건강보험,고용보험,산재보험) 대표자는 고용산재제외</t>
    <phoneticPr fontId="146" type="noConversion"/>
  </si>
  <si>
    <t>15-1.</t>
    <phoneticPr fontId="146" type="noConversion"/>
  </si>
  <si>
    <t>주식매수선택권행사이익</t>
    <phoneticPr fontId="146" type="noConversion"/>
  </si>
  <si>
    <t>15-2.</t>
    <phoneticPr fontId="146" type="noConversion"/>
  </si>
  <si>
    <t>우리사주조합인출금</t>
    <phoneticPr fontId="146" type="noConversion"/>
  </si>
  <si>
    <t>15-3.</t>
  </si>
  <si>
    <t>임원퇴직소득금액한도초과액</t>
    <phoneticPr fontId="146" type="noConversion"/>
  </si>
  <si>
    <t>국민연금</t>
    <phoneticPr fontId="4" type="noConversion"/>
  </si>
  <si>
    <t>전체</t>
    <phoneticPr fontId="4" type="noConversion"/>
  </si>
  <si>
    <t>1/2</t>
    <phoneticPr fontId="4" type="noConversion"/>
  </si>
  <si>
    <t>15-4.</t>
  </si>
  <si>
    <t>직무발명보상금</t>
    <phoneticPr fontId="146" type="noConversion"/>
  </si>
  <si>
    <t>16.</t>
    <phoneticPr fontId="146" type="noConversion"/>
  </si>
  <si>
    <t>계</t>
    <phoneticPr fontId="146" type="noConversion"/>
  </si>
  <si>
    <t>근로소득공제 안분</t>
    <phoneticPr fontId="146" type="noConversion"/>
  </si>
  <si>
    <r>
      <rPr>
        <b/>
        <sz val="8"/>
        <color theme="8" tint="-0.499984740745262"/>
        <rFont val="바탕"/>
        <family val="1"/>
        <charset val="129"/>
      </rPr>
      <t>Ⅱ</t>
    </r>
    <r>
      <rPr>
        <b/>
        <sz val="8"/>
        <color theme="8" tint="-0.499984740745262"/>
        <rFont val="굴림"/>
        <family val="3"/>
        <charset val="129"/>
      </rPr>
      <t xml:space="preserve">
비
과
세
및
감
면
소
득
명세</t>
    </r>
    <phoneticPr fontId="146" type="noConversion"/>
  </si>
  <si>
    <t>18.</t>
    <phoneticPr fontId="146" type="noConversion"/>
  </si>
  <si>
    <t>국외근로(100만원)</t>
    <phoneticPr fontId="146" type="noConversion"/>
  </si>
  <si>
    <t>M01</t>
    <phoneticPr fontId="146" type="noConversion"/>
  </si>
  <si>
    <r>
      <t>국외근로(</t>
    </r>
    <r>
      <rPr>
        <b/>
        <sz val="7"/>
        <color rgb="FF00B050"/>
        <rFont val="굴림"/>
        <family val="3"/>
        <charset val="129"/>
      </rPr>
      <t>300</t>
    </r>
    <r>
      <rPr>
        <b/>
        <sz val="7"/>
        <color rgb="FF002060"/>
        <rFont val="굴림"/>
        <family val="3"/>
        <charset val="129"/>
      </rPr>
      <t>만원)</t>
    </r>
    <phoneticPr fontId="146" type="noConversion"/>
  </si>
  <si>
    <t>M02</t>
    <phoneticPr fontId="146" type="noConversion"/>
  </si>
  <si>
    <t>건강보험</t>
    <phoneticPr fontId="4" type="noConversion"/>
  </si>
  <si>
    <t>국외근로</t>
    <phoneticPr fontId="146" type="noConversion"/>
  </si>
  <si>
    <t>M03</t>
    <phoneticPr fontId="146" type="noConversion"/>
  </si>
  <si>
    <t>18-1.</t>
    <phoneticPr fontId="146" type="noConversion"/>
  </si>
  <si>
    <t>야간근로수당</t>
    <phoneticPr fontId="146" type="noConversion"/>
  </si>
  <si>
    <t>O01</t>
    <phoneticPr fontId="146" type="noConversion"/>
  </si>
  <si>
    <t>18-2.</t>
    <phoneticPr fontId="146" type="noConversion"/>
  </si>
  <si>
    <t>출산.보육수당</t>
    <phoneticPr fontId="146" type="noConversion"/>
  </si>
  <si>
    <t>Q01</t>
    <phoneticPr fontId="146" type="noConversion"/>
  </si>
  <si>
    <t>18-4.</t>
    <phoneticPr fontId="146" type="noConversion"/>
  </si>
  <si>
    <t>연구</t>
    <phoneticPr fontId="146" type="noConversion"/>
  </si>
  <si>
    <t>(가-육아,초등)</t>
    <phoneticPr fontId="146" type="noConversion"/>
  </si>
  <si>
    <t>H06</t>
    <phoneticPr fontId="146" type="noConversion"/>
  </si>
  <si>
    <t>장기요양보험</t>
    <phoneticPr fontId="4" type="noConversion"/>
  </si>
  <si>
    <t>(가-고등교육법)</t>
    <phoneticPr fontId="146" type="noConversion"/>
  </si>
  <si>
    <t>H07</t>
    <phoneticPr fontId="146" type="noConversion"/>
  </si>
  <si>
    <t>(가-특별법)</t>
    <phoneticPr fontId="146" type="noConversion"/>
  </si>
  <si>
    <t>H08</t>
    <phoneticPr fontId="146" type="noConversion"/>
  </si>
  <si>
    <t>(나-연구보조)</t>
    <phoneticPr fontId="146" type="noConversion"/>
  </si>
  <si>
    <t>H09</t>
    <phoneticPr fontId="146" type="noConversion"/>
  </si>
  <si>
    <t>(다-연구보조)</t>
    <phoneticPr fontId="146" type="noConversion"/>
  </si>
  <si>
    <t>H10</t>
    <phoneticPr fontId="146" type="noConversion"/>
  </si>
  <si>
    <t>18-5.</t>
    <phoneticPr fontId="146" type="noConversion"/>
  </si>
  <si>
    <t>비과세학자금</t>
    <phoneticPr fontId="146" type="noConversion"/>
  </si>
  <si>
    <t>G01</t>
    <phoneticPr fontId="146" type="noConversion"/>
  </si>
  <si>
    <t>고용보험료</t>
    <phoneticPr fontId="4" type="noConversion"/>
  </si>
  <si>
    <t>18-6.</t>
    <phoneticPr fontId="146" type="noConversion"/>
  </si>
  <si>
    <t>취재수당</t>
    <phoneticPr fontId="146" type="noConversion"/>
  </si>
  <si>
    <t>H11</t>
    <phoneticPr fontId="146" type="noConversion"/>
  </si>
  <si>
    <t>18-7.</t>
    <phoneticPr fontId="146" type="noConversion"/>
  </si>
  <si>
    <t>벽지수당</t>
    <phoneticPr fontId="146" type="noConversion"/>
  </si>
  <si>
    <t>H12</t>
    <phoneticPr fontId="146" type="noConversion"/>
  </si>
  <si>
    <t>18-8.</t>
    <phoneticPr fontId="146" type="noConversion"/>
  </si>
  <si>
    <t>천재지변재해수당</t>
    <phoneticPr fontId="146" type="noConversion"/>
  </si>
  <si>
    <t>H13</t>
    <phoneticPr fontId="146" type="noConversion"/>
  </si>
  <si>
    <t>18-9.</t>
    <phoneticPr fontId="146" type="noConversion"/>
  </si>
  <si>
    <t>위원등이 받는 수당</t>
    <phoneticPr fontId="146" type="noConversion"/>
  </si>
  <si>
    <t>H01</t>
    <phoneticPr fontId="146" type="noConversion"/>
  </si>
  <si>
    <t>18-10.</t>
    <phoneticPr fontId="146" type="noConversion"/>
  </si>
  <si>
    <t>외국주둔군인급여</t>
    <phoneticPr fontId="146" type="noConversion"/>
  </si>
  <si>
    <t>K01</t>
    <phoneticPr fontId="146" type="noConversion"/>
  </si>
  <si>
    <t>18-11.</t>
    <phoneticPr fontId="146" type="noConversion"/>
  </si>
  <si>
    <t>주식매수선택권</t>
    <phoneticPr fontId="146" type="noConversion"/>
  </si>
  <si>
    <t>S01</t>
    <phoneticPr fontId="146" type="noConversion"/>
  </si>
  <si>
    <t>18-12.</t>
    <phoneticPr fontId="146" type="noConversion"/>
  </si>
  <si>
    <t>외국인기술자소득세</t>
    <phoneticPr fontId="146" type="noConversion"/>
  </si>
  <si>
    <t>T01</t>
    <phoneticPr fontId="146" type="noConversion"/>
  </si>
  <si>
    <t>18-14.</t>
    <phoneticPr fontId="146" type="noConversion"/>
  </si>
  <si>
    <t>우리사주인출 50%</t>
    <phoneticPr fontId="146" type="noConversion"/>
  </si>
  <si>
    <t>Y02</t>
    <phoneticPr fontId="146" type="noConversion"/>
  </si>
  <si>
    <t>18-15.</t>
    <phoneticPr fontId="146" type="noConversion"/>
  </si>
  <si>
    <t>우리사주인출 75%</t>
    <phoneticPr fontId="146" type="noConversion"/>
  </si>
  <si>
    <t>Y03</t>
    <phoneticPr fontId="146" type="noConversion"/>
  </si>
  <si>
    <t>18-17.</t>
    <phoneticPr fontId="146" type="noConversion"/>
  </si>
  <si>
    <t>해저광물자원과세특례</t>
    <phoneticPr fontId="146" type="noConversion"/>
  </si>
  <si>
    <t>Z01</t>
    <phoneticPr fontId="146" type="noConversion"/>
  </si>
  <si>
    <t>18-18.</t>
    <phoneticPr fontId="146" type="noConversion"/>
  </si>
  <si>
    <t>경호/승선수당</t>
    <phoneticPr fontId="146" type="noConversion"/>
  </si>
  <si>
    <t>H05</t>
    <phoneticPr fontId="146" type="noConversion"/>
  </si>
  <si>
    <t>18-19.</t>
    <phoneticPr fontId="146" type="noConversion"/>
  </si>
  <si>
    <t>외국정부/국제기관</t>
    <phoneticPr fontId="146" type="noConversion"/>
  </si>
  <si>
    <t>I01</t>
    <phoneticPr fontId="146" type="noConversion"/>
  </si>
  <si>
    <t>18-20.</t>
    <phoneticPr fontId="146" type="noConversion"/>
  </si>
  <si>
    <t>장기미취업자중소기업취업</t>
    <phoneticPr fontId="146" type="noConversion"/>
  </si>
  <si>
    <t>Y21</t>
    <phoneticPr fontId="146" type="noConversion"/>
  </si>
  <si>
    <t>18-21.</t>
    <phoneticPr fontId="146" type="noConversion"/>
  </si>
  <si>
    <t>장학금</t>
    <phoneticPr fontId="146" type="noConversion"/>
  </si>
  <si>
    <t>R10</t>
    <phoneticPr fontId="146" type="noConversion"/>
  </si>
  <si>
    <t>18-22.</t>
    <phoneticPr fontId="146" type="noConversion"/>
  </si>
  <si>
    <t>보육교사개선비</t>
    <phoneticPr fontId="146" type="noConversion"/>
  </si>
  <si>
    <t>H14</t>
    <phoneticPr fontId="146" type="noConversion"/>
  </si>
  <si>
    <t>18-23.</t>
    <phoneticPr fontId="146" type="noConversion"/>
  </si>
  <si>
    <t>사립유치원교사인건비</t>
    <phoneticPr fontId="146" type="noConversion"/>
  </si>
  <si>
    <t>H15</t>
    <phoneticPr fontId="146" type="noConversion"/>
  </si>
  <si>
    <t>18-24.</t>
    <phoneticPr fontId="146" type="noConversion"/>
  </si>
  <si>
    <t>중소기업취업청년감면</t>
    <phoneticPr fontId="146" type="noConversion"/>
  </si>
  <si>
    <t>T13</t>
    <phoneticPr fontId="146" type="noConversion"/>
  </si>
  <si>
    <t>18-25.</t>
    <phoneticPr fontId="146" type="noConversion"/>
  </si>
  <si>
    <t>조세조약상교직자감면</t>
    <phoneticPr fontId="146" type="noConversion"/>
  </si>
  <si>
    <t>T20</t>
    <phoneticPr fontId="146" type="noConversion"/>
  </si>
  <si>
    <t>18-26.</t>
    <phoneticPr fontId="146" type="noConversion"/>
  </si>
  <si>
    <t>지방이전기관종사자이주수당</t>
    <phoneticPr fontId="146" type="noConversion"/>
  </si>
  <si>
    <t>H16</t>
    <phoneticPr fontId="146" type="noConversion"/>
  </si>
  <si>
    <r>
      <t>19</t>
    </r>
    <r>
      <rPr>
        <sz val="7"/>
        <rFont val="굴림"/>
        <family val="3"/>
        <charset val="129"/>
      </rPr>
      <t>.</t>
    </r>
    <phoneticPr fontId="146" type="noConversion"/>
  </si>
  <si>
    <t>수련보조수당</t>
    <phoneticPr fontId="146" type="noConversion"/>
  </si>
  <si>
    <t>Y22</t>
    <phoneticPr fontId="146" type="noConversion"/>
  </si>
  <si>
    <t>연말정산 근로소득원천징수영수증 - 연말 - 종전근무지 입력시는 결정세액으로</t>
    <phoneticPr fontId="4" type="noConversion"/>
  </si>
  <si>
    <t>20.</t>
    <phoneticPr fontId="146" type="noConversion"/>
  </si>
  <si>
    <t>비과세소득 계</t>
    <phoneticPr fontId="146" type="noConversion"/>
  </si>
  <si>
    <t>종전근무지</t>
    <phoneticPr fontId="4" type="noConversion"/>
  </si>
  <si>
    <t>20-1.</t>
    <phoneticPr fontId="146" type="noConversion"/>
  </si>
  <si>
    <t>감면소득 계</t>
    <phoneticPr fontId="146" type="noConversion"/>
  </si>
  <si>
    <r>
      <rPr>
        <b/>
        <sz val="8"/>
        <color theme="8" tint="-0.499984740745262"/>
        <rFont val="바탕"/>
        <family val="1"/>
        <charset val="129"/>
      </rPr>
      <t>Ⅲ</t>
    </r>
    <r>
      <rPr>
        <b/>
        <sz val="8"/>
        <color theme="8" tint="-0.499984740745262"/>
        <rFont val="굴림"/>
        <family val="3"/>
        <charset val="129"/>
      </rPr>
      <t xml:space="preserve">
세
액
명
세</t>
    </r>
    <phoneticPr fontId="146" type="noConversion"/>
  </si>
  <si>
    <t>구           분</t>
    <phoneticPr fontId="146" type="noConversion"/>
  </si>
  <si>
    <r>
      <rPr>
        <b/>
        <sz val="8"/>
        <color theme="6" tint="-0.249977111117893"/>
        <rFont val="굴림"/>
        <family val="3"/>
        <charset val="129"/>
      </rPr>
      <t>78.</t>
    </r>
    <r>
      <rPr>
        <sz val="8"/>
        <rFont val="굴림"/>
        <family val="3"/>
        <charset val="129"/>
      </rPr>
      <t xml:space="preserve"> </t>
    </r>
    <r>
      <rPr>
        <b/>
        <sz val="8"/>
        <color theme="4" tint="-0.499984740745262"/>
        <rFont val="굴림"/>
        <family val="3"/>
        <charset val="129"/>
      </rPr>
      <t>소   득   세</t>
    </r>
    <phoneticPr fontId="146" type="noConversion"/>
  </si>
  <si>
    <r>
      <rPr>
        <b/>
        <sz val="8"/>
        <color theme="6" tint="-0.249977111117893"/>
        <rFont val="굴림"/>
        <family val="3"/>
        <charset val="129"/>
      </rPr>
      <t xml:space="preserve">79. </t>
    </r>
    <r>
      <rPr>
        <b/>
        <sz val="8"/>
        <color theme="4" tint="-0.499984740745262"/>
        <rFont val="굴림"/>
        <family val="3"/>
        <charset val="129"/>
      </rPr>
      <t>지방소득세</t>
    </r>
    <phoneticPr fontId="146" type="noConversion"/>
  </si>
  <si>
    <r>
      <rPr>
        <b/>
        <sz val="8"/>
        <color theme="6" tint="-0.249977111117893"/>
        <rFont val="굴림"/>
        <family val="3"/>
        <charset val="129"/>
      </rPr>
      <t>80.</t>
    </r>
    <r>
      <rPr>
        <sz val="8"/>
        <rFont val="굴림"/>
        <family val="3"/>
        <charset val="129"/>
      </rPr>
      <t xml:space="preserve"> </t>
    </r>
    <r>
      <rPr>
        <b/>
        <sz val="8"/>
        <color theme="4" tint="-0.499984740745262"/>
        <rFont val="굴림"/>
        <family val="3"/>
        <charset val="129"/>
      </rPr>
      <t>농어촌특별세</t>
    </r>
    <phoneticPr fontId="146" type="noConversion"/>
  </si>
  <si>
    <t>코드</t>
    <phoneticPr fontId="4" type="noConversion"/>
  </si>
  <si>
    <t>4.인원</t>
    <phoneticPr fontId="4" type="noConversion"/>
  </si>
  <si>
    <t>5.총지급액</t>
    <phoneticPr fontId="4" type="noConversion"/>
  </si>
  <si>
    <t>6.소득세 등</t>
    <phoneticPr fontId="4" type="noConversion"/>
  </si>
  <si>
    <t>당 회사</t>
    <phoneticPr fontId="4" type="noConversion"/>
  </si>
  <si>
    <r>
      <rPr>
        <b/>
        <sz val="8"/>
        <color rgb="FFC00000"/>
        <rFont val="굴림"/>
        <family val="3"/>
        <charset val="129"/>
      </rPr>
      <t>72</t>
    </r>
    <r>
      <rPr>
        <sz val="8"/>
        <rFont val="굴림"/>
        <family val="3"/>
        <charset val="129"/>
      </rPr>
      <t xml:space="preserve">.  </t>
    </r>
    <r>
      <rPr>
        <b/>
        <sz val="8"/>
        <color theme="4" tint="-0.499984740745262"/>
        <rFont val="굴림"/>
        <family val="3"/>
        <charset val="129"/>
      </rPr>
      <t>결       정       세       액</t>
    </r>
    <phoneticPr fontId="146" type="noConversion"/>
  </si>
  <si>
    <t>연말정산합계</t>
    <phoneticPr fontId="4" type="noConversion"/>
  </si>
  <si>
    <t>A04</t>
    <phoneticPr fontId="4" type="noConversion"/>
  </si>
  <si>
    <t>기납부
세   액</t>
    <phoneticPr fontId="146" type="noConversion"/>
  </si>
  <si>
    <r>
      <rPr>
        <b/>
        <sz val="7"/>
        <color theme="6" tint="-0.249977111117893"/>
        <rFont val="굴림"/>
        <family val="3"/>
        <charset val="129"/>
      </rPr>
      <t>73.</t>
    </r>
    <r>
      <rPr>
        <b/>
        <sz val="7"/>
        <color theme="4" tint="-0.499984740745262"/>
        <rFont val="굴림"/>
        <family val="3"/>
        <charset val="129"/>
      </rPr>
      <t>종(전)근무지</t>
    </r>
    <phoneticPr fontId="146" type="noConversion"/>
  </si>
  <si>
    <t>사업자</t>
    <phoneticPr fontId="146" type="noConversion"/>
  </si>
  <si>
    <t>인원</t>
    <phoneticPr fontId="4" type="noConversion"/>
  </si>
  <si>
    <t>과세표준</t>
    <phoneticPr fontId="4" type="noConversion"/>
  </si>
  <si>
    <t>지방소득세액</t>
    <phoneticPr fontId="4" type="noConversion"/>
  </si>
  <si>
    <t>가산세</t>
    <phoneticPr fontId="4" type="noConversion"/>
  </si>
  <si>
    <t>비고</t>
    <phoneticPr fontId="4" type="noConversion"/>
  </si>
  <si>
    <t>(결정세액란의</t>
    <phoneticPr fontId="146" type="noConversion"/>
  </si>
  <si>
    <t>등   록</t>
    <phoneticPr fontId="146" type="noConversion"/>
  </si>
  <si>
    <t>세액 기재)</t>
    <phoneticPr fontId="146" type="noConversion"/>
  </si>
  <si>
    <t>번   호</t>
    <phoneticPr fontId="146" type="noConversion"/>
  </si>
  <si>
    <t>연말정산 근로소득원천징수영수증 - 중도</t>
    <phoneticPr fontId="4" type="noConversion"/>
  </si>
  <si>
    <t>지방세특별징수납부서</t>
    <phoneticPr fontId="4" type="noConversion"/>
  </si>
  <si>
    <r>
      <rPr>
        <b/>
        <sz val="8"/>
        <color theme="6" tint="-0.249977111117893"/>
        <rFont val="굴림"/>
        <family val="3"/>
        <charset val="129"/>
      </rPr>
      <t xml:space="preserve">  </t>
    </r>
    <r>
      <rPr>
        <b/>
        <sz val="6"/>
        <color theme="6" tint="-0.249977111117893"/>
        <rFont val="굴림"/>
        <family val="3"/>
        <charset val="129"/>
      </rPr>
      <t xml:space="preserve">  </t>
    </r>
    <r>
      <rPr>
        <b/>
        <sz val="8"/>
        <color theme="6" tint="-0.249977111117893"/>
        <rFont val="굴림"/>
        <family val="3"/>
        <charset val="129"/>
      </rPr>
      <t xml:space="preserve">  74.</t>
    </r>
    <r>
      <rPr>
        <sz val="8"/>
        <rFont val="굴림"/>
        <family val="3"/>
        <charset val="129"/>
      </rPr>
      <t xml:space="preserve"> </t>
    </r>
    <r>
      <rPr>
        <b/>
        <sz val="8"/>
        <color theme="4" tint="-0.499984740745262"/>
        <rFont val="굴림"/>
        <family val="3"/>
        <charset val="129"/>
      </rPr>
      <t>주(현)근무지</t>
    </r>
    <phoneticPr fontId="146" type="noConversion"/>
  </si>
  <si>
    <t>원천징수이행상황신고서</t>
    <phoneticPr fontId="4" type="noConversion"/>
  </si>
  <si>
    <t>조정구분</t>
    <phoneticPr fontId="4" type="noConversion"/>
  </si>
  <si>
    <t>연말정산(조정환급)</t>
    <phoneticPr fontId="4" type="noConversion"/>
  </si>
  <si>
    <t>(15)가감세액(조정액)</t>
    <phoneticPr fontId="4" type="noConversion"/>
  </si>
  <si>
    <t>75.</t>
    <phoneticPr fontId="146" type="noConversion"/>
  </si>
  <si>
    <t>납부특례세액</t>
    <phoneticPr fontId="146" type="noConversion"/>
  </si>
  <si>
    <t>당회사</t>
    <phoneticPr fontId="4" type="noConversion"/>
  </si>
  <si>
    <t>세액</t>
    <phoneticPr fontId="4" type="noConversion"/>
  </si>
  <si>
    <t>1.추가납부액</t>
    <phoneticPr fontId="4" type="noConversion"/>
  </si>
  <si>
    <t>2.당(전)월환급액</t>
    <phoneticPr fontId="4" type="noConversion"/>
  </si>
  <si>
    <t>76.</t>
    <phoneticPr fontId="146" type="noConversion"/>
  </si>
  <si>
    <r>
      <rPr>
        <b/>
        <sz val="8"/>
        <color theme="4" tint="-0.499984740745262"/>
        <rFont val="굴림"/>
        <family val="3"/>
        <charset val="129"/>
      </rPr>
      <t>차감징수세액</t>
    </r>
    <r>
      <rPr>
        <b/>
        <sz val="8"/>
        <rFont val="굴림"/>
        <family val="3"/>
        <charset val="129"/>
      </rPr>
      <t xml:space="preserve"> </t>
    </r>
    <r>
      <rPr>
        <b/>
        <sz val="8"/>
        <color theme="6" tint="-0.249977111117893"/>
        <rFont val="굴림"/>
        <family val="3"/>
        <charset val="129"/>
      </rPr>
      <t>(72.-73.-74.-75.)</t>
    </r>
    <phoneticPr fontId="146" type="noConversion"/>
  </si>
  <si>
    <t>중도퇴사</t>
    <phoneticPr fontId="4" type="noConversion"/>
  </si>
  <si>
    <t>A02</t>
    <phoneticPr fontId="4" type="noConversion"/>
  </si>
  <si>
    <t>중도</t>
    <phoneticPr fontId="4" type="noConversion"/>
  </si>
  <si>
    <t>국민건강보험료</t>
    <phoneticPr fontId="146" type="noConversion"/>
  </si>
  <si>
    <t>:</t>
    <phoneticPr fontId="146" type="noConversion"/>
  </si>
  <si>
    <t>원</t>
    <phoneticPr fontId="146" type="noConversion"/>
  </si>
  <si>
    <t>위의 원천징수액(근로소득)을 영수(지급)합니다.</t>
    <phoneticPr fontId="146" type="noConversion"/>
  </si>
  <si>
    <t>고 용  보 험 료</t>
    <phoneticPr fontId="146" type="noConversion"/>
  </si>
  <si>
    <t>장기요양보험료</t>
    <phoneticPr fontId="146" type="noConversion"/>
  </si>
  <si>
    <t>국민연금보험료</t>
    <phoneticPr fontId="146" type="noConversion"/>
  </si>
  <si>
    <t>징수보고의무자</t>
    <phoneticPr fontId="146" type="noConversion"/>
  </si>
  <si>
    <t>(서명 또는 인)</t>
    <phoneticPr fontId="146" type="noConversion"/>
  </si>
  <si>
    <t>TEL.</t>
    <phoneticPr fontId="146" type="noConversion"/>
  </si>
  <si>
    <t>041) 567-6764</t>
    <phoneticPr fontId="146" type="noConversion"/>
  </si>
  <si>
    <t>천안</t>
    <phoneticPr fontId="146" type="noConversion"/>
  </si>
  <si>
    <t>세무서장</t>
    <phoneticPr fontId="146" type="noConversion"/>
  </si>
  <si>
    <t>귀하</t>
    <phoneticPr fontId="146" type="noConversion"/>
  </si>
  <si>
    <t>세  무  대 리 인</t>
    <phoneticPr fontId="146" type="noConversion"/>
  </si>
  <si>
    <t>선우회계법인 천안</t>
    <phoneticPr fontId="146" type="noConversion"/>
  </si>
  <si>
    <t>(뒷쪽 계속)</t>
    <phoneticPr fontId="146" type="noConversion"/>
  </si>
  <si>
    <t>210mm×297mm[백상지80g/㎡ 또는 중질지80g/㎡]</t>
    <phoneticPr fontId="146" type="noConversion"/>
  </si>
  <si>
    <t>(2쪽)</t>
    <phoneticPr fontId="146" type="noConversion"/>
  </si>
  <si>
    <t>특별공제</t>
    <phoneticPr fontId="4" type="noConversion"/>
  </si>
  <si>
    <t>특별공제세액</t>
    <phoneticPr fontId="4" type="noConversion"/>
  </si>
  <si>
    <t>Ⅳ
정
산
명
세</t>
    <phoneticPr fontId="146" type="noConversion"/>
  </si>
  <si>
    <r>
      <rPr>
        <b/>
        <sz val="8"/>
        <color theme="6" tint="-0.249977111117893"/>
        <rFont val="굴림"/>
        <family val="3"/>
        <charset val="129"/>
      </rPr>
      <t>21.</t>
    </r>
    <r>
      <rPr>
        <sz val="8"/>
        <rFont val="굴림"/>
        <family val="3"/>
        <charset val="129"/>
      </rPr>
      <t xml:space="preserve"> 총 급 여 
  </t>
    </r>
    <r>
      <rPr>
        <sz val="7"/>
        <rFont val="굴림"/>
        <family val="3"/>
        <charset val="129"/>
      </rPr>
      <t xml:space="preserve">  (</t>
    </r>
    <r>
      <rPr>
        <b/>
        <sz val="7"/>
        <color theme="6" tint="-0.249977111117893"/>
        <rFont val="굴림"/>
        <family val="3"/>
        <charset val="129"/>
      </rPr>
      <t>16.</t>
    </r>
    <r>
      <rPr>
        <sz val="7"/>
        <rFont val="굴림"/>
        <family val="3"/>
        <charset val="129"/>
      </rPr>
      <t xml:space="preserve"> 외국인단일세율 적용시 연간 근로소득)</t>
    </r>
    <phoneticPr fontId="146" type="noConversion"/>
  </si>
  <si>
    <t>48.</t>
    <phoneticPr fontId="146" type="noConversion"/>
  </si>
  <si>
    <t>종합소득과세표준</t>
    <phoneticPr fontId="146" type="noConversion"/>
  </si>
  <si>
    <t>세율</t>
    <phoneticPr fontId="4" type="noConversion"/>
  </si>
  <si>
    <t>누진공제</t>
    <phoneticPr fontId="4" type="noConversion"/>
  </si>
  <si>
    <t>計</t>
    <phoneticPr fontId="4" type="noConversion"/>
  </si>
  <si>
    <r>
      <rPr>
        <b/>
        <sz val="8"/>
        <color theme="6" tint="-0.249977111117893"/>
        <rFont val="굴림"/>
        <family val="3"/>
        <charset val="129"/>
      </rPr>
      <t>22.</t>
    </r>
    <r>
      <rPr>
        <sz val="8"/>
        <rFont val="굴림"/>
        <family val="3"/>
        <charset val="129"/>
      </rPr>
      <t xml:space="preserve"> 근로소득공제</t>
    </r>
    <phoneticPr fontId="146" type="noConversion"/>
  </si>
  <si>
    <t>49.</t>
    <phoneticPr fontId="146" type="noConversion"/>
  </si>
  <si>
    <t>산출세액</t>
    <phoneticPr fontId="146" type="noConversion"/>
  </si>
  <si>
    <r>
      <rPr>
        <b/>
        <sz val="8"/>
        <color theme="6" tint="-0.249977111117893"/>
        <rFont val="굴림"/>
        <family val="3"/>
        <charset val="129"/>
      </rPr>
      <t>23.</t>
    </r>
    <r>
      <rPr>
        <sz val="8"/>
        <rFont val="굴림"/>
        <family val="3"/>
        <charset val="129"/>
      </rPr>
      <t xml:space="preserve"> 근로소득금액</t>
    </r>
    <phoneticPr fontId="146" type="noConversion"/>
  </si>
  <si>
    <t>종
합
소
득
공
제</t>
    <phoneticPr fontId="146" type="noConversion"/>
  </si>
  <si>
    <t>기
본
공
제</t>
    <phoneticPr fontId="146" type="noConversion"/>
  </si>
  <si>
    <t>24.</t>
    <phoneticPr fontId="146" type="noConversion"/>
  </si>
  <si>
    <t>본인</t>
    <phoneticPr fontId="146" type="noConversion"/>
  </si>
  <si>
    <t>세
액
감
면</t>
    <phoneticPr fontId="146" type="noConversion"/>
  </si>
  <si>
    <t>50.</t>
    <phoneticPr fontId="146" type="noConversion"/>
  </si>
  <si>
    <t>「 소득세법 」</t>
    <phoneticPr fontId="146" type="noConversion"/>
  </si>
  <si>
    <t>25.</t>
    <phoneticPr fontId="146" type="noConversion"/>
  </si>
  <si>
    <t>배우자</t>
    <phoneticPr fontId="146" type="noConversion"/>
  </si>
  <si>
    <t>51.</t>
    <phoneticPr fontId="146" type="noConversion"/>
  </si>
  <si>
    <r>
      <t>「 조세특례제한법 」 (</t>
    </r>
    <r>
      <rPr>
        <b/>
        <sz val="8"/>
        <color theme="6" tint="-0.499984740745262"/>
        <rFont val="굴림"/>
        <family val="3"/>
        <charset val="129"/>
      </rPr>
      <t>52.</t>
    </r>
    <r>
      <rPr>
        <sz val="8"/>
        <rFont val="굴림"/>
        <family val="3"/>
        <charset val="129"/>
      </rPr>
      <t xml:space="preserve"> 제외)</t>
    </r>
    <phoneticPr fontId="146" type="noConversion"/>
  </si>
  <si>
    <t>http://cafe.daum.net/transtax/Q2Ux/92</t>
    <phoneticPr fontId="4" type="noConversion"/>
  </si>
  <si>
    <t>26.</t>
    <phoneticPr fontId="146" type="noConversion"/>
  </si>
  <si>
    <t>부양가족</t>
    <phoneticPr fontId="146" type="noConversion"/>
  </si>
  <si>
    <t>명)</t>
    <phoneticPr fontId="146" type="noConversion"/>
  </si>
  <si>
    <t>52.</t>
    <phoneticPr fontId="146" type="noConversion"/>
  </si>
  <si>
    <r>
      <t xml:space="preserve">「 조세특례제한법 」 제30조 </t>
    </r>
    <r>
      <rPr>
        <b/>
        <sz val="5"/>
        <color rgb="FFC00000"/>
        <rFont val="굴림"/>
        <family val="3"/>
        <charset val="129"/>
      </rPr>
      <t>(중소기업취업자 소득세 감면)</t>
    </r>
    <phoneticPr fontId="146" type="noConversion"/>
  </si>
  <si>
    <t>조특법 §30</t>
    <phoneticPr fontId="4" type="noConversion"/>
  </si>
  <si>
    <t>T11</t>
    <phoneticPr fontId="4" type="noConversion"/>
  </si>
  <si>
    <t>18-26</t>
    <phoneticPr fontId="4" type="noConversion"/>
  </si>
  <si>
    <t>중소기업에 취업하는 청년에 대한 소득세 감면(50%)</t>
    <phoneticPr fontId="4" type="noConversion"/>
  </si>
  <si>
    <t>추
가
공
제</t>
    <phoneticPr fontId="146" type="noConversion"/>
  </si>
  <si>
    <t>27.</t>
    <phoneticPr fontId="146" type="noConversion"/>
  </si>
  <si>
    <t>경로우대</t>
    <phoneticPr fontId="146" type="noConversion"/>
  </si>
  <si>
    <t>T12</t>
    <phoneticPr fontId="4" type="noConversion"/>
  </si>
  <si>
    <t>18-27</t>
    <phoneticPr fontId="4" type="noConversion"/>
  </si>
  <si>
    <t>중소기업에 취업하는 청년에 대한 소득세 감면(70%)</t>
    <phoneticPr fontId="4" type="noConversion"/>
  </si>
  <si>
    <t>28.</t>
    <phoneticPr fontId="146" type="noConversion"/>
  </si>
  <si>
    <t>장애인</t>
    <phoneticPr fontId="146" type="noConversion"/>
  </si>
  <si>
    <t>53.</t>
    <phoneticPr fontId="146" type="noConversion"/>
  </si>
  <si>
    <t>조세조약</t>
    <phoneticPr fontId="146" type="noConversion"/>
  </si>
  <si>
    <t>T13</t>
    <phoneticPr fontId="4" type="noConversion"/>
  </si>
  <si>
    <t>18-32</t>
    <phoneticPr fontId="4" type="noConversion"/>
  </si>
  <si>
    <t>중소기업에 취업하는 청년에 대한 소득세 감면(90%)</t>
    <phoneticPr fontId="4" type="noConversion"/>
  </si>
  <si>
    <t>29.</t>
    <phoneticPr fontId="146" type="noConversion"/>
  </si>
  <si>
    <t>부녀자</t>
    <phoneticPr fontId="146" type="noConversion"/>
  </si>
  <si>
    <t>50만원</t>
    <phoneticPr fontId="146" type="noConversion"/>
  </si>
  <si>
    <t>54.</t>
    <phoneticPr fontId="146" type="noConversion"/>
  </si>
  <si>
    <t>세액감면 계</t>
    <phoneticPr fontId="146" type="noConversion"/>
  </si>
  <si>
    <t>30.</t>
    <phoneticPr fontId="146" type="noConversion"/>
  </si>
  <si>
    <t>한부모 가족</t>
    <phoneticPr fontId="146" type="noConversion"/>
  </si>
  <si>
    <t>100만원</t>
    <phoneticPr fontId="146" type="noConversion"/>
  </si>
  <si>
    <t>연
금
보
험
료
공
제</t>
    <phoneticPr fontId="146" type="noConversion"/>
  </si>
  <si>
    <t>31.</t>
    <phoneticPr fontId="146" type="noConversion"/>
  </si>
  <si>
    <t xml:space="preserve"> 국민연금보험료공제</t>
    <phoneticPr fontId="146" type="noConversion"/>
  </si>
  <si>
    <t>대상금액</t>
    <phoneticPr fontId="146" type="noConversion"/>
  </si>
  <si>
    <t>세
액
공
제</t>
    <phoneticPr fontId="146" type="noConversion"/>
  </si>
  <si>
    <t>55.</t>
    <phoneticPr fontId="146" type="noConversion"/>
  </si>
  <si>
    <t xml:space="preserve">     근로소득  세액공제</t>
    <phoneticPr fontId="146" type="noConversion"/>
  </si>
  <si>
    <t>공제금액</t>
    <phoneticPr fontId="146" type="noConversion"/>
  </si>
  <si>
    <r>
      <rPr>
        <b/>
        <sz val="8"/>
        <color theme="6" tint="-0.249977111117893"/>
        <rFont val="굴림"/>
        <family val="3"/>
        <charset val="129"/>
      </rPr>
      <t>32.</t>
    </r>
    <r>
      <rPr>
        <sz val="8"/>
        <rFont val="굴림"/>
        <family val="3"/>
        <charset val="129"/>
      </rPr>
      <t xml:space="preserve">
공   적
연   금
보험료
공   제</t>
    </r>
    <phoneticPr fontId="146" type="noConversion"/>
  </si>
  <si>
    <t>가.</t>
    <phoneticPr fontId="146" type="noConversion"/>
  </si>
  <si>
    <t>공무원연금</t>
    <phoneticPr fontId="146" type="noConversion"/>
  </si>
  <si>
    <t>56.</t>
    <phoneticPr fontId="146" type="noConversion"/>
  </si>
  <si>
    <t>자녀</t>
    <phoneticPr fontId="146" type="noConversion"/>
  </si>
  <si>
    <t>공제대상자녀(7세이상) (</t>
    <phoneticPr fontId="146" type="noConversion"/>
  </si>
  <si>
    <t>출산ㆍ입양자        (</t>
    <phoneticPr fontId="146" type="noConversion"/>
  </si>
  <si>
    <t>나.</t>
    <phoneticPr fontId="146" type="noConversion"/>
  </si>
  <si>
    <t>군인연금</t>
    <phoneticPr fontId="146" type="noConversion"/>
  </si>
  <si>
    <t>연
금
계
좌</t>
    <phoneticPr fontId="146" type="noConversion"/>
  </si>
  <si>
    <t>57.</t>
    <phoneticPr fontId="146" type="noConversion"/>
  </si>
  <si>
    <t>과학기술인공제</t>
    <phoneticPr fontId="146" type="noConversion"/>
  </si>
  <si>
    <t>공제대상금액</t>
    <phoneticPr fontId="146" type="noConversion"/>
  </si>
  <si>
    <t>세액공제액</t>
    <phoneticPr fontId="146" type="noConversion"/>
  </si>
  <si>
    <t>다.</t>
    <phoneticPr fontId="146" type="noConversion"/>
  </si>
  <si>
    <t>사립학교교직원연금</t>
    <phoneticPr fontId="146" type="noConversion"/>
  </si>
  <si>
    <t>58.</t>
    <phoneticPr fontId="146" type="noConversion"/>
  </si>
  <si>
    <r>
      <rPr>
        <sz val="7"/>
        <rFont val="굴림"/>
        <family val="3"/>
        <charset val="129"/>
      </rPr>
      <t>「 근로자퇴직급여보장법 」
    에 따른 퇴직연금(DC,IRP)</t>
    </r>
    <r>
      <rPr>
        <sz val="8"/>
        <rFont val="굴림"/>
        <family val="3"/>
        <charset val="129"/>
      </rPr>
      <t xml:space="preserve">
  </t>
    </r>
    <r>
      <rPr>
        <sz val="5"/>
        <rFont val="굴림"/>
        <family val="3"/>
        <charset val="129"/>
      </rPr>
      <t xml:space="preserve">   ※DC 사용자부담금은 제외</t>
    </r>
    <phoneticPr fontId="146" type="noConversion"/>
  </si>
  <si>
    <t>라.</t>
    <phoneticPr fontId="146" type="noConversion"/>
  </si>
  <si>
    <t>별정우체국연금</t>
    <phoneticPr fontId="146" type="noConversion"/>
  </si>
  <si>
    <t>59.</t>
    <phoneticPr fontId="146" type="noConversion"/>
  </si>
  <si>
    <t>연금저축</t>
    <phoneticPr fontId="146" type="noConversion"/>
  </si>
  <si>
    <t>특
별
소
득
공
제</t>
    <phoneticPr fontId="146" type="noConversion"/>
  </si>
  <si>
    <r>
      <rPr>
        <b/>
        <sz val="8"/>
        <color theme="6" tint="-0.249977111117893"/>
        <rFont val="굴림"/>
        <family val="3"/>
        <charset val="129"/>
      </rPr>
      <t>33.</t>
    </r>
    <r>
      <rPr>
        <sz val="8"/>
        <rFont val="굴림"/>
        <family val="3"/>
        <charset val="129"/>
      </rPr>
      <t xml:space="preserve">
</t>
    </r>
    <r>
      <rPr>
        <b/>
        <sz val="8"/>
        <color theme="7"/>
        <rFont val="굴림"/>
        <family val="3"/>
        <charset val="129"/>
      </rPr>
      <t>보험료</t>
    </r>
    <phoneticPr fontId="146" type="noConversion"/>
  </si>
  <si>
    <r>
      <t xml:space="preserve">건강보험료
</t>
    </r>
    <r>
      <rPr>
        <b/>
        <sz val="5"/>
        <color theme="7"/>
        <rFont val="굴림"/>
        <family val="3"/>
        <charset val="129"/>
      </rPr>
      <t>(노인장기요양보험료포함)</t>
    </r>
    <phoneticPr fontId="146" type="noConversion"/>
  </si>
  <si>
    <t>특
별
세
액
공
제</t>
    <phoneticPr fontId="146" type="noConversion"/>
  </si>
  <si>
    <t>60.</t>
    <phoneticPr fontId="146" type="noConversion"/>
  </si>
  <si>
    <t>보험료</t>
    <phoneticPr fontId="146" type="noConversion"/>
  </si>
  <si>
    <t>보장성</t>
    <phoneticPr fontId="146" type="noConversion"/>
  </si>
  <si>
    <t>고용보험료</t>
    <phoneticPr fontId="146" type="noConversion"/>
  </si>
  <si>
    <t>장애인전용보장성</t>
    <phoneticPr fontId="146" type="noConversion"/>
  </si>
  <si>
    <r>
      <rPr>
        <b/>
        <sz val="8"/>
        <color theme="6" tint="-0.249977111117893"/>
        <rFont val="굴림"/>
        <family val="3"/>
        <charset val="129"/>
      </rPr>
      <t>34.</t>
    </r>
    <r>
      <rPr>
        <sz val="8"/>
        <rFont val="굴림"/>
        <family val="3"/>
        <charset val="129"/>
      </rPr>
      <t xml:space="preserve">
</t>
    </r>
    <r>
      <rPr>
        <b/>
        <sz val="8"/>
        <color theme="7"/>
        <rFont val="굴림"/>
        <family val="3"/>
        <charset val="129"/>
      </rPr>
      <t>주
택
자
금</t>
    </r>
    <phoneticPr fontId="146" type="noConversion"/>
  </si>
  <si>
    <t>가. 
주택임차 차입금
원리금상환</t>
    <phoneticPr fontId="146" type="noConversion"/>
  </si>
  <si>
    <t>대출기관</t>
    <phoneticPr fontId="146" type="noConversion"/>
  </si>
  <si>
    <t>61.</t>
    <phoneticPr fontId="146" type="noConversion"/>
  </si>
  <si>
    <t>의료비</t>
    <phoneticPr fontId="146" type="noConversion"/>
  </si>
  <si>
    <t>거 주 자</t>
    <phoneticPr fontId="146" type="noConversion"/>
  </si>
  <si>
    <t>62.</t>
    <phoneticPr fontId="146" type="noConversion"/>
  </si>
  <si>
    <t>교육비</t>
    <phoneticPr fontId="146" type="noConversion"/>
  </si>
  <si>
    <t>나.
장기
주택
저당
차입금
이자
상환액</t>
    <phoneticPr fontId="146" type="noConversion"/>
  </si>
  <si>
    <t>2011년
이전
차입분</t>
    <phoneticPr fontId="146" type="noConversion"/>
  </si>
  <si>
    <t>15년미만</t>
    <phoneticPr fontId="146" type="noConversion"/>
  </si>
  <si>
    <r>
      <rPr>
        <b/>
        <sz val="6"/>
        <color theme="6" tint="-0.499984740745262"/>
        <rFont val="굴림"/>
        <family val="3"/>
        <charset val="129"/>
      </rPr>
      <t>63.</t>
    </r>
    <r>
      <rPr>
        <sz val="8"/>
        <rFont val="굴림"/>
        <family val="3"/>
        <charset val="129"/>
      </rPr>
      <t xml:space="preserve">
</t>
    </r>
    <r>
      <rPr>
        <b/>
        <sz val="8"/>
        <color theme="7"/>
        <rFont val="굴림"/>
        <family val="3"/>
        <charset val="129"/>
      </rPr>
      <t>기
부
금</t>
    </r>
    <phoneticPr fontId="146" type="noConversion"/>
  </si>
  <si>
    <t>가. 정치자금
     기부금</t>
    <phoneticPr fontId="146" type="noConversion"/>
  </si>
  <si>
    <t>10만원
이하</t>
    <phoneticPr fontId="146" type="noConversion"/>
  </si>
  <si>
    <t>15년~29년</t>
    <phoneticPr fontId="146" type="noConversion"/>
  </si>
  <si>
    <t>30년이상</t>
    <phoneticPr fontId="146" type="noConversion"/>
  </si>
  <si>
    <t>10만원
초과</t>
    <phoneticPr fontId="146" type="noConversion"/>
  </si>
  <si>
    <t>2012년
이후
차입분
(15년이상)</t>
    <phoneticPr fontId="146" type="noConversion"/>
  </si>
  <si>
    <t>고정금리 이거나
비거치상환대출</t>
  </si>
  <si>
    <t>그 밖의 대출</t>
    <phoneticPr fontId="146" type="noConversion"/>
  </si>
  <si>
    <t>나. 법정기부금</t>
    <phoneticPr fontId="146" type="noConversion"/>
  </si>
  <si>
    <t>2015년
이후
차입분</t>
    <phoneticPr fontId="146" type="noConversion"/>
  </si>
  <si>
    <t>15년
이상</t>
    <phoneticPr fontId="146" type="noConversion"/>
  </si>
  <si>
    <t>고정금리이면서,
비거치상환 대출</t>
    <phoneticPr fontId="146" type="noConversion"/>
  </si>
  <si>
    <t>고정금리이거나,
비거치상환 대출</t>
    <phoneticPr fontId="146" type="noConversion"/>
  </si>
  <si>
    <t>다. 우리사주조합 기부금</t>
    <phoneticPr fontId="146" type="noConversion"/>
  </si>
  <si>
    <t>10년
~15년</t>
    <phoneticPr fontId="146" type="noConversion"/>
  </si>
  <si>
    <t>라. 지정기부금
     (종교단체외)</t>
    <phoneticPr fontId="146" type="noConversion"/>
  </si>
  <si>
    <r>
      <rPr>
        <b/>
        <sz val="8"/>
        <color theme="6" tint="-0.249977111117893"/>
        <rFont val="굴림"/>
        <family val="3"/>
        <charset val="129"/>
      </rPr>
      <t>35.</t>
    </r>
    <r>
      <rPr>
        <sz val="8"/>
        <rFont val="굴림"/>
        <family val="3"/>
        <charset val="129"/>
      </rPr>
      <t xml:space="preserve"> </t>
    </r>
    <r>
      <rPr>
        <sz val="8"/>
        <color theme="7"/>
        <rFont val="굴림"/>
        <family val="3"/>
        <charset val="129"/>
      </rPr>
      <t>기부금(이월분)</t>
    </r>
    <phoneticPr fontId="146" type="noConversion"/>
  </si>
  <si>
    <r>
      <rPr>
        <b/>
        <sz val="8"/>
        <color theme="6" tint="-0.249977111117893"/>
        <rFont val="굴림"/>
        <family val="3"/>
        <charset val="129"/>
      </rPr>
      <t>36.</t>
    </r>
    <r>
      <rPr>
        <sz val="8"/>
        <color rgb="FFFF0000"/>
        <rFont val="굴림"/>
        <family val="3"/>
        <charset val="129"/>
      </rPr>
      <t xml:space="preserve"> 계</t>
    </r>
    <phoneticPr fontId="146" type="noConversion"/>
  </si>
  <si>
    <t>마. 지정기부금
     (종교단체)</t>
    <phoneticPr fontId="146" type="noConversion"/>
  </si>
  <si>
    <r>
      <rPr>
        <b/>
        <sz val="8"/>
        <color theme="6" tint="-0.249977111117893"/>
        <rFont val="굴림"/>
        <family val="3"/>
        <charset val="129"/>
      </rPr>
      <t>37.</t>
    </r>
    <r>
      <rPr>
        <sz val="8"/>
        <rFont val="굴림"/>
        <family val="3"/>
        <charset val="129"/>
      </rPr>
      <t xml:space="preserve"> 차감소득금액</t>
    </r>
    <phoneticPr fontId="146" type="noConversion"/>
  </si>
  <si>
    <t>64.</t>
    <phoneticPr fontId="146" type="noConversion"/>
  </si>
  <si>
    <t>그
밖
의
소
득
공
제</t>
    <phoneticPr fontId="146" type="noConversion"/>
  </si>
  <si>
    <r>
      <rPr>
        <b/>
        <sz val="8"/>
        <color theme="6" tint="-0.499984740745262"/>
        <rFont val="굴림"/>
        <family val="3"/>
        <charset val="129"/>
      </rPr>
      <t>38.</t>
    </r>
    <r>
      <rPr>
        <sz val="8"/>
        <rFont val="굴림"/>
        <family val="3"/>
        <charset val="129"/>
      </rPr>
      <t xml:space="preserve"> 개인연금저축</t>
    </r>
    <phoneticPr fontId="146" type="noConversion"/>
  </si>
  <si>
    <t>65.</t>
    <phoneticPr fontId="146" type="noConversion"/>
  </si>
  <si>
    <t>표준세액공제 (공제한도 연13만원)</t>
    <phoneticPr fontId="146" type="noConversion"/>
  </si>
  <si>
    <t>특별소득공제 · 특별세액공제 · 월세액공제를 신청하지 아니한 사람</t>
    <phoneticPr fontId="4" type="noConversion"/>
  </si>
  <si>
    <r>
      <rPr>
        <b/>
        <sz val="8"/>
        <color theme="6" tint="-0.499984740745262"/>
        <rFont val="굴림"/>
        <family val="3"/>
        <charset val="129"/>
      </rPr>
      <t>39.</t>
    </r>
    <r>
      <rPr>
        <sz val="8"/>
        <rFont val="굴림"/>
        <family val="3"/>
        <charset val="129"/>
      </rPr>
      <t xml:space="preserve"> 소기업 · 소상공인 공제부금</t>
    </r>
    <phoneticPr fontId="146" type="noConversion"/>
  </si>
  <si>
    <t>66.</t>
    <phoneticPr fontId="146" type="noConversion"/>
  </si>
  <si>
    <t>납세조합공제</t>
    <phoneticPr fontId="146" type="noConversion"/>
  </si>
  <si>
    <r>
      <rPr>
        <b/>
        <sz val="8"/>
        <color theme="6" tint="-0.499984740745262"/>
        <rFont val="굴림"/>
        <family val="3"/>
        <charset val="129"/>
      </rPr>
      <t>40.</t>
    </r>
    <r>
      <rPr>
        <b/>
        <sz val="8"/>
        <color rgb="FF00B050"/>
        <rFont val="굴림"/>
        <family val="3"/>
        <charset val="129"/>
      </rPr>
      <t xml:space="preserve"> </t>
    </r>
    <r>
      <rPr>
        <sz val="8"/>
        <color theme="1"/>
        <rFont val="굴림"/>
        <family val="3"/>
        <charset val="129"/>
      </rPr>
      <t>주택
마련저축
소득공제</t>
    </r>
    <phoneticPr fontId="146" type="noConversion"/>
  </si>
  <si>
    <r>
      <rPr>
        <sz val="6"/>
        <rFont val="굴림"/>
        <family val="3"/>
        <charset val="129"/>
      </rPr>
      <t xml:space="preserve"> 가.</t>
    </r>
    <r>
      <rPr>
        <sz val="8"/>
        <rFont val="굴림"/>
        <family val="3"/>
        <charset val="129"/>
      </rPr>
      <t xml:space="preserve"> 청약저축</t>
    </r>
    <phoneticPr fontId="146" type="noConversion"/>
  </si>
  <si>
    <t>67.</t>
    <phoneticPr fontId="146" type="noConversion"/>
  </si>
  <si>
    <t>주택차입금</t>
    <phoneticPr fontId="146" type="noConversion"/>
  </si>
  <si>
    <t>조세특례제한법 제132조의 2 [ 소득세 소득공제 등의 종합한도(2013.01.01 신설) ]</t>
    <phoneticPr fontId="4" type="noConversion"/>
  </si>
  <si>
    <r>
      <rPr>
        <sz val="6"/>
        <rFont val="굴림"/>
        <family val="3"/>
        <charset val="129"/>
      </rPr>
      <t xml:space="preserve"> 나.</t>
    </r>
    <r>
      <rPr>
        <sz val="8"/>
        <rFont val="굴림"/>
        <family val="3"/>
        <charset val="129"/>
      </rPr>
      <t xml:space="preserve"> 주택청약종합저축</t>
    </r>
    <phoneticPr fontId="146" type="noConversion"/>
  </si>
  <si>
    <t>68.</t>
    <phoneticPr fontId="146" type="noConversion"/>
  </si>
  <si>
    <t>외국납부</t>
    <phoneticPr fontId="146" type="noConversion"/>
  </si>
  <si>
    <t xml:space="preserve">① 거주자의 종합소득에 대한 소득세를 계산할 때 다음 각 호의 어느 하나에 해당하는 필요경비 및 공제금액의 합계액이 2천500만원을 초과하는 경우에는 그 초과하는 금액은 없는 것으로 한다.(2013.01.01 신설) </t>
    <phoneticPr fontId="4" type="noConversion"/>
  </si>
  <si>
    <r>
      <rPr>
        <sz val="6"/>
        <rFont val="굴림"/>
        <family val="3"/>
        <charset val="129"/>
      </rPr>
      <t xml:space="preserve"> 다.</t>
    </r>
    <r>
      <rPr>
        <sz val="8"/>
        <rFont val="굴림"/>
        <family val="3"/>
        <charset val="129"/>
      </rPr>
      <t xml:space="preserve"> 근로자주택마련저축</t>
    </r>
    <phoneticPr fontId="146" type="noConversion"/>
  </si>
  <si>
    <t>69.</t>
    <phoneticPr fontId="146" type="noConversion"/>
  </si>
  <si>
    <t>월세액</t>
    <phoneticPr fontId="146" type="noConversion"/>
  </si>
  <si>
    <t xml:space="preserve">   2.「소득세법」 제52조에 따른 특별소득공제. 다만, 「소득세법」제52조 제1항에 따른 보험료 소득공제는 포함하지 아니한다.(2014.01.01 개정) </t>
    <phoneticPr fontId="4" type="noConversion"/>
  </si>
  <si>
    <t>41.</t>
    <phoneticPr fontId="146" type="noConversion"/>
  </si>
  <si>
    <t>투자조합출자 등</t>
    <phoneticPr fontId="146" type="noConversion"/>
  </si>
  <si>
    <t xml:space="preserve">   3. 제16조 [ 벤처투자조합 출자 등에 대한 소득공제(2020.02.11 제목개정) ] 제1항에 따른 벤처투자조합 출자 등에 대한 소득공제(같은 항 제3호, 제4호 또는 제6호에 따른 출자 또는 투자를 제외한다)(2020.02.11 개정)</t>
    <phoneticPr fontId="4" type="noConversion"/>
  </si>
  <si>
    <t>42.</t>
    <phoneticPr fontId="146" type="noConversion"/>
  </si>
  <si>
    <t>신용카드 등 사용액</t>
    <phoneticPr fontId="146" type="noConversion"/>
  </si>
  <si>
    <t>70.</t>
    <phoneticPr fontId="146" type="noConversion"/>
  </si>
  <si>
    <t>세 액 공 제 계</t>
    <phoneticPr fontId="146" type="noConversion"/>
  </si>
  <si>
    <t xml:space="preserve">   4. 제86조의3[ 소기업ㆍ소상공인 공제부금에 대한 소득공제 등(2007.06.01 신설) ]에 따른 공제부금에 대한 소득공제(2013.01.01 신설)</t>
    <phoneticPr fontId="4" type="noConversion"/>
  </si>
  <si>
    <r>
      <rPr>
        <b/>
        <sz val="8"/>
        <color theme="6" tint="-0.499984740745262"/>
        <rFont val="굴림"/>
        <family val="3"/>
        <charset val="129"/>
      </rPr>
      <t>43.</t>
    </r>
    <r>
      <rPr>
        <sz val="8"/>
        <rFont val="굴림"/>
        <family val="3"/>
        <charset val="129"/>
      </rPr>
      <t xml:space="preserve"> 우리사주조합 출연금</t>
    </r>
    <phoneticPr fontId="146" type="noConversion"/>
  </si>
  <si>
    <t xml:space="preserve">   5. 제87조 [ 주택청약종합저축 등에 대한 소득공제 등(2014.12.23 제목개정) ] 제2항에 따른 청약저축 등에 대한 소득공제(2013.01.01 신설)</t>
    <phoneticPr fontId="4" type="noConversion"/>
  </si>
  <si>
    <r>
      <rPr>
        <b/>
        <sz val="8"/>
        <color theme="6" tint="-0.499984740745262"/>
        <rFont val="굴림"/>
        <family val="3"/>
        <charset val="129"/>
      </rPr>
      <t>44.</t>
    </r>
    <r>
      <rPr>
        <sz val="8"/>
        <rFont val="굴림"/>
        <family val="3"/>
        <charset val="129"/>
      </rPr>
      <t xml:space="preserve"> 고용유지 중소기업 근로자</t>
    </r>
    <phoneticPr fontId="146" type="noConversion"/>
  </si>
  <si>
    <t xml:space="preserve">71. 결 정 세 액(49. - 54. - 70.) </t>
    <phoneticPr fontId="146" type="noConversion"/>
  </si>
  <si>
    <t xml:space="preserve">   6. 제88조의4 제1항에 따른 우리사주조합 출자에 대한 소득공제(2013.01.01 신설)</t>
    <phoneticPr fontId="4" type="noConversion"/>
  </si>
  <si>
    <r>
      <rPr>
        <b/>
        <sz val="8"/>
        <color theme="6" tint="-0.499984740745262"/>
        <rFont val="굴림"/>
        <family val="3"/>
        <charset val="129"/>
      </rPr>
      <t>45.</t>
    </r>
    <r>
      <rPr>
        <sz val="8"/>
        <rFont val="굴림"/>
        <family val="3"/>
        <charset val="129"/>
      </rPr>
      <t xml:space="preserve"> 장기집합투자증권저축</t>
    </r>
    <phoneticPr fontId="146" type="noConversion"/>
  </si>
  <si>
    <t xml:space="preserve">   7. 제91조의16에 따른 장기집합투자증권저축 소득공제(2014.01.01 신설)</t>
    <phoneticPr fontId="4" type="noConversion"/>
  </si>
  <si>
    <t>46.</t>
    <phoneticPr fontId="4" type="noConversion"/>
  </si>
  <si>
    <t>그 밖의 소득공제 계</t>
    <phoneticPr fontId="146" type="noConversion"/>
  </si>
  <si>
    <t>81. 실효세율(%)   ( 71. / 21. )</t>
    <phoneticPr fontId="146" type="noConversion"/>
  </si>
  <si>
    <t xml:space="preserve">   9. 제126조의2 [ 신용카드 등 사용금액에 대한 소득공제 ]에 따른 신용카드 등 사용금액에 대한 소득공제(2014.01.01 호번개정) </t>
    <phoneticPr fontId="4" type="noConversion"/>
  </si>
  <si>
    <t>47.</t>
    <phoneticPr fontId="4" type="noConversion"/>
  </si>
  <si>
    <r>
      <rPr>
        <sz val="7.5"/>
        <rFont val="굴림"/>
        <family val="3"/>
        <charset val="129"/>
      </rPr>
      <t>소득공제 종합한도 초과액</t>
    </r>
    <r>
      <rPr>
        <sz val="6"/>
        <rFont val="굴림"/>
        <family val="3"/>
        <charset val="129"/>
      </rPr>
      <t>(조특법 제132조의 2)</t>
    </r>
    <phoneticPr fontId="4" type="noConversion"/>
  </si>
  <si>
    <t xml:space="preserve">소득세법 
제52조 [ 특별소득공제(2014.01.01 제목개정) ]
</t>
    <phoneticPr fontId="4" type="noConversion"/>
  </si>
  <si>
    <t>① 근로소득이 있는 거주자(일용근로자는 제외한다. 이하 이 조에서 같다)가 해당 과세기간에 「국민건강보험법」, 「고용보험법」 또는 「노인장기요양보험법」에 따라 근로자가 부담하는 보험료를 지급한 경우 그 금액을 해당 과세기간의 근로소득금액에서 공제한다.(2014.01.01 개정)</t>
    <phoneticPr fontId="4" type="noConversion"/>
  </si>
  <si>
    <t>(3쪽)</t>
    <phoneticPr fontId="146" type="noConversion"/>
  </si>
  <si>
    <r>
      <rPr>
        <b/>
        <sz val="6"/>
        <color theme="6" tint="-0.499984740745262"/>
        <rFont val="굴림"/>
        <family val="3"/>
        <charset val="129"/>
      </rPr>
      <t>77.</t>
    </r>
    <r>
      <rPr>
        <sz val="6"/>
        <color theme="6" tint="-0.499984740745262"/>
        <rFont val="굴림"/>
        <family val="3"/>
        <charset val="129"/>
      </rPr>
      <t xml:space="preserve"> </t>
    </r>
    <r>
      <rPr>
        <sz val="6"/>
        <color theme="8" tint="-0.499984740745262"/>
        <rFont val="굴림"/>
        <family val="3"/>
        <charset val="129"/>
      </rPr>
      <t>소득·세액공제 명세(인적공제항목은 해당란에 '○'표시(장애인 해당시 해당코드를 기재)를 하며, 각종 소득 · 세액공제 항목은 공제를 위하여 실제 지출한 금액을 적습니다.)</t>
    </r>
    <phoneticPr fontId="146" type="noConversion"/>
  </si>
  <si>
    <t>순
번</t>
    <phoneticPr fontId="4" type="noConversion"/>
  </si>
  <si>
    <t>소득·세액공제 명세[(인적공제항목은 해당란에 "○"표시(장애인 해당시 해당코드를 기재) 를 하며, 각종 소득·세액공제 항목은 공제를 위하여 실제 지출한 금액을 적습니다.]</t>
    <phoneticPr fontId="4" type="noConversion"/>
  </si>
  <si>
    <t>인적공제 항목</t>
    <phoneticPr fontId="4" type="noConversion"/>
  </si>
  <si>
    <t>각종 소득공제 · 세액공제 항목</t>
    <phoneticPr fontId="4" type="noConversion"/>
  </si>
  <si>
    <t>관계
코드</t>
    <phoneticPr fontId="4" type="noConversion"/>
  </si>
  <si>
    <t>성     명</t>
    <phoneticPr fontId="4" type="noConversion"/>
  </si>
  <si>
    <t>기본
공제</t>
    <phoneticPr fontId="4" type="noConversion"/>
  </si>
  <si>
    <t>경로
우대</t>
    <phoneticPr fontId="4" type="noConversion"/>
  </si>
  <si>
    <t>출산
입양</t>
    <phoneticPr fontId="4" type="noConversion"/>
  </si>
  <si>
    <t>자료
구분</t>
    <phoneticPr fontId="4" type="noConversion"/>
  </si>
  <si>
    <t>보험료</t>
    <phoneticPr fontId="4" type="noConversion"/>
  </si>
  <si>
    <r>
      <t xml:space="preserve">의료비
</t>
    </r>
    <r>
      <rPr>
        <sz val="5"/>
        <color theme="1"/>
        <rFont val="굴림"/>
        <family val="3"/>
        <charset val="129"/>
      </rPr>
      <t>(나이·소득 요건 X)</t>
    </r>
    <phoneticPr fontId="4" type="noConversion"/>
  </si>
  <si>
    <r>
      <t xml:space="preserve">교육비
</t>
    </r>
    <r>
      <rPr>
        <sz val="5"/>
        <color theme="1"/>
        <rFont val="굴림"/>
        <family val="3"/>
        <charset val="129"/>
      </rPr>
      <t>(나이X ,소득 요건 ○)</t>
    </r>
    <phoneticPr fontId="4" type="noConversion"/>
  </si>
  <si>
    <t>실손의료보험금(차감)</t>
    <phoneticPr fontId="4" type="noConversion"/>
  </si>
  <si>
    <t>내.외
국인</t>
    <phoneticPr fontId="4" type="noConversion"/>
  </si>
  <si>
    <t>주민등록번호</t>
    <phoneticPr fontId="4" type="noConversion"/>
  </si>
  <si>
    <t>부
녀
자</t>
    <phoneticPr fontId="4" type="noConversion"/>
  </si>
  <si>
    <t>한
부
모</t>
    <phoneticPr fontId="4" type="noConversion"/>
  </si>
  <si>
    <t>장
애
인</t>
    <phoneticPr fontId="4" type="noConversion"/>
  </si>
  <si>
    <t>자녀</t>
    <phoneticPr fontId="4" type="noConversion"/>
  </si>
  <si>
    <t>건강</t>
    <phoneticPr fontId="4" type="noConversion"/>
  </si>
  <si>
    <t>고용</t>
    <phoneticPr fontId="4" type="noConversion"/>
  </si>
  <si>
    <r>
      <t xml:space="preserve">보장성
</t>
    </r>
    <r>
      <rPr>
        <sz val="5"/>
        <color theme="1"/>
        <rFont val="굴림"/>
        <family val="3"/>
        <charset val="129"/>
      </rPr>
      <t>(나이·소득 요건 ○)</t>
    </r>
    <phoneticPr fontId="4" type="noConversion"/>
  </si>
  <si>
    <t>장애인
전용
보장성</t>
    <phoneticPr fontId="4" type="noConversion"/>
  </si>
  <si>
    <t>일반</t>
    <phoneticPr fontId="4" type="noConversion"/>
  </si>
  <si>
    <t>난임</t>
    <phoneticPr fontId="4" type="noConversion"/>
  </si>
  <si>
    <t>65세이상ㆍ장애인  
건강보험산정특례자</t>
    <phoneticPr fontId="146" type="noConversion"/>
  </si>
  <si>
    <t>실손의료
보험금</t>
    <phoneticPr fontId="4" type="noConversion"/>
  </si>
  <si>
    <t>장애인
특수교육</t>
    <phoneticPr fontId="4" type="noConversion"/>
  </si>
  <si>
    <t>http://cafe.daum.net/transtax/Q2Ux/226</t>
    <phoneticPr fontId="4" type="noConversion"/>
  </si>
  <si>
    <t>인적공제 항목에 해당
하는 인원수를 기재</t>
    <phoneticPr fontId="4" type="noConversion"/>
  </si>
  <si>
    <t>국세청</t>
    <phoneticPr fontId="4" type="noConversion"/>
  </si>
  <si>
    <t>(자녀</t>
    <phoneticPr fontId="4" type="noConversion"/>
  </si>
  <si>
    <t>명)</t>
    <phoneticPr fontId="4" type="noConversion"/>
  </si>
  <si>
    <t>길이</t>
    <phoneticPr fontId="4" type="noConversion"/>
  </si>
  <si>
    <t>주민번호끝</t>
    <phoneticPr fontId="146" type="noConversion"/>
  </si>
  <si>
    <t>주민check</t>
    <phoneticPr fontId="146" type="noConversion"/>
  </si>
  <si>
    <t>나이</t>
    <phoneticPr fontId="146" type="noConversion"/>
  </si>
  <si>
    <t>(근로자본인)</t>
    <phoneticPr fontId="146" type="noConversion"/>
  </si>
  <si>
    <r>
      <t xml:space="preserve">기부금
</t>
    </r>
    <r>
      <rPr>
        <sz val="5"/>
        <color theme="1"/>
        <rFont val="굴림"/>
        <family val="3"/>
        <charset val="129"/>
      </rPr>
      <t>(나이요건 X , 소득요건(100만원 이하) ○)</t>
    </r>
    <phoneticPr fontId="4" type="noConversion"/>
  </si>
  <si>
    <t>성   명</t>
    <phoneticPr fontId="4" type="noConversion"/>
  </si>
  <si>
    <r>
      <t xml:space="preserve">신용카드등 사용액공제 </t>
    </r>
    <r>
      <rPr>
        <sz val="5"/>
        <color theme="1"/>
        <rFont val="굴림"/>
        <family val="3"/>
        <charset val="129"/>
      </rPr>
      <t>(나이요건 X , 소득요건(100만원 이하) ○)</t>
    </r>
    <phoneticPr fontId="4" type="noConversion"/>
  </si>
  <si>
    <t>신용카드</t>
    <phoneticPr fontId="4" type="noConversion"/>
  </si>
  <si>
    <t>직불카드등</t>
    <phoneticPr fontId="4" type="noConversion"/>
  </si>
  <si>
    <t>현금영수증</t>
    <phoneticPr fontId="4" type="noConversion"/>
  </si>
  <si>
    <r>
      <t xml:space="preserve">도서공연사용분
</t>
    </r>
    <r>
      <rPr>
        <sz val="6"/>
        <color theme="1"/>
        <rFont val="굴림"/>
        <family val="3"/>
        <charset val="129"/>
      </rPr>
      <t>(총급여7천만원
이하자만 기재</t>
    </r>
    <phoneticPr fontId="4" type="noConversion"/>
  </si>
  <si>
    <t>전통시장사용분</t>
    <phoneticPr fontId="4" type="noConversion"/>
  </si>
  <si>
    <t>대중교통이용분</t>
    <phoneticPr fontId="4" type="noConversion"/>
  </si>
  <si>
    <t>합    계</t>
    <phoneticPr fontId="4" type="noConversion"/>
  </si>
  <si>
    <t>기 타</t>
    <phoneticPr fontId="4" type="noConversion"/>
  </si>
  <si>
    <t>※ 참고사항</t>
    <phoneticPr fontId="4" type="noConversion"/>
  </si>
  <si>
    <t>http://cafe.daum.net/transtax/Q2Ux/190</t>
    <phoneticPr fontId="4" type="noConversion"/>
  </si>
  <si>
    <t>1. 주민등록번호를 확인하여 정확하게 기재 (기본공제대상자(소득없는) - 만20세이하,만60세이상,장애인)</t>
    <phoneticPr fontId="4" type="noConversion"/>
  </si>
  <si>
    <t xml:space="preserve">    ▶ 주민등록등본및 가족관계증명세 반드시 제출  (단, 배우자와 장애인은 나이(연령) 상관없음. 배우자와 장애인은 소득여부확인)</t>
    <phoneticPr fontId="4" type="noConversion"/>
  </si>
  <si>
    <t>2. 장애인등록에 해당 되면 "○"으로 표기 (장애인등록증, 장애인증명서, 중증환자 병원확인서)</t>
    <phoneticPr fontId="4" type="noConversion"/>
  </si>
  <si>
    <t>3. 한부모에 해당 되면 "○"으로 표기(배우자가 없는자로서 기본공제대상자인 직계비속,입양자가 있는 경우)</t>
    <phoneticPr fontId="4" type="noConversion"/>
  </si>
  <si>
    <r>
      <t xml:space="preserve">4. 부녀자 공제 </t>
    </r>
    <r>
      <rPr>
        <b/>
        <sz val="7"/>
        <color rgb="FFC00000"/>
        <rFont val="굴림"/>
        <family val="3"/>
        <charset val="129"/>
      </rPr>
      <t>총급여 41,470,580원이하(종합소득금액 3천만원이하)</t>
    </r>
    <r>
      <rPr>
        <sz val="7"/>
        <color theme="1"/>
        <rFont val="굴림"/>
        <family val="3"/>
        <charset val="129"/>
      </rPr>
      <t>인 배우자가 있는 여성이거나    배우자가 없는 여성으로서 기본공제대상 부양가족이 있는 세대주인 경우</t>
    </r>
    <phoneticPr fontId="4" type="noConversion"/>
  </si>
  <si>
    <t xml:space="preserve">   ▶ 상기 3.번과 4.번 동시공제 불가. 동시에 해당되면 한부모공제(연100만원소득공제) 선택</t>
    <phoneticPr fontId="4" type="noConversion"/>
  </si>
  <si>
    <r>
      <t xml:space="preserve">5. 2018년도 중도 입사자는 </t>
    </r>
    <r>
      <rPr>
        <b/>
        <u/>
        <sz val="7"/>
        <color rgb="FFFF0000"/>
        <rFont val="굴림"/>
        <family val="3"/>
        <charset val="129"/>
      </rPr>
      <t>전근무지에서 원천징수영수증 수령후 반드시 첨부</t>
    </r>
    <phoneticPr fontId="4" type="noConversion"/>
  </si>
  <si>
    <t>6. 2012년 이후 전 근무지에서 중소기업취업감면 받은 경우 감면 받은 귀속연도부터 현재까지 근로소득원천징수영수증 반드시 첨부</t>
    <phoneticPr fontId="4" type="noConversion"/>
  </si>
  <si>
    <t>7. 회사는 당 서류를 소속 근로자가 직접 작성하게 하고,뒤에 공제서류 출력 첨부하고 ,반드시 동시에 PDF화일은 비번없이 저장하여 세무대리인에게 제출하시기 바랍니다.</t>
    <phoneticPr fontId="4" type="noConversion"/>
  </si>
  <si>
    <t>만 20세이하</t>
    <phoneticPr fontId="4" type="noConversion"/>
  </si>
  <si>
    <t>이후 출생</t>
    <phoneticPr fontId="4" type="noConversion"/>
  </si>
  <si>
    <t>1인당 150만원</t>
    <phoneticPr fontId="4" type="noConversion"/>
  </si>
  <si>
    <t>만 60세이상</t>
    <phoneticPr fontId="4" type="noConversion"/>
  </si>
  <si>
    <t>이전 출생</t>
    <phoneticPr fontId="4" type="noConversion"/>
  </si>
  <si>
    <t>만 70세이상</t>
    <phoneticPr fontId="4" type="noConversion"/>
  </si>
  <si>
    <t>1인당 150만원 / 추가공제 1인당 100만원</t>
    <phoneticPr fontId="4" type="noConversion"/>
  </si>
  <si>
    <r>
      <rPr>
        <b/>
        <sz val="8"/>
        <color theme="6" tint="-0.249977111117893"/>
        <rFont val="굴림"/>
        <family val="3"/>
        <charset val="129"/>
      </rPr>
      <t>21.</t>
    </r>
    <r>
      <rPr>
        <sz val="8"/>
        <rFont val="굴림"/>
        <family val="3"/>
        <charset val="129"/>
      </rPr>
      <t xml:space="preserve"> 총 급 여 
     </t>
    </r>
    <r>
      <rPr>
        <sz val="6"/>
        <rFont val="굴림"/>
        <family val="3"/>
        <charset val="129"/>
      </rPr>
      <t>(</t>
    </r>
    <r>
      <rPr>
        <b/>
        <sz val="6"/>
        <color theme="6" tint="-0.249977111117893"/>
        <rFont val="굴림"/>
        <family val="3"/>
        <charset val="129"/>
      </rPr>
      <t>16.</t>
    </r>
    <r>
      <rPr>
        <sz val="6"/>
        <rFont val="굴림"/>
        <family val="3"/>
        <charset val="129"/>
      </rPr>
      <t xml:space="preserve"> 다만 외국인 단일세율 적용시에는 
             연간 근로소득)</t>
    </r>
    <phoneticPr fontId="146" type="noConversion"/>
  </si>
  <si>
    <t>■ 소득세법 시행규칙 [별지 제21호서식] &lt;개정 2020. 3. 13.&gt;</t>
    <phoneticPr fontId="4" type="noConversion"/>
  </si>
  <si>
    <t xml:space="preserve"> (10쪽 중 제1쪽)</t>
    <phoneticPr fontId="4" type="noConversion"/>
  </si>
  <si>
    <t>① 신고구분</t>
    <phoneticPr fontId="4" type="noConversion"/>
  </si>
  <si>
    <t xml:space="preserve">  원천징수이행상황신고서</t>
    <phoneticPr fontId="4" type="noConversion"/>
  </si>
  <si>
    <t>② 귀속연월</t>
    <phoneticPr fontId="4" type="noConversion"/>
  </si>
  <si>
    <t>v</t>
    <phoneticPr fontId="4" type="noConversion"/>
  </si>
  <si>
    <t>매월</t>
    <phoneticPr fontId="4" type="noConversion"/>
  </si>
  <si>
    <t>반기</t>
    <phoneticPr fontId="4" type="noConversion"/>
  </si>
  <si>
    <t>수정</t>
    <phoneticPr fontId="4" type="noConversion"/>
  </si>
  <si>
    <t>연말</t>
    <phoneticPr fontId="4" type="noConversion"/>
  </si>
  <si>
    <t>소득
처분</t>
    <phoneticPr fontId="4" type="noConversion"/>
  </si>
  <si>
    <t>환급
신청</t>
    <phoneticPr fontId="4" type="noConversion"/>
  </si>
  <si>
    <t xml:space="preserve">  원천징수세액환급신청서</t>
    <phoneticPr fontId="4" type="noConversion"/>
  </si>
  <si>
    <t>③ 지급연월</t>
    <phoneticPr fontId="4" type="noConversion"/>
  </si>
  <si>
    <t>원   천
징   수
의무자</t>
    <phoneticPr fontId="4" type="noConversion"/>
  </si>
  <si>
    <t>법인명(상호)</t>
    <phoneticPr fontId="4" type="noConversion"/>
  </si>
  <si>
    <t>대표자
(성명)</t>
    <phoneticPr fontId="4" type="noConversion"/>
  </si>
  <si>
    <t>일괄납부 여부</t>
    <phoneticPr fontId="4" type="noConversion"/>
  </si>
  <si>
    <t>여</t>
    <phoneticPr fontId="4" type="noConversion"/>
  </si>
  <si>
    <t>.</t>
    <phoneticPr fontId="4" type="noConversion"/>
  </si>
  <si>
    <t>부</t>
    <phoneticPr fontId="4" type="noConversion"/>
  </si>
  <si>
    <t>사업자단위과세여부</t>
    <phoneticPr fontId="4" type="noConversion"/>
  </si>
  <si>
    <t>사업자(주민)
등록번호</t>
    <phoneticPr fontId="4" type="noConversion"/>
  </si>
  <si>
    <t>사업장
소재지</t>
    <phoneticPr fontId="4" type="noConversion"/>
  </si>
  <si>
    <t>충남 천안시 서북구 두정동 1369 청풍프라자6층 신우회계법인(통계청사거리)</t>
    <phoneticPr fontId="4" type="noConversion"/>
  </si>
  <si>
    <t>전화번호</t>
    <phoneticPr fontId="4" type="noConversion"/>
  </si>
  <si>
    <t>041) 567-6764</t>
    <phoneticPr fontId="4" type="noConversion"/>
  </si>
  <si>
    <t>전자우편주소</t>
    <phoneticPr fontId="4" type="noConversion"/>
  </si>
  <si>
    <t>❶ 원천징수 명세 및 납부세액 (단위 : 원)</t>
    <phoneticPr fontId="4" type="noConversion"/>
  </si>
  <si>
    <t>소득자 소득구분</t>
    <phoneticPr fontId="4" type="noConversion"/>
  </si>
  <si>
    <t>원  천  징 수  명  세</t>
    <phoneticPr fontId="4" type="noConversion"/>
  </si>
  <si>
    <t>⑨
당월 조정
환급세액</t>
    <phoneticPr fontId="4" type="noConversion"/>
  </si>
  <si>
    <t>납부세액</t>
    <phoneticPr fontId="4" type="noConversion"/>
  </si>
  <si>
    <r>
      <t xml:space="preserve">소  득  지  급
</t>
    </r>
    <r>
      <rPr>
        <sz val="6"/>
        <color theme="1"/>
        <rFont val="굴림"/>
        <family val="3"/>
        <charset val="129"/>
      </rPr>
      <t>(과세 미달, 일부 비과세 포함)</t>
    </r>
    <phoneticPr fontId="4" type="noConversion"/>
  </si>
  <si>
    <t>징수세액</t>
    <phoneticPr fontId="4" type="noConversion"/>
  </si>
  <si>
    <r>
      <t xml:space="preserve">⑩
소득세 등
</t>
    </r>
    <r>
      <rPr>
        <sz val="6"/>
        <color theme="1"/>
        <rFont val="굴림"/>
        <family val="3"/>
        <charset val="129"/>
      </rPr>
      <t>(가산세 포함)</t>
    </r>
    <phoneticPr fontId="4" type="noConversion"/>
  </si>
  <si>
    <t>⑪ 
농어촌
특별세</t>
    <phoneticPr fontId="4" type="noConversion"/>
  </si>
  <si>
    <t>④ 인원</t>
    <phoneticPr fontId="4" type="noConversion"/>
  </si>
  <si>
    <t>⑤ 총지급액</t>
    <phoneticPr fontId="4" type="noConversion"/>
  </si>
  <si>
    <t>⑥ 소득세 등</t>
    <phoneticPr fontId="4" type="noConversion"/>
  </si>
  <si>
    <r>
      <t xml:space="preserve">⑦ </t>
    </r>
    <r>
      <rPr>
        <sz val="6"/>
        <color theme="1"/>
        <rFont val="굴림"/>
        <family val="3"/>
        <charset val="129"/>
      </rPr>
      <t>농어촌특별세</t>
    </r>
    <phoneticPr fontId="4" type="noConversion"/>
  </si>
  <si>
    <t>⑧ 가산세</t>
    <phoneticPr fontId="4" type="noConversion"/>
  </si>
  <si>
    <t>개
인
거
주
자
.
비
거
주
자</t>
    <phoneticPr fontId="4" type="noConversion"/>
  </si>
  <si>
    <t>근
로
소
득</t>
    <phoneticPr fontId="4" type="noConversion"/>
  </si>
  <si>
    <t>간이세액</t>
    <phoneticPr fontId="4" type="noConversion"/>
  </si>
  <si>
    <t>A01</t>
    <phoneticPr fontId="4" type="noConversion"/>
  </si>
  <si>
    <t>일용근로</t>
    <phoneticPr fontId="4" type="noConversion"/>
  </si>
  <si>
    <t>A03</t>
    <phoneticPr fontId="4" type="noConversion"/>
  </si>
  <si>
    <t>연말
정산</t>
    <phoneticPr fontId="4" type="noConversion"/>
  </si>
  <si>
    <t>분납신청</t>
    <phoneticPr fontId="4" type="noConversion"/>
  </si>
  <si>
    <t>A05</t>
    <phoneticPr fontId="4" type="noConversion"/>
  </si>
  <si>
    <t>납부금액</t>
    <phoneticPr fontId="4" type="noConversion"/>
  </si>
  <si>
    <t>A06</t>
    <phoneticPr fontId="4" type="noConversion"/>
  </si>
  <si>
    <t>가감계</t>
    <phoneticPr fontId="4" type="noConversion"/>
  </si>
  <si>
    <t>A10</t>
    <phoneticPr fontId="4" type="noConversion"/>
  </si>
  <si>
    <t>연금계좌</t>
    <phoneticPr fontId="4" type="noConversion"/>
  </si>
  <si>
    <t>A21</t>
    <phoneticPr fontId="4" type="noConversion"/>
  </si>
  <si>
    <t>그 외</t>
    <phoneticPr fontId="4" type="noConversion"/>
  </si>
  <si>
    <t>A22</t>
    <phoneticPr fontId="4" type="noConversion"/>
  </si>
  <si>
    <t>A20</t>
    <phoneticPr fontId="4" type="noConversion"/>
  </si>
  <si>
    <t>사
업
소
득</t>
    <phoneticPr fontId="4" type="noConversion"/>
  </si>
  <si>
    <t>매월징수</t>
    <phoneticPr fontId="4" type="noConversion"/>
  </si>
  <si>
    <t>A25</t>
    <phoneticPr fontId="4" type="noConversion"/>
  </si>
  <si>
    <t>A26</t>
    <phoneticPr fontId="4" type="noConversion"/>
  </si>
  <si>
    <t>A30</t>
    <phoneticPr fontId="4" type="noConversion"/>
  </si>
  <si>
    <t>기타소득</t>
    <phoneticPr fontId="4" type="noConversion"/>
  </si>
  <si>
    <t>A41</t>
    <phoneticPr fontId="4" type="noConversion"/>
  </si>
  <si>
    <t>종교인
소득</t>
    <phoneticPr fontId="4" type="noConversion"/>
  </si>
  <si>
    <t>A43</t>
    <phoneticPr fontId="4" type="noConversion"/>
  </si>
  <si>
    <t>A44</t>
    <phoneticPr fontId="4" type="noConversion"/>
  </si>
  <si>
    <t>A42</t>
    <phoneticPr fontId="4" type="noConversion"/>
  </si>
  <si>
    <t>A40</t>
    <phoneticPr fontId="4" type="noConversion"/>
  </si>
  <si>
    <t>연
금
소
득</t>
    <phoneticPr fontId="4" type="noConversion"/>
  </si>
  <si>
    <t>A48</t>
    <phoneticPr fontId="4" type="noConversion"/>
  </si>
  <si>
    <t>공적연금(매월)</t>
    <phoneticPr fontId="4" type="noConversion"/>
  </si>
  <si>
    <t>A45</t>
    <phoneticPr fontId="4" type="noConversion"/>
  </si>
  <si>
    <t>A46</t>
    <phoneticPr fontId="4" type="noConversion"/>
  </si>
  <si>
    <t>A47</t>
    <phoneticPr fontId="4" type="noConversion"/>
  </si>
  <si>
    <t>이자소득</t>
    <phoneticPr fontId="4" type="noConversion"/>
  </si>
  <si>
    <t>A50</t>
    <phoneticPr fontId="4" type="noConversion"/>
  </si>
  <si>
    <t>배당소득</t>
    <phoneticPr fontId="4" type="noConversion"/>
  </si>
  <si>
    <t>A60</t>
    <phoneticPr fontId="4" type="noConversion"/>
  </si>
  <si>
    <t>저축해지추징세액등</t>
    <phoneticPr fontId="4" type="noConversion"/>
  </si>
  <si>
    <t>A69</t>
    <phoneticPr fontId="4" type="noConversion"/>
  </si>
  <si>
    <t>비거주자 양도소득</t>
    <phoneticPr fontId="4" type="noConversion"/>
  </si>
  <si>
    <t>A70</t>
    <phoneticPr fontId="4" type="noConversion"/>
  </si>
  <si>
    <t>법인</t>
    <phoneticPr fontId="4" type="noConversion"/>
  </si>
  <si>
    <t>내·외국인법인원천</t>
    <phoneticPr fontId="4" type="noConversion"/>
  </si>
  <si>
    <t>A80</t>
    <phoneticPr fontId="4" type="noConversion"/>
  </si>
  <si>
    <t>수정신고(세액)</t>
    <phoneticPr fontId="4" type="noConversion"/>
  </si>
  <si>
    <t>A90</t>
    <phoneticPr fontId="4" type="noConversion"/>
  </si>
  <si>
    <t>총  합  계</t>
    <phoneticPr fontId="4" type="noConversion"/>
  </si>
  <si>
    <t>A99</t>
    <phoneticPr fontId="4" type="noConversion"/>
  </si>
  <si>
    <t>❷ 환급세액 조정</t>
    <phoneticPr fontId="4" type="noConversion"/>
  </si>
  <si>
    <t>(단위: 원)</t>
    <phoneticPr fontId="4" type="noConversion"/>
  </si>
  <si>
    <t>전월 미환급 세액의 계산</t>
    <phoneticPr fontId="4" type="noConversion"/>
  </si>
  <si>
    <t>당월 발생 환급세액</t>
    <phoneticPr fontId="4" type="noConversion"/>
  </si>
  <si>
    <r>
      <t xml:space="preserve">(18)
조정대상
환급세액
</t>
    </r>
    <r>
      <rPr>
        <sz val="6"/>
        <color theme="1"/>
        <rFont val="굴림"/>
        <family val="3"/>
        <charset val="129"/>
      </rPr>
      <t>(14+15+16+17)</t>
    </r>
    <phoneticPr fontId="4" type="noConversion"/>
  </si>
  <si>
    <t>(19)
당월 조정
환급세액계</t>
    <phoneticPr fontId="4" type="noConversion"/>
  </si>
  <si>
    <t>(20)
차월 이월
환급세액
(18-19)</t>
    <phoneticPr fontId="4" type="noConversion"/>
  </si>
  <si>
    <t>(21)환급
신청액</t>
    <phoneticPr fontId="4" type="noConversion"/>
  </si>
  <si>
    <t>⑫전월
미환급세액</t>
    <phoneticPr fontId="4" type="noConversion"/>
  </si>
  <si>
    <t>⑬기환급
신청세액</t>
    <phoneticPr fontId="4" type="noConversion"/>
  </si>
  <si>
    <t>⑭차감잔액
(⑫-⑬)</t>
    <phoneticPr fontId="4" type="noConversion"/>
  </si>
  <si>
    <t>⑮일반환급</t>
    <phoneticPr fontId="4" type="noConversion"/>
  </si>
  <si>
    <t>(16)신탁재산
(금융회사등)</t>
    <phoneticPr fontId="4" type="noConversion"/>
  </si>
  <si>
    <t>(17)그밖의 환급세액</t>
    <phoneticPr fontId="4" type="noConversion"/>
  </si>
  <si>
    <t>금융회사등</t>
    <phoneticPr fontId="4" type="noConversion"/>
  </si>
  <si>
    <t>합병 등</t>
    <phoneticPr fontId="4" type="noConversion"/>
  </si>
  <si>
    <t>신고서 부표 등 작성 여부
※ 해당란에 "○"표시를 합니다.</t>
    <phoneticPr fontId="4" type="noConversion"/>
  </si>
  <si>
    <t xml:space="preserve">원천징수의무자는 「소득세법 시행령」 제185조제1항에 따라 위의 내용을 제
</t>
    <phoneticPr fontId="4" type="noConversion"/>
  </si>
  <si>
    <r>
      <t xml:space="preserve">출하며, </t>
    </r>
    <r>
      <rPr>
        <b/>
        <sz val="8"/>
        <color theme="1"/>
        <rFont val="굴림"/>
        <family val="3"/>
        <charset val="129"/>
      </rPr>
      <t>위 내용을 충분히 검토하였고 원천징수의무자가 알고 있는 사실 그대</t>
    </r>
    <r>
      <rPr>
        <sz val="8"/>
        <color theme="1"/>
        <rFont val="굴림"/>
        <family val="3"/>
        <charset val="129"/>
      </rPr>
      <t xml:space="preserve">
</t>
    </r>
    <phoneticPr fontId="4" type="noConversion"/>
  </si>
  <si>
    <t>부표(4~5)쪽</t>
    <phoneticPr fontId="4" type="noConversion"/>
  </si>
  <si>
    <t>환급(7~9)쪽</t>
    <phoneticPr fontId="4" type="noConversion"/>
  </si>
  <si>
    <t>승계명세(10쪽)</t>
    <phoneticPr fontId="4" type="noConversion"/>
  </si>
  <si>
    <t xml:space="preserve">로를 정확하게 적었음을 확인합니다. 
</t>
    <phoneticPr fontId="4" type="noConversion"/>
  </si>
  <si>
    <t>세무대리인</t>
    <phoneticPr fontId="4" type="noConversion"/>
  </si>
  <si>
    <t>성명</t>
    <phoneticPr fontId="4" type="noConversion"/>
  </si>
  <si>
    <t>신우회계법인 주홍선회계사.세무사</t>
    <phoneticPr fontId="4" type="noConversion"/>
  </si>
  <si>
    <t>신고인(원천징수의무자)</t>
    <phoneticPr fontId="4" type="noConversion"/>
  </si>
  <si>
    <t>(서명 또는 인)</t>
    <phoneticPr fontId="4" type="noConversion"/>
  </si>
  <si>
    <t>사업자 등록번호</t>
    <phoneticPr fontId="4" type="noConversion"/>
  </si>
  <si>
    <t>세무대리인은 조세전문자격자로서 위 신고서를 성실하고 공정하게</t>
    <phoneticPr fontId="4" type="noConversion"/>
  </si>
  <si>
    <t>국세환급금 계좌신고
※ 환금금액 2천만원 미만인 경우에만 적습니다.</t>
    <phoneticPr fontId="4" type="noConversion"/>
  </si>
  <si>
    <t>작성하였음을 확인합니다.</t>
    <phoneticPr fontId="4" type="noConversion"/>
  </si>
  <si>
    <t>예 입 처</t>
    <phoneticPr fontId="4" type="noConversion"/>
  </si>
  <si>
    <t>예금종류</t>
    <phoneticPr fontId="4" type="noConversion"/>
  </si>
  <si>
    <t>천안</t>
    <phoneticPr fontId="4" type="noConversion"/>
  </si>
  <si>
    <t>세무서장 귀하</t>
    <phoneticPr fontId="4" type="noConversion"/>
  </si>
  <si>
    <t>계좌번호</t>
    <phoneticPr fontId="4" type="noConversion"/>
  </si>
  <si>
    <t>210mm×297mm[백상지80g/㎡ 또는 중질지80g/㎡]</t>
    <phoneticPr fontId="4" type="noConversion"/>
  </si>
  <si>
    <t>(4 쪽)</t>
    <phoneticPr fontId="4" type="noConversion"/>
  </si>
  <si>
    <r>
      <t xml:space="preserve">[ </t>
    </r>
    <r>
      <rPr>
        <b/>
        <sz val="22"/>
        <color theme="1"/>
        <rFont val="-다정"/>
        <family val="1"/>
        <charset val="129"/>
      </rPr>
      <t>v</t>
    </r>
    <r>
      <rPr>
        <b/>
        <sz val="14"/>
        <color theme="1"/>
        <rFont val="굴림"/>
        <family val="3"/>
        <charset val="129"/>
      </rPr>
      <t xml:space="preserve"> ] 원천징수이행상황신고서 부표</t>
    </r>
    <phoneticPr fontId="4" type="noConversion"/>
  </si>
  <si>
    <t>사업자등록번호</t>
    <phoneticPr fontId="4" type="noConversion"/>
  </si>
  <si>
    <t>(단위 : 원)</t>
    <phoneticPr fontId="4" type="noConversion"/>
  </si>
  <si>
    <t>소득지급</t>
    <phoneticPr fontId="4" type="noConversion"/>
  </si>
  <si>
    <t>조정환급
세액</t>
    <phoneticPr fontId="4" type="noConversion"/>
  </si>
  <si>
    <t>총지급액</t>
    <phoneticPr fontId="4" type="noConversion"/>
  </si>
  <si>
    <t>소득세 등</t>
    <phoneticPr fontId="4" type="noConversion"/>
  </si>
  <si>
    <t>농어촌
특별세</t>
    <phoneticPr fontId="4" type="noConversion"/>
  </si>
  <si>
    <t>소득세 등
(가산세)</t>
    <phoneticPr fontId="4" type="noConversion"/>
  </si>
  <si>
    <t>거
주
자
개
인</t>
    <phoneticPr fontId="4" type="noConversion"/>
  </si>
  <si>
    <t>이자
.
배당
소득</t>
    <phoneticPr fontId="4" type="noConversion"/>
  </si>
  <si>
    <t>비과세
소득</t>
    <phoneticPr fontId="4" type="noConversion"/>
  </si>
  <si>
    <t>장기주택마련저축</t>
    <phoneticPr fontId="4" type="noConversion"/>
  </si>
  <si>
    <t>C01</t>
    <phoneticPr fontId="4" type="noConversion"/>
  </si>
  <si>
    <t>비과세종합저축</t>
    <phoneticPr fontId="4" type="noConversion"/>
  </si>
  <si>
    <t>C02</t>
  </si>
  <si>
    <t>개인연금저축</t>
    <phoneticPr fontId="4" type="noConversion"/>
  </si>
  <si>
    <t>C03</t>
  </si>
  <si>
    <t>장기저축성보험차익</t>
    <phoneticPr fontId="4" type="noConversion"/>
  </si>
  <si>
    <t>C05</t>
    <phoneticPr fontId="4" type="noConversion"/>
  </si>
  <si>
    <t>조합 등 예탁금</t>
    <phoneticPr fontId="4" type="noConversion"/>
  </si>
  <si>
    <t>C06</t>
    <phoneticPr fontId="4" type="noConversion"/>
  </si>
  <si>
    <t>조합 등 출자금</t>
    <phoneticPr fontId="4" type="noConversion"/>
  </si>
  <si>
    <t>C07</t>
    <phoneticPr fontId="4" type="noConversion"/>
  </si>
  <si>
    <t>농어가목돈마련저축</t>
    <phoneticPr fontId="4" type="noConversion"/>
  </si>
  <si>
    <t>C08</t>
    <phoneticPr fontId="4" type="noConversion"/>
  </si>
  <si>
    <t>우리사주 배당소득</t>
    <phoneticPr fontId="4" type="noConversion"/>
  </si>
  <si>
    <t>C10</t>
    <phoneticPr fontId="4" type="noConversion"/>
  </si>
  <si>
    <t>농업회사법인 배당소득</t>
    <phoneticPr fontId="4" type="noConversion"/>
  </si>
  <si>
    <t>C20</t>
    <phoneticPr fontId="4" type="noConversion"/>
  </si>
  <si>
    <t>영농ㆍ영어조합법인 배당소득</t>
    <phoneticPr fontId="4" type="noConversion"/>
  </si>
  <si>
    <t>C23</t>
    <phoneticPr fontId="4" type="noConversion"/>
  </si>
  <si>
    <t>재형저축 이자ㆍ배당소득</t>
    <phoneticPr fontId="4" type="noConversion"/>
  </si>
  <si>
    <t>C40</t>
    <phoneticPr fontId="4" type="noConversion"/>
  </si>
  <si>
    <t>개인종합자산관리계좌 
이자ㆍ배당소득</t>
    <phoneticPr fontId="4" type="noConversion"/>
  </si>
  <si>
    <t>C60</t>
    <phoneticPr fontId="4" type="noConversion"/>
  </si>
  <si>
    <t>청년우대형 주택청약종합저축</t>
    <phoneticPr fontId="4" type="noConversion"/>
  </si>
  <si>
    <t>C27</t>
    <phoneticPr fontId="4" type="noConversion"/>
  </si>
  <si>
    <t>장병내일준비적금</t>
    <phoneticPr fontId="4" type="noConversion"/>
  </si>
  <si>
    <t>C31</t>
    <phoneticPr fontId="4" type="noConversion"/>
  </si>
  <si>
    <t>기타 비과세이자소득</t>
    <phoneticPr fontId="4" type="noConversion"/>
  </si>
  <si>
    <t>C19</t>
    <phoneticPr fontId="4" type="noConversion"/>
  </si>
  <si>
    <t>기타 비과세배당소득</t>
    <phoneticPr fontId="4" type="noConversion"/>
  </si>
  <si>
    <t>C29</t>
    <phoneticPr fontId="4" type="noConversion"/>
  </si>
  <si>
    <t>세금
특례</t>
    <phoneticPr fontId="4" type="noConversion"/>
  </si>
  <si>
    <t>기타 이자ㆍ배당소득</t>
    <phoneticPr fontId="4" type="noConversion"/>
  </si>
  <si>
    <t>C11</t>
    <phoneticPr fontId="4" type="noConversion"/>
  </si>
  <si>
    <t>C54</t>
    <phoneticPr fontId="4" type="noConversion"/>
  </si>
  <si>
    <t>C55</t>
    <phoneticPr fontId="4" type="noConversion"/>
  </si>
  <si>
    <t>부동산집합투자기구등 집합투자증권의 배당소득</t>
    <phoneticPr fontId="4" type="noConversion"/>
  </si>
  <si>
    <t>C56</t>
    <phoneticPr fontId="4" type="noConversion"/>
  </si>
  <si>
    <t>고위험ㆍ고수익투자신탁 배당소득</t>
    <phoneticPr fontId="4" type="noConversion"/>
  </si>
  <si>
    <t>C57</t>
    <phoneticPr fontId="4" type="noConversion"/>
  </si>
  <si>
    <t>C93</t>
    <phoneticPr fontId="4" type="noConversion"/>
  </si>
  <si>
    <t>공모부동산집합투자기구의 집합투자증권 배당소득</t>
    <phoneticPr fontId="4" type="noConversion"/>
  </si>
  <si>
    <t>C94</t>
    <phoneticPr fontId="4" type="noConversion"/>
  </si>
  <si>
    <t>세금
우대</t>
    <phoneticPr fontId="4" type="noConversion"/>
  </si>
  <si>
    <t>이자소득 (9%)</t>
    <phoneticPr fontId="4" type="noConversion"/>
  </si>
  <si>
    <t>C12</t>
    <phoneticPr fontId="4" type="noConversion"/>
  </si>
  <si>
    <t>배당소득 (9%)</t>
    <phoneticPr fontId="4" type="noConversion"/>
  </si>
  <si>
    <t>C22</t>
    <phoneticPr fontId="4" type="noConversion"/>
  </si>
  <si>
    <t>일반
세율
(14%)
분리
과세</t>
    <phoneticPr fontId="4" type="noConversion"/>
  </si>
  <si>
    <t>기타 분리과세 이자소득</t>
    <phoneticPr fontId="4" type="noConversion"/>
  </si>
  <si>
    <t>C13</t>
    <phoneticPr fontId="4" type="noConversion"/>
  </si>
  <si>
    <t>직장공제회 초과반환금(기본세율)</t>
    <phoneticPr fontId="4" type="noConversion"/>
  </si>
  <si>
    <t>C18</t>
    <phoneticPr fontId="4" type="noConversion"/>
  </si>
  <si>
    <t>C58</t>
    <phoneticPr fontId="4" type="noConversion"/>
  </si>
  <si>
    <t>기타 분리과세 배당소득</t>
    <phoneticPr fontId="4" type="noConversion"/>
  </si>
  <si>
    <t>C39</t>
    <phoneticPr fontId="4" type="noConversion"/>
  </si>
  <si>
    <t>일반
과세</t>
    <phoneticPr fontId="4" type="noConversion"/>
  </si>
  <si>
    <t>C14</t>
    <phoneticPr fontId="4" type="noConversion"/>
  </si>
  <si>
    <t>C24</t>
    <phoneticPr fontId="4" type="noConversion"/>
  </si>
  <si>
    <t>고배당
기업</t>
    <phoneticPr fontId="4" type="noConversion"/>
  </si>
  <si>
    <t>배당소득(9%)</t>
    <phoneticPr fontId="4" type="noConversion"/>
  </si>
  <si>
    <t>C91</t>
    <phoneticPr fontId="4" type="noConversion"/>
  </si>
  <si>
    <t>배당소득(25%)</t>
    <phoneticPr fontId="4" type="noConversion"/>
  </si>
  <si>
    <t>C92</t>
    <phoneticPr fontId="4" type="noConversion"/>
  </si>
  <si>
    <t>비실명
소득</t>
    <phoneticPr fontId="4" type="noConversion"/>
  </si>
  <si>
    <t>비실명이자소득</t>
    <phoneticPr fontId="4" type="noConversion"/>
  </si>
  <si>
    <t>C15</t>
    <phoneticPr fontId="4" type="noConversion"/>
  </si>
  <si>
    <t>비실명배당소득</t>
    <phoneticPr fontId="4" type="noConversion"/>
  </si>
  <si>
    <t>C25</t>
    <phoneticPr fontId="4" type="noConversion"/>
  </si>
  <si>
    <t>비영업대금이익 (25%)</t>
    <phoneticPr fontId="4" type="noConversion"/>
  </si>
  <si>
    <t>C16</t>
    <phoneticPr fontId="4" type="noConversion"/>
  </si>
  <si>
    <t>출자공동사업자 (25%)</t>
    <phoneticPr fontId="4" type="noConversion"/>
  </si>
  <si>
    <t>C26</t>
    <phoneticPr fontId="4" type="noConversion"/>
  </si>
  <si>
    <t>이자.배당소득 계</t>
    <phoneticPr fontId="4" type="noConversion"/>
  </si>
  <si>
    <t>C30</t>
    <phoneticPr fontId="4" type="noConversion"/>
  </si>
  <si>
    <t>근로</t>
    <phoneticPr fontId="4" type="noConversion"/>
  </si>
  <si>
    <t>파견근로에 대한 대가</t>
    <phoneticPr fontId="4" type="noConversion"/>
  </si>
  <si>
    <t>C59</t>
    <phoneticPr fontId="4" type="noConversion"/>
  </si>
  <si>
    <t>해지
추징
세액
등</t>
    <phoneticPr fontId="4" type="noConversion"/>
  </si>
  <si>
    <t>벤처기업투자신탁</t>
    <phoneticPr fontId="4" type="noConversion"/>
  </si>
  <si>
    <t>C41</t>
    <phoneticPr fontId="4" type="noConversion"/>
  </si>
  <si>
    <t>4%, 8%</t>
    <phoneticPr fontId="4" type="noConversion"/>
  </si>
  <si>
    <t>C42</t>
    <phoneticPr fontId="4" type="noConversion"/>
  </si>
  <si>
    <t>연금저축</t>
    <phoneticPr fontId="4" type="noConversion"/>
  </si>
  <si>
    <t>C43</t>
    <phoneticPr fontId="4" type="noConversion"/>
  </si>
  <si>
    <t>소기업ㆍ소상공인공제부금</t>
    <phoneticPr fontId="4" type="noConversion"/>
  </si>
  <si>
    <t>C44</t>
    <phoneticPr fontId="4" type="noConversion"/>
  </si>
  <si>
    <t>주택청약종합저축</t>
    <phoneticPr fontId="4" type="noConversion"/>
  </si>
  <si>
    <t>C45</t>
    <phoneticPr fontId="4" type="noConversion"/>
  </si>
  <si>
    <t>장기집합투자증권저축</t>
    <phoneticPr fontId="4" type="noConversion"/>
  </si>
  <si>
    <t>C46</t>
    <phoneticPr fontId="4" type="noConversion"/>
  </si>
  <si>
    <t>해지추징 계</t>
    <phoneticPr fontId="4" type="noConversion"/>
  </si>
  <si>
    <t>C50</t>
    <phoneticPr fontId="4" type="noConversion"/>
  </si>
  <si>
    <t>(5 쪽)</t>
    <phoneticPr fontId="4" type="noConversion"/>
  </si>
  <si>
    <t>비
거
주
자
개
인</t>
    <phoneticPr fontId="4" type="noConversion"/>
  </si>
  <si>
    <t>이자</t>
    <phoneticPr fontId="4" type="noConversion"/>
  </si>
  <si>
    <t>제한, 20%</t>
    <phoneticPr fontId="4" type="noConversion"/>
  </si>
  <si>
    <t>C61</t>
    <phoneticPr fontId="4" type="noConversion"/>
  </si>
  <si>
    <t>C62</t>
    <phoneticPr fontId="4" type="noConversion"/>
  </si>
  <si>
    <t>사업</t>
    <phoneticPr fontId="4" type="noConversion"/>
  </si>
  <si>
    <t>선박 등 임대,사업</t>
    <phoneticPr fontId="4" type="noConversion"/>
  </si>
  <si>
    <t>C63</t>
  </si>
  <si>
    <t>인적용역</t>
    <phoneticPr fontId="4" type="noConversion"/>
  </si>
  <si>
    <t>C64</t>
  </si>
  <si>
    <t>사용료</t>
    <phoneticPr fontId="4" type="noConversion"/>
  </si>
  <si>
    <t>C65</t>
  </si>
  <si>
    <t>양도</t>
    <phoneticPr fontId="4" type="noConversion"/>
  </si>
  <si>
    <t>유가증권양도</t>
    <phoneticPr fontId="4" type="noConversion"/>
  </si>
  <si>
    <t>10% , 20%</t>
    <phoneticPr fontId="4" type="noConversion"/>
  </si>
  <si>
    <t>C66</t>
  </si>
  <si>
    <t>부동산 양도</t>
    <phoneticPr fontId="4" type="noConversion"/>
  </si>
  <si>
    <t>C67</t>
  </si>
  <si>
    <t>C68</t>
  </si>
  <si>
    <t>C69</t>
    <phoneticPr fontId="4" type="noConversion"/>
  </si>
  <si>
    <t>비거주자 계</t>
    <phoneticPr fontId="4" type="noConversion"/>
  </si>
  <si>
    <t>C70</t>
    <phoneticPr fontId="4" type="noConversion"/>
  </si>
  <si>
    <t>법
인
원
천</t>
    <phoneticPr fontId="4" type="noConversion"/>
  </si>
  <si>
    <t>내국
법인</t>
    <phoneticPr fontId="4" type="noConversion"/>
  </si>
  <si>
    <t>C71</t>
  </si>
  <si>
    <t>투자신탁의 이익</t>
    <phoneticPr fontId="4" type="noConversion"/>
  </si>
  <si>
    <t>C72</t>
  </si>
  <si>
    <t>신탁재산 분배</t>
    <phoneticPr fontId="4" type="noConversion"/>
  </si>
  <si>
    <t>C73</t>
  </si>
  <si>
    <t>신탁업자 징수분</t>
    <phoneticPr fontId="4" type="noConversion"/>
  </si>
  <si>
    <t>C74</t>
  </si>
  <si>
    <t>비영업대금의 이익 (25%)</t>
    <phoneticPr fontId="4" type="noConversion"/>
  </si>
  <si>
    <t>C75</t>
  </si>
  <si>
    <t>비과세 소득</t>
    <phoneticPr fontId="4" type="noConversion"/>
  </si>
  <si>
    <t>C76</t>
  </si>
  <si>
    <t>외국
법인
국내
원천
소득</t>
    <phoneticPr fontId="4" type="noConversion"/>
  </si>
  <si>
    <t>C81</t>
    <phoneticPr fontId="4" type="noConversion"/>
  </si>
  <si>
    <t>C82</t>
  </si>
  <si>
    <t>C83</t>
  </si>
  <si>
    <t>20%, 3%</t>
    <phoneticPr fontId="4" type="noConversion"/>
  </si>
  <si>
    <t>C84</t>
  </si>
  <si>
    <t>C85</t>
  </si>
  <si>
    <t>10%,20%</t>
    <phoneticPr fontId="4" type="noConversion"/>
  </si>
  <si>
    <t>C86</t>
  </si>
  <si>
    <t>C87</t>
  </si>
  <si>
    <t>C88</t>
  </si>
  <si>
    <t>법인세 계</t>
    <phoneticPr fontId="4" type="noConversion"/>
  </si>
  <si>
    <t>C90</t>
    <phoneticPr fontId="4" type="noConversion"/>
  </si>
  <si>
    <t>(7 쪽)</t>
    <phoneticPr fontId="4" type="noConversion"/>
  </si>
  <si>
    <t>[  ] 원천징수세액환급신청서 부표</t>
    <phoneticPr fontId="4" type="noConversion"/>
  </si>
  <si>
    <t>소득의
종류</t>
    <phoneticPr fontId="4" type="noConversion"/>
  </si>
  <si>
    <t>귀속
연월</t>
    <phoneticPr fontId="4" type="noConversion"/>
  </si>
  <si>
    <t>지급
연월</t>
    <phoneticPr fontId="4" type="noConversion"/>
  </si>
  <si>
    <t>소   득
지급액</t>
    <phoneticPr fontId="4" type="noConversion"/>
  </si>
  <si>
    <t>①결정
세액</t>
    <phoneticPr fontId="4" type="noConversion"/>
  </si>
  <si>
    <t>기납부 원천징수세액</t>
    <phoneticPr fontId="4" type="noConversion"/>
  </si>
  <si>
    <t>③차감
세액</t>
    <phoneticPr fontId="4" type="noConversion"/>
  </si>
  <si>
    <t>④분납
금액</t>
    <phoneticPr fontId="4" type="noConversion"/>
  </si>
  <si>
    <t>⑤ 조정
환급
세액</t>
    <phoneticPr fontId="4" type="noConversion"/>
  </si>
  <si>
    <t>⑥ 환급
신청액</t>
    <phoneticPr fontId="4" type="noConversion"/>
  </si>
  <si>
    <t>② 계</t>
    <phoneticPr fontId="4" type="noConversion"/>
  </si>
  <si>
    <t>기납부세액
[ 주(현) ]</t>
    <phoneticPr fontId="4" type="noConversion"/>
  </si>
  <si>
    <t>기납부세액
[ 종(전) ]</t>
    <phoneticPr fontId="4" type="noConversion"/>
  </si>
  <si>
    <t>작 성 방 법</t>
    <phoneticPr fontId="4" type="noConversion"/>
  </si>
  <si>
    <t xml:space="preserve"> 1. 「소득세법 시행규칙」 제93조 등에 따라 제출합니다.
</t>
    <phoneticPr fontId="4" type="noConversion"/>
  </si>
  <si>
    <t xml:space="preserve"> 2. 이 부표는 원천징수세액환급신청서(1쪽)의 21 의 환급신청란에 환급신청액을 적어 환급신청을 한 경우 작성합니다. 
</t>
    <phoneticPr fontId="4" type="noConversion"/>
  </si>
  <si>
    <t xml:space="preserve"> 3. 소득의 종류란은 환급대상 원천징수 세목의 소득을 적습니다.
</t>
    <phoneticPr fontId="4" type="noConversion"/>
  </si>
  <si>
    <t xml:space="preserve"> 4. 귀속연월은 신청한 환급세액이 발생한 "원천징수이행상황신고서(1쪽)"의 ②귀속연월을 적습니다. ③지급연월은 신청한 환급세액
</t>
    <phoneticPr fontId="4" type="noConversion"/>
  </si>
  <si>
    <t xml:space="preserve">이 발생한 "원천징수이행상황신고서(1쪽)"의 ③지급연월을 적습니다. 
</t>
    <phoneticPr fontId="4" type="noConversion"/>
  </si>
  <si>
    <t xml:space="preserve"> 5. 코드란은 환급 신청대상 원천징수 소득의 해당 코드(1쪽의 코드 참조)를 적으며, 인원란은 환급대상 소득에 해당하는 원천징수이
</t>
    <phoneticPr fontId="4" type="noConversion"/>
  </si>
  <si>
    <t xml:space="preserve">행상황신고서(1쪽)의 소득자 소득구분 및 코드에 해당하는 인원을 적습니다. 소득지급액란은 "원천징수이행상황신고서(1쪽)의 ⑤
</t>
    <phoneticPr fontId="4" type="noConversion"/>
  </si>
  <si>
    <t xml:space="preserve">총지급액의 작성방법을 준용하여 작성합니다.
</t>
    <phoneticPr fontId="4" type="noConversion"/>
  </si>
  <si>
    <t xml:space="preserve"> 6. ①결정세액, 기납부 원천징수세액(②계, 기납부세액[주(현)], 기납부세액[종(전)]란은 환급대상 소득에 해당하는 지급명세서의 
</t>
    <phoneticPr fontId="4" type="noConversion"/>
  </si>
  <si>
    <t xml:space="preserve">결정세액, 기납부원천징수세액의 합계액을 적어야 하며, 기납부세액[주(현), 종(전)]이 있는 경우 "기납부세액 명세서(8쪽)"를 
</t>
    <phoneticPr fontId="4" type="noConversion"/>
  </si>
  <si>
    <t xml:space="preserve">작성하여야 합니다. 
</t>
    <phoneticPr fontId="4" type="noConversion"/>
  </si>
  <si>
    <t xml:space="preserve"> 7. ③차감세액란은 환급대상 소득에 해당하는 지급명세서의 차감징수세액의 합계액과 일치하여야 합니다.
</t>
    <phoneticPr fontId="4" type="noConversion"/>
  </si>
  <si>
    <t xml:space="preserve"> 8. ④조정환급세액란은 환급할 세액에서 차감한 같은 세목의 납부할 세액을 포함하여 적습니다.
</t>
    <phoneticPr fontId="4" type="noConversion"/>
  </si>
  <si>
    <t xml:space="preserve"> 9. 합계의 ⑤환급신청액란은 "원천징수이행상황신고서(1쪽)"의 환급신청액란의 금액과 일치하여야 합니다. "환급신청 시 원천징수
</t>
    <phoneticPr fontId="4" type="noConversion"/>
  </si>
  <si>
    <t xml:space="preserve">이행상황신고서(1쪽)"의 2. 환급세액 조정의 전월미환급세액란에 금액이 있는 경우 "전월미환급세액 조정명세서(9쪽)"를 작성하여 
</t>
    <phoneticPr fontId="4" type="noConversion"/>
  </si>
  <si>
    <t xml:space="preserve">제출하여야 합니다. 
</t>
    <phoneticPr fontId="4" type="noConversion"/>
  </si>
  <si>
    <t xml:space="preserve">10. 환급신청서 부표에 포함되는 소득지급명세서는 별도로 제출합니다. 다만, 지급명세서 법정제출기한 내에 해당 지급명세서를 제출한 
</t>
    <phoneticPr fontId="4" type="noConversion"/>
  </si>
  <si>
    <t xml:space="preserve">경우에는 별도로 제출할 필요가 없습니다.
</t>
    <phoneticPr fontId="4" type="noConversion"/>
  </si>
  <si>
    <t xml:space="preserve">11. 환급신청자가 "기납부세액 명세서(8쪽)" 및 "전월미환급세액 조정명세서(9쪽)"를 제출하지 아니한 경우 원천징수 관할 세무서장
</t>
    <phoneticPr fontId="4" type="noConversion"/>
  </si>
  <si>
    <t xml:space="preserve">은 즉시 해당 명세서를 추가로 제출할 수 있도록 안내하고, 그 제출기간은 환급처리기간에 포함하지 아니합니다.
</t>
    <phoneticPr fontId="4" type="noConversion"/>
  </si>
  <si>
    <t>(8 쪽)</t>
    <phoneticPr fontId="4" type="noConversion"/>
  </si>
  <si>
    <t>기 납 부 세 액  명 세 서</t>
    <phoneticPr fontId="4" type="noConversion"/>
  </si>
  <si>
    <t>① 원천징수 신고 납부 현황</t>
    <phoneticPr fontId="4" type="noConversion"/>
  </si>
  <si>
    <t>소득의
구분</t>
    <phoneticPr fontId="4" type="noConversion"/>
  </si>
  <si>
    <t>귀속연월</t>
    <phoneticPr fontId="4" type="noConversion"/>
  </si>
  <si>
    <t>지급연월</t>
    <phoneticPr fontId="4" type="noConversion"/>
  </si>
  <si>
    <t>①소득세
등</t>
    <phoneticPr fontId="4" type="noConversion"/>
  </si>
  <si>
    <t>②농어촌
특별세</t>
    <phoneticPr fontId="4" type="noConversion"/>
  </si>
  <si>
    <t>합  계</t>
    <phoneticPr fontId="4" type="noConversion"/>
  </si>
  <si>
    <t>② 지급명세서 기납부세액 현황</t>
    <phoneticPr fontId="4" type="noConversion"/>
  </si>
  <si>
    <t>주(현)근무지</t>
    <phoneticPr fontId="4" type="noConversion"/>
  </si>
  <si>
    <t>종(전)근무지 결정세액</t>
    <phoneticPr fontId="4" type="noConversion"/>
  </si>
  <si>
    <t>③소득세
등</t>
    <phoneticPr fontId="4" type="noConversion"/>
  </si>
  <si>
    <t>④농어촌
특별세</t>
    <phoneticPr fontId="4" type="noConversion"/>
  </si>
  <si>
    <t>종(전)
근무지</t>
    <phoneticPr fontId="4" type="noConversion"/>
  </si>
  <si>
    <t>소득세등</t>
    <phoneticPr fontId="4" type="noConversion"/>
  </si>
  <si>
    <t>③ 기납부세액 차이 조정 현황</t>
    <phoneticPr fontId="4" type="noConversion"/>
  </si>
  <si>
    <t>농어촌특별세</t>
    <phoneticPr fontId="4" type="noConversion"/>
  </si>
  <si>
    <t>사     유</t>
    <phoneticPr fontId="4" type="noConversion"/>
  </si>
  <si>
    <t>① 소득세 등
합계</t>
    <phoneticPr fontId="4" type="noConversion"/>
  </si>
  <si>
    <t>③ 소득세 등
합계</t>
    <phoneticPr fontId="4" type="noConversion"/>
  </si>
  <si>
    <t>차이금액
( ③ - ① )</t>
    <phoneticPr fontId="4" type="noConversion"/>
  </si>
  <si>
    <t>②농어촌특별세
합계</t>
    <phoneticPr fontId="4" type="noConversion"/>
  </si>
  <si>
    <t>④농어촌특별세
합계</t>
    <phoneticPr fontId="4" type="noConversion"/>
  </si>
  <si>
    <t>차이금액
( ④ - ②)</t>
    <phoneticPr fontId="4" type="noConversion"/>
  </si>
  <si>
    <t xml:space="preserve"> 2. [1. 원천징수 신고 납부 현황]은 환급신청 대상 세목에 대한 원천징수 신고 납부 현황을 적습니다. 작성대상이 많은 경우 [1. 원
</t>
    <phoneticPr fontId="4" type="noConversion"/>
  </si>
  <si>
    <t xml:space="preserve">천징수 신고 납부 현황]에 대해 합계를 적고 해당 내역에 대한 형식을 참고하여 별지 형식으로 제출할 수 있습니다. 
</t>
    <phoneticPr fontId="4" type="noConversion"/>
  </si>
  <si>
    <t xml:space="preserve"> 3. [2. 지급명세서 기납부세액 현황]은 환급신청 대상 세목에 대한 지급명세서 기납부세액을 적습니다. 작성대상이 많은 경우 [2. 
</t>
    <phoneticPr fontId="4" type="noConversion"/>
  </si>
  <si>
    <t xml:space="preserve">지급명세서 기납부세액 현황]에 대해 합계를 적고 해당 내역에 대한 형식을 참고하여 별지 형식으로 제출할 수 있습니다.
</t>
    <phoneticPr fontId="4" type="noConversion"/>
  </si>
  <si>
    <t xml:space="preserve"> 4. [1. 원천징수 신고납부 현황]의 ①소득세 등의 합계와 [2. 지급명세서 기납부세액 현황]의 주(현)근무지 ③소득세 등의 합계와 
</t>
    <phoneticPr fontId="4" type="noConversion"/>
  </si>
  <si>
    <t xml:space="preserve">일치하여야 합니다. 또한 [1. 원천징수 신고납부 현황]의 ②농어촌특별세의 합계와 [2. 지급명세서 기납부세액 현황]의 주(현)근
</t>
    <phoneticPr fontId="4" type="noConversion"/>
  </si>
  <si>
    <t xml:space="preserve">무지 ④농어촌특별세의 합계와 일치하여야 합니다. 
</t>
    <phoneticPr fontId="4" type="noConversion"/>
  </si>
  <si>
    <t xml:space="preserve"> 5. [1. 원천징수 신고납부 현황]의 ①소득세 등의 합계,  ②농어촌특별세의 합계와 [2. 지급명세서 기납부세액 현황]의 주(현)근무지 
</t>
    <phoneticPr fontId="4" type="noConversion"/>
  </si>
  <si>
    <t xml:space="preserve">③소득세 등의 합계, ④농어촌특별세의 합계가 일치하지 아니한 경우에는 [3. 기납부세액 차이 조정 현황]을 작성하여야 합니다.
</t>
    <phoneticPr fontId="4" type="noConversion"/>
  </si>
  <si>
    <t xml:space="preserve"> 6. [3. 기납부세액 차이 조정 현황]은 [1. 원천징수 신고 납부 현황] 과 [2. 지급명세서 기납부세액 현황]를 비교하여 작성하여 차
</t>
    <phoneticPr fontId="4" type="noConversion"/>
  </si>
  <si>
    <t xml:space="preserve">이금액이 발생하는 경우 해당 사유를 명확히 적고 적을 내용이 많은 경우 별지로 작성하여 제출할 수 있습니다.
</t>
    <phoneticPr fontId="4" type="noConversion"/>
  </si>
  <si>
    <t>(9 쪽)</t>
    <phoneticPr fontId="4" type="noConversion"/>
  </si>
  <si>
    <t>전월미환급세액 조정명세서</t>
    <phoneticPr fontId="4" type="noConversion"/>
  </si>
  <si>
    <t>① 환급 신청시 전월미환급세액 내역</t>
    <phoneticPr fontId="4" type="noConversion"/>
  </si>
  <si>
    <t>신고구분</t>
    <phoneticPr fontId="4" type="noConversion"/>
  </si>
  <si>
    <t>세목 및 코드</t>
    <phoneticPr fontId="4" type="noConversion"/>
  </si>
  <si>
    <t>①발생환급 세액</t>
    <phoneticPr fontId="4" type="noConversion"/>
  </si>
  <si>
    <t>② 같은세목의
납부할세액</t>
    <phoneticPr fontId="4" type="noConversion"/>
  </si>
  <si>
    <t>③당월발생
환급세액
(① - ②)</t>
    <phoneticPr fontId="4" type="noConversion"/>
  </si>
  <si>
    <t>② 환급세액 조정 현황</t>
    <phoneticPr fontId="4" type="noConversion"/>
  </si>
  <si>
    <t>④전월미환
급세액</t>
    <phoneticPr fontId="4" type="noConversion"/>
  </si>
  <si>
    <t>⑤기환급세액</t>
    <phoneticPr fontId="4" type="noConversion"/>
  </si>
  <si>
    <t>⑥차감잔액</t>
    <phoneticPr fontId="4" type="noConversion"/>
  </si>
  <si>
    <t>⑦당월발생
환급세액</t>
    <phoneticPr fontId="4" type="noConversion"/>
  </si>
  <si>
    <t>⑧조정대상
환급세액</t>
    <phoneticPr fontId="4" type="noConversion"/>
  </si>
  <si>
    <t>⑨당월조정
환급세액</t>
    <phoneticPr fontId="4" type="noConversion"/>
  </si>
  <si>
    <t>⑩차월이월
환급세액</t>
    <phoneticPr fontId="4" type="noConversion"/>
  </si>
  <si>
    <t xml:space="preserve"> 2. "전월미환급세액 조정명세서"는 환급신청시 전월미환급세액이 있는 경우 작성합니다.
</t>
    <phoneticPr fontId="4" type="noConversion"/>
  </si>
  <si>
    <t xml:space="preserve"> 3. [1. 환급 신청시 전월미환급세액 내역]은 환급신청 시 「원천징수이행상황신고서 2. 환급세액 조정」의 전월미환급세액란에 금
</t>
    <phoneticPr fontId="4" type="noConversion"/>
  </si>
  <si>
    <t xml:space="preserve">액이 있는 경우 해당 전월미환급세액의 최초 발생 시의 내역을 적습니다. 신고구분란에는 해당 전월미환급세액의 발생 사유
</t>
    <phoneticPr fontId="4" type="noConversion"/>
  </si>
  <si>
    <t xml:space="preserve">를 연말정산, 수정신고 등 해당되는 사유를 구분하여 적습니다. 
</t>
    <phoneticPr fontId="4" type="noConversion"/>
  </si>
  <si>
    <t xml:space="preserve">    세목 및 코드는 해당 전월미환급세액의 세목 및 해당 세목의 코드를 적습니다.
</t>
    <phoneticPr fontId="4" type="noConversion"/>
  </si>
  <si>
    <t xml:space="preserve"> 4. [환급세액 조정현황]은 「원천징수이행상황신고서 2. 환급세액 조정」란을 참고하여 작성합니다.
</t>
    <phoneticPr fontId="4" type="noConversion"/>
  </si>
  <si>
    <t xml:space="preserve">    ⑦당월발생환급세액란에는 [1. 환급 신청시 전월미환급세액 내역]의 ③당월발생급세액을 적습니다. ⑩차월이월환급세액란은 환급신청 
</t>
    <phoneticPr fontId="4" type="noConversion"/>
  </si>
  <si>
    <t xml:space="preserve">시 「원천징수이행상황신고서 2. 환급세액 조정」의 전월미환급세액과 일치해야 합니다. 
</t>
    <phoneticPr fontId="4" type="noConversion"/>
  </si>
  <si>
    <t>210mm x 297mm(백상지 80g/㎡)</t>
    <phoneticPr fontId="4" type="noConversion"/>
  </si>
  <si>
    <t>(10 쪽)</t>
    <phoneticPr fontId="4" type="noConversion"/>
  </si>
  <si>
    <t>합병 및 사업자단위과세 전환 등에 따른
차월이월환급세액 승계 명세</t>
    <phoneticPr fontId="4" type="noConversion"/>
  </si>
  <si>
    <t>승계대상 사업자</t>
    <phoneticPr fontId="4" type="noConversion"/>
  </si>
  <si>
    <t>차월이월환급세액
승계근거</t>
    <phoneticPr fontId="4" type="noConversion"/>
  </si>
  <si>
    <t>승계대상 차월이월 환급세액 내역</t>
    <phoneticPr fontId="4" type="noConversion"/>
  </si>
  <si>
    <t>상  호</t>
    <phoneticPr fontId="4" type="noConversion"/>
  </si>
  <si>
    <t>일 자</t>
    <phoneticPr fontId="4" type="noConversion"/>
  </si>
  <si>
    <t>귀 거</t>
    <phoneticPr fontId="4" type="noConversion"/>
  </si>
  <si>
    <t>귀속년연월</t>
    <phoneticPr fontId="4" type="noConversion"/>
  </si>
  <si>
    <t>차월이월환급세액</t>
    <phoneticPr fontId="4" type="noConversion"/>
  </si>
  <si>
    <t xml:space="preserve"> 1. 합병 또는 사업자단위과세 전환 등으로 인해 피합병법인 또는 지점 등의 차월이월환급세액을 합병법인 또는 사업자단위과세 본점(또는 
</t>
    <phoneticPr fontId="4" type="noConversion"/>
  </si>
  <si>
    <t xml:space="preserve">주사무소) 등이 승계하는 경우에 합병 및 사업자단위과세 전환 등에 따른 차월이월환급세액 승계명세를 작성하여야 합니다.
</t>
    <phoneticPr fontId="4" type="noConversion"/>
  </si>
  <si>
    <t xml:space="preserve"> 2. 승계대상 사업자등록번호 및 상호란은 피합병법인 및 지점 법인의 사업자등록번호를 적습니다.
</t>
    <phoneticPr fontId="4" type="noConversion"/>
  </si>
  <si>
    <t xml:space="preserve"> 3. 차월이월 환급세액 승계 근거란은 차월이월 환급세액 승계 근거가 발생한 일자와 근거(코드)를 적습니다.
</t>
    <phoneticPr fontId="4" type="noConversion"/>
  </si>
  <si>
    <t>승계근거</t>
    <phoneticPr fontId="4" type="noConversion"/>
  </si>
  <si>
    <t>합병</t>
    <phoneticPr fontId="4" type="noConversion"/>
  </si>
  <si>
    <t>사업자단위과세전환</t>
    <phoneticPr fontId="4" type="noConversion"/>
  </si>
  <si>
    <t>그 밖의 원인</t>
    <phoneticPr fontId="4" type="noConversion"/>
  </si>
  <si>
    <t xml:space="preserve"> 4. 승계대상 차월이월 환급세액 내역란은 승계할 차월이월 환급세액이 "원천징수이행상황신고서(1쪽)"의 ②귀속연월, 
</t>
    <phoneticPr fontId="4" type="noConversion"/>
  </si>
  <si>
    <t xml:space="preserve">     ③지급연월, 차월이월환급세액란의 금액을 적습니다.</t>
    <phoneticPr fontId="4" type="noConversion"/>
  </si>
  <si>
    <t xml:space="preserve"> 5. 합병 및 사업자단위과세전환 등에 따른 차월이월환급세액 승계명세를 착오 또는 허위로 적은 경우 과소납부 등으로 가산세를 부담할 
</t>
    <phoneticPr fontId="4" type="noConversion"/>
  </si>
  <si>
    <t xml:space="preserve">수 있으므로 정확히 작성하여야 합니다.
</t>
    <phoneticPr fontId="4" type="noConversion"/>
  </si>
  <si>
    <t>근로소득공제</t>
    <phoneticPr fontId="146" type="noConversion"/>
  </si>
  <si>
    <t>소득세법 제47조 [ 근로소득공제 ]</t>
    <phoneticPr fontId="146" type="noConversion"/>
  </si>
  <si>
    <t xml:space="preserve">① 근로소득이 있는 거주자에 대해서는 해당 과세기간에 받는 총급여액에서 다음의 금액을 공제한다. </t>
    <phoneticPr fontId="146" type="noConversion"/>
  </si>
  <si>
    <t>다만, 공제액이 2천만원을 초과하는 경우에는 2천만원을 공제한다.(2019.12.31 단서신설)</t>
    <phoneticPr fontId="146" type="noConversion"/>
  </si>
  <si>
    <t>총급여액</t>
    <phoneticPr fontId="146" type="noConversion"/>
  </si>
  <si>
    <t>공제액</t>
    <phoneticPr fontId="146" type="noConversion"/>
  </si>
  <si>
    <t>500만원 이하</t>
    <phoneticPr fontId="146" type="noConversion"/>
  </si>
  <si>
    <t xml:space="preserve">총 급여액의 100분의 70     </t>
    <phoneticPr fontId="146" type="noConversion"/>
  </si>
  <si>
    <t>500만원 초과
1천 500만원 이하</t>
    <phoneticPr fontId="146" type="noConversion"/>
  </si>
  <si>
    <t xml:space="preserve">350만원＋(500만원을 초과하는 금액의 100분의 40) </t>
    <phoneticPr fontId="146" type="noConversion"/>
  </si>
  <si>
    <t>1천 500만원 초과
4천 500만원 이하</t>
    <phoneticPr fontId="146" type="noConversion"/>
  </si>
  <si>
    <t xml:space="preserve">750만원＋(1천 500만원을 초과하는 금액의 100분의 15) </t>
    <phoneticPr fontId="146" type="noConversion"/>
  </si>
  <si>
    <t>4천 500만원 초과
1억원 이하</t>
    <phoneticPr fontId="146" type="noConversion"/>
  </si>
  <si>
    <t xml:space="preserve">1천 200만원＋(4천 500만원을 초과하는 금액의 100분의 5)  </t>
    <phoneticPr fontId="146" type="noConversion"/>
  </si>
  <si>
    <t>1억원 초과</t>
    <phoneticPr fontId="146" type="noConversion"/>
  </si>
  <si>
    <t xml:space="preserve">1천 475만원＋(1억원을 초과하는 금액의 100분의 2) </t>
    <phoneticPr fontId="146" type="noConversion"/>
  </si>
  <si>
    <t>② 일용근로자에 대한 공제액은 제1항에도 불구하고 1일 15만원으로 한다.(2018.12.31 개정)</t>
    <phoneticPr fontId="146" type="noConversion"/>
  </si>
  <si>
    <t>③ 근로소득이 있는 거주자의 해당 과세기간의 총급여액이 제1항 또는 제2항의 공제액에 미달하는 경우에는 그 총급여액을 공제액으로 한다.(2009.12.31 개정)</t>
    <phoneticPr fontId="146" type="noConversion"/>
  </si>
  <si>
    <t>④ 제1항부터 제3항까지의 규정에 따른 공제를 “근로소득공제”라 한다.(2009.12.31 개정)</t>
    <phoneticPr fontId="146" type="noConversion"/>
  </si>
  <si>
    <t>⑤ 제1항의 경우에 2인 이상으로부터 근로소득을 받는 사람(일용근로자는 제외한다)에 대하여는 그 근로소득의 합계액을 총급여액으로 하여 제1항에 따라 계산한 근로소득공제액을 총급여액에서 공제한다.(2010.12.27 개정)</t>
    <phoneticPr fontId="146" type="noConversion"/>
  </si>
  <si>
    <t>⑥ 삭제(2010.12.27)</t>
    <phoneticPr fontId="146" type="noConversion"/>
  </si>
  <si>
    <t>총급여</t>
    <phoneticPr fontId="146" type="noConversion"/>
  </si>
  <si>
    <t>한도2</t>
    <phoneticPr fontId="146" type="noConversion"/>
  </si>
  <si>
    <t>한도1</t>
    <phoneticPr fontId="146" type="noConversion"/>
  </si>
  <si>
    <t>소득세법 제59조 [ 근로소득세액공제 ]</t>
    <phoneticPr fontId="146" type="noConversion"/>
  </si>
  <si>
    <t>① 근로소득이 있는 거주자에 대해서는 그 근로소득에 대한 종합소득산출세액에서 다음의 금액을 공제한다.(2015.05.13 개정)</t>
    <phoneticPr fontId="146" type="noConversion"/>
  </si>
  <si>
    <t>근로소득에 대한
종합소득 산출세액</t>
    <phoneticPr fontId="146" type="noConversion"/>
  </si>
  <si>
    <t>130만원 이하</t>
    <phoneticPr fontId="146" type="noConversion"/>
  </si>
  <si>
    <t xml:space="preserve">산출세액의 100분의 55  </t>
    <phoneticPr fontId="146" type="noConversion"/>
  </si>
  <si>
    <t>130만원 초과</t>
    <phoneticPr fontId="146" type="noConversion"/>
  </si>
  <si>
    <t>71만5천원＋(130만원을 초과하는 금액의 100분의 30)\</t>
    <phoneticPr fontId="146" type="noConversion"/>
  </si>
  <si>
    <t>② 제1항에도 불구하고 공제세액이 다음 각 호의 구분에 따른 금액을 초과하는 경우에 그 초과하는 금액은 없는 것으로 한다.(2014.01.01 신설)</t>
    <phoneticPr fontId="146" type="noConversion"/>
  </si>
  <si>
    <t>1. 총급여액이 3천 300만원 이하인 경우: 74만원(2015.05.13 개정)</t>
    <phoneticPr fontId="146" type="noConversion"/>
  </si>
  <si>
    <t>2. 총급여액이 3천 300만원 초과 7천만원 이하인 경우: 74만원 - [(총급여액 - 3천 300만원) × 8/1000]. 다만, 위 금액이 66만원보다 적은 경우에는 66만원으로 한다.(2015.05.13 개정)</t>
    <phoneticPr fontId="146" type="noConversion"/>
  </si>
  <si>
    <t>3. 총급여액이 7천만원을 초과하는 경우: 66만원-[(총급여액-7천만원)×1/2]. 다만, 위 금액이 50만원보다 적은 경우에는 50만원으로 한다.(2015.05.13 개정)</t>
    <phoneticPr fontId="146" type="noConversion"/>
  </si>
  <si>
    <t>③ 일용근로자의 근로소득에 대해서 제134조 제3항에 따른 원천징수를 하는 경우에는 해당 근로소득에 대한 산출세액의 100분의 55에 해당하는 금액을 그 산출세액에서 공제한다.(2014.01.01 항번개정)</t>
    <phoneticPr fontId="146" type="noConversion"/>
  </si>
  <si>
    <t>2021년귀속</t>
    <phoneticPr fontId="146" type="noConversion"/>
  </si>
  <si>
    <t>세율</t>
    <phoneticPr fontId="146" type="noConversion"/>
  </si>
  <si>
    <t>누진공제</t>
    <phoneticPr fontId="146" type="noConversion"/>
  </si>
  <si>
    <t>건강보험료</t>
    <phoneticPr fontId="4" type="noConversion"/>
  </si>
  <si>
    <t>소계</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</si>
</sst>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41" formatCode="_-* #,##0_-;\-* #,##0_-;_-* &quot;-&quot;_-;_-@_-"/>
    <numFmt numFmtId="176" formatCode="##,##0"/>
    <numFmt numFmtId="177" formatCode="0.0_ "/>
    <numFmt numFmtId="178" formatCode="0.000%"/>
    <numFmt numFmtId="179" formatCode="0.0%"/>
    <numFmt numFmtId="180" formatCode="#,##0.000"/>
    <numFmt numFmtId="181" formatCode="0_ "/>
    <numFmt numFmtId="182" formatCode="#,##0&quot;년&quot;"/>
    <numFmt numFmtId="183" formatCode="#,##0&quot;개월&quot;"/>
    <numFmt numFmtId="184" formatCode="#,##0&quot;일&quot;"/>
    <numFmt numFmtId="185" formatCode="0.00_ "/>
    <numFmt numFmtId="186" formatCode="#,##0__"/>
    <numFmt numFmtId="187" formatCode="yyyy&quot;년&quot;\ m&quot;월&quot;;@"/>
    <numFmt numFmtId="188" formatCode="_-[$€-2]* #,##0.00_-;\-[$€-2]* #,##0.00_-;_-[$€-2]* &quot;-&quot;??_-"/>
    <numFmt numFmtId="189" formatCode="##,##0&quot;배&quot;"/>
    <numFmt numFmtId="190" formatCode="yyyy&quot;년&quot;\ m&quot;월&quot;\ d&quot;일&quot;"/>
    <numFmt numFmtId="191" formatCode="###\-##\-#####"/>
    <numFmt numFmtId="192" formatCode=";;;"/>
    <numFmt numFmtId="193" formatCode="#,##0_);[Red]\(#,##0\)"/>
    <numFmt numFmtId="194" formatCode="######\-#######"/>
    <numFmt numFmtId="195" formatCode="_ * #,##0_ ;_ * \-#,##0_ ;_ * &quot;-&quot;_ ;_ @_ "/>
    <numFmt numFmtId="196" formatCode="_-* #,##0.00_-;\-* #,##0.00_-;_-* &quot;-&quot;_-;_-@_-"/>
    <numFmt numFmtId="197" formatCode="#,##0_ "/>
    <numFmt numFmtId="198" formatCode="000\-00\-00000"/>
    <numFmt numFmtId="199" formatCode="000000\-0000000"/>
    <numFmt numFmtId="200" formatCode="0_);[Red]\(0\)"/>
    <numFmt numFmtId="201" formatCode="#,##0_ ;[Red]\-#,##0\ "/>
    <numFmt numFmtId="202" formatCode="_-* #,##0_-;\-* #,##0_-;_-* &quot;-&quot;??_-;_-@_-"/>
    <numFmt numFmtId="203" formatCode="yyyy&quot;년&quot;\ m&quot;월&quot;\ d&quot;일&quot;;@"/>
    <numFmt numFmtId="204" formatCode="0.00_ &quot;배&quot;"/>
    <numFmt numFmtId="205" formatCode="#\ #\ #\ \-\ #\ #\ \-\ #\ #\ #\ #\ #"/>
    <numFmt numFmtId="206" formatCode="yyyy\.mm\.dd"/>
    <numFmt numFmtId="207" formatCode="yyyy\.\ mm\.\ dd"/>
    <numFmt numFmtId="208" formatCode="#,##0_-"/>
    <numFmt numFmtId="209" formatCode="mm&quot;월&quot;\ dd&quot;일&quot;"/>
    <numFmt numFmtId="210" formatCode="_-* #,##0.0_-;\-* #,##0.0_-;_-* &quot;-&quot;_-;_-@_-"/>
    <numFmt numFmtId="211" formatCode="_-* #,##0_-;[Red]\▲\ #,##0_-;_-* &quot;-&quot;_-;_-@_-"/>
    <numFmt numFmtId="212" formatCode="#,##0&quot;세&quot;"/>
    <numFmt numFmtId="213" formatCode="_▲* #,##0_-;[Blue]\▲* #,##0_-;_-* &quot;-&quot;_-;_-@_-"/>
  </numFmts>
  <fonts count="304">
    <font>
      <sz val="11"/>
      <color theme="1"/>
      <name val="맑은 고딕"/>
      <family val="2"/>
      <charset val="129"/>
      <scheme val="minor"/>
    </font>
    <font>
      <sz val="11"/>
      <color theme="1"/>
      <name val="맑은 고딕"/>
      <family val="2"/>
      <charset val="129"/>
      <scheme val="minor"/>
    </font>
    <font>
      <sz val="10"/>
      <name val="Arial"/>
      <family val="2"/>
    </font>
    <font>
      <b/>
      <sz val="18"/>
      <name val="굴림체"/>
      <family val="3"/>
      <charset val="129"/>
    </font>
    <font>
      <sz val="8"/>
      <name val="맑은 고딕"/>
      <family val="2"/>
      <charset val="129"/>
      <scheme val="minor"/>
    </font>
    <font>
      <sz val="10"/>
      <name val="돋움"/>
      <family val="3"/>
      <charset val="129"/>
    </font>
    <font>
      <sz val="8"/>
      <name val="굴림체"/>
      <family val="3"/>
      <charset val="129"/>
    </font>
    <font>
      <b/>
      <sz val="10"/>
      <color rgb="FF002060"/>
      <name val="Arial"/>
      <family val="2"/>
    </font>
    <font>
      <b/>
      <sz val="8"/>
      <color rgb="FF002060"/>
      <name val="굴림체"/>
      <family val="3"/>
      <charset val="129"/>
    </font>
    <font>
      <b/>
      <sz val="11"/>
      <color rgb="FFFF0000"/>
      <name val="맑은 고딕"/>
      <family val="3"/>
      <charset val="129"/>
      <scheme val="minor"/>
    </font>
    <font>
      <vertAlign val="superscript"/>
      <sz val="11"/>
      <color theme="1"/>
      <name val="맑은 고딕"/>
      <family val="3"/>
      <charset val="129"/>
      <scheme val="minor"/>
    </font>
    <font>
      <vertAlign val="superscript"/>
      <sz val="11"/>
      <color rgb="FF0070C0"/>
      <name val="맑은 고딕"/>
      <family val="3"/>
      <charset val="129"/>
      <scheme val="minor"/>
    </font>
    <font>
      <sz val="10"/>
      <color rgb="FFC00000"/>
      <name val="Arial"/>
      <family val="2"/>
    </font>
    <font>
      <sz val="10"/>
      <color rgb="FFC00000"/>
      <name val="돋움"/>
      <family val="3"/>
      <charset val="129"/>
    </font>
    <font>
      <sz val="8"/>
      <color rgb="FFC00000"/>
      <name val="굴림체"/>
      <family val="3"/>
      <charset val="129"/>
    </font>
    <font>
      <sz val="11"/>
      <color rgb="FF0070C0"/>
      <name val="맑은 고딕"/>
      <family val="2"/>
      <charset val="129"/>
      <scheme val="minor"/>
    </font>
    <font>
      <b/>
      <sz val="8"/>
      <color rgb="FF0070C0"/>
      <name val="굴림체"/>
      <family val="3"/>
      <charset val="129"/>
    </font>
    <font>
      <sz val="11"/>
      <name val="돋움"/>
      <family val="3"/>
      <charset val="129"/>
    </font>
    <font>
      <sz val="11"/>
      <name val="굴림"/>
      <family val="3"/>
      <charset val="129"/>
    </font>
    <font>
      <b/>
      <sz val="11"/>
      <color rgb="FF002060"/>
      <name val="굴림"/>
      <family val="3"/>
      <charset val="129"/>
    </font>
    <font>
      <sz val="10"/>
      <name val="굴림"/>
      <family val="3"/>
      <charset val="129"/>
    </font>
    <font>
      <sz val="8"/>
      <name val="굴림"/>
      <family val="3"/>
      <charset val="129"/>
    </font>
    <font>
      <sz val="11"/>
      <name val="굴림체"/>
      <family val="3"/>
      <charset val="129"/>
    </font>
    <font>
      <b/>
      <sz val="8"/>
      <name val="굴림체"/>
      <family val="3"/>
      <charset val="129"/>
    </font>
    <font>
      <sz val="6"/>
      <name val="굴림체"/>
      <family val="3"/>
      <charset val="129"/>
    </font>
    <font>
      <b/>
      <sz val="8"/>
      <color rgb="FFFF0000"/>
      <name val="굴림체"/>
      <family val="3"/>
      <charset val="129"/>
    </font>
    <font>
      <b/>
      <sz val="9"/>
      <color indexed="81"/>
      <name val="돋움"/>
      <family val="3"/>
      <charset val="129"/>
    </font>
    <font>
      <b/>
      <sz val="9"/>
      <color indexed="81"/>
      <name val="Tahoma"/>
      <family val="2"/>
    </font>
    <font>
      <sz val="10"/>
      <color rgb="FFFF0000"/>
      <name val="Arial"/>
      <family val="2"/>
    </font>
    <font>
      <b/>
      <sz val="8"/>
      <color rgb="FF7030A0"/>
      <name val="굴림체"/>
      <family val="3"/>
      <charset val="129"/>
    </font>
    <font>
      <sz val="10"/>
      <color theme="1"/>
      <name val="굴림"/>
      <family val="3"/>
      <charset val="129"/>
    </font>
    <font>
      <b/>
      <sz val="10"/>
      <color theme="1"/>
      <name val="굴림"/>
      <family val="3"/>
      <charset val="129"/>
    </font>
    <font>
      <u/>
      <sz val="10"/>
      <color theme="1"/>
      <name val="굴림"/>
      <family val="3"/>
      <charset val="129"/>
    </font>
    <font>
      <u/>
      <sz val="11"/>
      <color theme="10"/>
      <name val="맑은 고딕"/>
      <family val="3"/>
      <charset val="129"/>
    </font>
    <font>
      <sz val="11"/>
      <color rgb="FFC00000"/>
      <name val="맑은 고딕"/>
      <family val="2"/>
      <charset val="129"/>
      <scheme val="minor"/>
    </font>
    <font>
      <b/>
      <sz val="10"/>
      <name val="돋움"/>
      <family val="3"/>
      <charset val="129"/>
    </font>
    <font>
      <b/>
      <sz val="10"/>
      <name val="Arial"/>
      <family val="2"/>
    </font>
    <font>
      <sz val="11"/>
      <color theme="1"/>
      <name val="맑은 고딕"/>
      <family val="3"/>
      <charset val="129"/>
      <scheme val="minor"/>
    </font>
    <font>
      <sz val="11"/>
      <color theme="1"/>
      <name val="#신명조"/>
      <family val="3"/>
      <charset val="129"/>
    </font>
    <font>
      <sz val="8.6999999999999993"/>
      <color rgb="FF000000"/>
      <name val="휴먼고딕"/>
      <family val="3"/>
      <charset val="129"/>
    </font>
    <font>
      <sz val="8.5"/>
      <color theme="1"/>
      <name val="HCI Tulip"/>
      <family val="2"/>
    </font>
    <font>
      <b/>
      <sz val="11"/>
      <color rgb="FFC00000"/>
      <name val="맑은 고딕"/>
      <family val="3"/>
      <charset val="129"/>
      <scheme val="minor"/>
    </font>
    <font>
      <sz val="11"/>
      <color theme="1"/>
      <name val="굴림"/>
      <family val="3"/>
      <charset val="129"/>
    </font>
    <font>
      <sz val="11"/>
      <color theme="1"/>
      <name val="돋움"/>
      <family val="3"/>
      <charset val="129"/>
    </font>
    <font>
      <sz val="11"/>
      <color theme="1"/>
      <name val="맑은 고딕"/>
      <family val="2"/>
      <charset val="129"/>
    </font>
    <font>
      <u/>
      <sz val="11"/>
      <color theme="10"/>
      <name val="굴림"/>
      <family val="3"/>
      <charset val="129"/>
    </font>
    <font>
      <b/>
      <sz val="11"/>
      <color rgb="FF7030A0"/>
      <name val="굴림"/>
      <family val="3"/>
      <charset val="129"/>
    </font>
    <font>
      <b/>
      <sz val="11"/>
      <color rgb="FF7030A0"/>
      <name val="맑은 고딕"/>
      <family val="3"/>
      <charset val="129"/>
      <scheme val="minor"/>
    </font>
    <font>
      <b/>
      <sz val="10"/>
      <color rgb="FF7030A0"/>
      <name val="Arial"/>
      <family val="2"/>
    </font>
    <font>
      <b/>
      <sz val="10"/>
      <color rgb="FF7030A0"/>
      <name val="돋움"/>
      <family val="3"/>
      <charset val="129"/>
    </font>
    <font>
      <vertAlign val="superscript"/>
      <sz val="11"/>
      <color rgb="FFFF0000"/>
      <name val="맑은 고딕"/>
      <family val="3"/>
      <charset val="129"/>
      <scheme val="minor"/>
    </font>
    <font>
      <sz val="7"/>
      <color theme="1"/>
      <name val="맑은 고딕"/>
      <family val="2"/>
      <charset val="129"/>
      <scheme val="minor"/>
    </font>
    <font>
      <sz val="7"/>
      <color theme="1"/>
      <name val="맑은 고딕"/>
      <family val="3"/>
      <charset val="129"/>
      <scheme val="minor"/>
    </font>
    <font>
      <sz val="10"/>
      <color rgb="FF000000"/>
      <name val="한양신명조"/>
      <family val="3"/>
      <charset val="129"/>
    </font>
    <font>
      <sz val="11"/>
      <color rgb="FF000000"/>
      <name val="한양중고딕"/>
      <family val="3"/>
      <charset val="129"/>
    </font>
    <font>
      <sz val="11"/>
      <color rgb="FF000000"/>
      <name val="휴먼명조"/>
      <family val="3"/>
      <charset val="129"/>
    </font>
    <font>
      <sz val="11"/>
      <color rgb="FF000000"/>
      <name val="HCI Poppy"/>
      <family val="2"/>
    </font>
    <font>
      <b/>
      <sz val="15"/>
      <color rgb="FF000000"/>
      <name val="한양신명조"/>
      <family val="3"/>
      <charset val="129"/>
    </font>
    <font>
      <sz val="11"/>
      <color rgb="FFFF0000"/>
      <name val="맑은 고딕"/>
      <family val="2"/>
      <charset val="129"/>
      <scheme val="minor"/>
    </font>
    <font>
      <sz val="11"/>
      <color rgb="FF7030A0"/>
      <name val="맑은 고딕"/>
      <family val="2"/>
      <charset val="129"/>
      <scheme val="minor"/>
    </font>
    <font>
      <b/>
      <sz val="11"/>
      <color theme="5"/>
      <name val="맑은 고딕"/>
      <family val="3"/>
      <charset val="129"/>
      <scheme val="minor"/>
    </font>
    <font>
      <sz val="10"/>
      <color rgb="FF000000"/>
      <name val="바탕"/>
      <family val="1"/>
      <charset val="129"/>
    </font>
    <font>
      <sz val="10"/>
      <color rgb="FF000000"/>
      <name val="굴림"/>
      <family val="3"/>
      <charset val="129"/>
    </font>
    <font>
      <b/>
      <sz val="10"/>
      <color rgb="FF000000"/>
      <name val="굴림"/>
      <family val="3"/>
      <charset val="129"/>
    </font>
    <font>
      <sz val="8"/>
      <color rgb="FF000000"/>
      <name val="굴림"/>
      <family val="3"/>
      <charset val="129"/>
    </font>
    <font>
      <sz val="7"/>
      <color rgb="FF000000"/>
      <name val="굴림"/>
      <family val="3"/>
      <charset val="129"/>
    </font>
    <font>
      <b/>
      <sz val="9"/>
      <color rgb="FF000000"/>
      <name val="굴림"/>
      <family val="3"/>
      <charset val="129"/>
    </font>
    <font>
      <b/>
      <sz val="10"/>
      <color rgb="FF0000FF"/>
      <name val="굴림"/>
      <family val="3"/>
      <charset val="129"/>
    </font>
    <font>
      <b/>
      <sz val="10"/>
      <color rgb="FF008000"/>
      <name val="굴림"/>
      <family val="3"/>
      <charset val="129"/>
    </font>
    <font>
      <sz val="6"/>
      <color rgb="FF000000"/>
      <name val="굴림"/>
      <family val="3"/>
      <charset val="129"/>
    </font>
    <font>
      <b/>
      <u/>
      <sz val="10"/>
      <color rgb="FF0000FF"/>
      <name val="굴림"/>
      <family val="3"/>
      <charset val="129"/>
    </font>
    <font>
      <b/>
      <sz val="12"/>
      <color theme="5"/>
      <name val="Arial"/>
      <family val="2"/>
    </font>
    <font>
      <b/>
      <sz val="12"/>
      <color theme="5"/>
      <name val="돋움"/>
      <family val="3"/>
      <charset val="129"/>
    </font>
    <font>
      <b/>
      <sz val="12"/>
      <color theme="7"/>
      <name val="Arial"/>
      <family val="2"/>
    </font>
    <font>
      <b/>
      <sz val="12"/>
      <color theme="7"/>
      <name val="돋움"/>
      <family val="3"/>
      <charset val="129"/>
    </font>
    <font>
      <sz val="9"/>
      <color rgb="FF45473C"/>
      <name val="맑은 고딕"/>
      <family val="3"/>
      <charset val="129"/>
      <scheme val="minor"/>
    </font>
    <font>
      <sz val="9"/>
      <color rgb="FF45473C"/>
      <name val="굴림"/>
      <family val="3"/>
      <charset val="129"/>
    </font>
    <font>
      <b/>
      <sz val="9"/>
      <color rgb="FF660033"/>
      <name val="굴림"/>
      <family val="3"/>
      <charset val="129"/>
    </font>
    <font>
      <sz val="9"/>
      <color theme="1"/>
      <name val="굴림"/>
      <family val="3"/>
      <charset val="129"/>
    </font>
    <font>
      <b/>
      <sz val="9"/>
      <color theme="1"/>
      <name val="굴림"/>
      <family val="3"/>
      <charset val="129"/>
    </font>
    <font>
      <sz val="7"/>
      <color rgb="FF5F9EA0"/>
      <name val="굴림"/>
      <family val="3"/>
      <charset val="129"/>
    </font>
    <font>
      <sz val="9"/>
      <color theme="1"/>
      <name val="맑은 고딕"/>
      <family val="3"/>
      <charset val="129"/>
      <scheme val="minor"/>
    </font>
    <font>
      <sz val="10"/>
      <color theme="1"/>
      <name val="맑은 고딕"/>
      <family val="3"/>
      <charset val="129"/>
      <scheme val="minor"/>
    </font>
    <font>
      <b/>
      <sz val="10"/>
      <color theme="1"/>
      <name val="맑은 고딕"/>
      <family val="3"/>
      <charset val="129"/>
      <scheme val="minor"/>
    </font>
    <font>
      <b/>
      <sz val="9"/>
      <color theme="1"/>
      <name val="맑은 고딕"/>
      <family val="3"/>
      <charset val="129"/>
      <scheme val="minor"/>
    </font>
    <font>
      <u/>
      <sz val="10"/>
      <color theme="1"/>
      <name val="맑은 고딕"/>
      <family val="3"/>
      <charset val="129"/>
      <scheme val="minor"/>
    </font>
    <font>
      <b/>
      <u/>
      <sz val="10"/>
      <color theme="1"/>
      <name val="맑은 고딕"/>
      <family val="3"/>
      <charset val="129"/>
      <scheme val="minor"/>
    </font>
    <font>
      <u/>
      <sz val="9"/>
      <color theme="1"/>
      <name val="맑은 고딕"/>
      <family val="3"/>
      <charset val="129"/>
      <scheme val="minor"/>
    </font>
    <font>
      <b/>
      <sz val="9"/>
      <color rgb="FFFF0000"/>
      <name val="맑은 고딕"/>
      <family val="3"/>
      <charset val="129"/>
      <scheme val="minor"/>
    </font>
    <font>
      <sz val="7"/>
      <color rgb="FF5F9EA0"/>
      <name val="맑은 고딕"/>
      <family val="3"/>
      <charset val="129"/>
      <scheme val="minor"/>
    </font>
    <font>
      <b/>
      <sz val="7"/>
      <color rgb="FF5F9EA0"/>
      <name val="굴림"/>
      <family val="3"/>
      <charset val="129"/>
    </font>
    <font>
      <b/>
      <sz val="12"/>
      <color rgb="FF0000FF"/>
      <name val="굴림"/>
      <family val="3"/>
      <charset val="129"/>
    </font>
    <font>
      <b/>
      <sz val="9"/>
      <color rgb="FF008000"/>
      <name val="굴림"/>
      <family val="3"/>
      <charset val="129"/>
    </font>
    <font>
      <b/>
      <sz val="9"/>
      <color rgb="FFFF6600"/>
      <name val="굴림"/>
      <family val="3"/>
      <charset val="129"/>
    </font>
    <font>
      <b/>
      <u/>
      <sz val="9"/>
      <color rgb="FFFF6600"/>
      <name val="굴림"/>
      <family val="3"/>
      <charset val="129"/>
    </font>
    <font>
      <b/>
      <sz val="16"/>
      <color rgb="FF7030A0"/>
      <name val="Arial"/>
      <family val="2"/>
    </font>
    <font>
      <b/>
      <sz val="16"/>
      <color rgb="FF7030A0"/>
      <name val="돋움"/>
      <family val="3"/>
      <charset val="129"/>
    </font>
    <font>
      <b/>
      <sz val="11"/>
      <color theme="1"/>
      <name val="맑은 고딕"/>
      <family val="3"/>
      <charset val="129"/>
      <scheme val="minor"/>
    </font>
    <font>
      <b/>
      <sz val="11"/>
      <color rgb="FF002060"/>
      <name val="맑은 고딕"/>
      <family val="3"/>
      <charset val="129"/>
      <scheme val="minor"/>
    </font>
    <font>
      <sz val="11"/>
      <color rgb="FF0070C0"/>
      <name val="맑은 고딕"/>
      <family val="3"/>
      <charset val="129"/>
      <scheme val="minor"/>
    </font>
    <font>
      <sz val="10"/>
      <color rgb="FF0070C0"/>
      <name val="맑은 고딕"/>
      <family val="2"/>
      <charset val="129"/>
      <scheme val="minor"/>
    </font>
    <font>
      <sz val="10"/>
      <color rgb="FF0070C0"/>
      <name val="맑은 고딕"/>
      <family val="3"/>
      <charset val="129"/>
      <scheme val="minor"/>
    </font>
    <font>
      <b/>
      <sz val="11"/>
      <color rgb="FF0070C0"/>
      <name val="맑은 고딕"/>
      <family val="3"/>
      <charset val="129"/>
      <scheme val="minor"/>
    </font>
    <font>
      <b/>
      <sz val="10"/>
      <color rgb="FF00B050"/>
      <name val="굴림체"/>
      <family val="3"/>
      <charset val="129"/>
    </font>
    <font>
      <b/>
      <sz val="9"/>
      <color theme="3"/>
      <name val="굴림체"/>
      <family val="3"/>
      <charset val="129"/>
    </font>
    <font>
      <b/>
      <sz val="10"/>
      <color rgb="FFC00000"/>
      <name val="굴림체"/>
      <family val="3"/>
      <charset val="129"/>
    </font>
    <font>
      <b/>
      <sz val="11"/>
      <color rgb="FFC00000"/>
      <name val="굴림체"/>
      <family val="3"/>
      <charset val="129"/>
    </font>
    <font>
      <b/>
      <sz val="11"/>
      <color theme="3"/>
      <name val="굴림체"/>
      <family val="3"/>
      <charset val="129"/>
    </font>
    <font>
      <b/>
      <sz val="10"/>
      <name val="굴림체"/>
      <family val="3"/>
      <charset val="129"/>
    </font>
    <font>
      <sz val="10"/>
      <color theme="1"/>
      <name val="맑은 고딕"/>
      <family val="2"/>
      <charset val="129"/>
      <scheme val="minor"/>
    </font>
    <font>
      <sz val="8"/>
      <color theme="1"/>
      <name val="굴림"/>
      <family val="3"/>
      <charset val="129"/>
    </font>
    <font>
      <b/>
      <sz val="10"/>
      <color rgb="FFFF0000"/>
      <name val="굴림체"/>
      <family val="3"/>
      <charset val="129"/>
    </font>
    <font>
      <b/>
      <sz val="9"/>
      <color indexed="81"/>
      <name val="맑은 고딕"/>
      <family val="2"/>
      <charset val="129"/>
    </font>
    <font>
      <b/>
      <sz val="11"/>
      <color rgb="FFC00000"/>
      <name val="굴림"/>
      <family val="3"/>
      <charset val="129"/>
    </font>
    <font>
      <sz val="8"/>
      <name val="맑은 고딕"/>
      <family val="3"/>
      <charset val="129"/>
    </font>
    <font>
      <b/>
      <sz val="8"/>
      <color rgb="FFC00000"/>
      <name val="굴림체"/>
      <family val="3"/>
      <charset val="129"/>
    </font>
    <font>
      <b/>
      <sz val="8"/>
      <color theme="3"/>
      <name val="굴림체"/>
      <family val="3"/>
      <charset val="129"/>
    </font>
    <font>
      <u/>
      <sz val="15.95"/>
      <color theme="10"/>
      <name val="돋움"/>
      <family val="3"/>
      <charset val="129"/>
    </font>
    <font>
      <sz val="14"/>
      <color rgb="FF000000"/>
      <name val="돋움"/>
      <family val="3"/>
      <charset val="129"/>
    </font>
    <font>
      <sz val="10"/>
      <color rgb="FFC00000"/>
      <name val="맑은 고딕"/>
      <family val="3"/>
      <charset val="129"/>
      <scheme val="minor"/>
    </font>
    <font>
      <b/>
      <sz val="10"/>
      <color rgb="FFC00000"/>
      <name val="맑은 고딕"/>
      <family val="3"/>
      <charset val="129"/>
      <scheme val="minor"/>
    </font>
    <font>
      <sz val="9"/>
      <color rgb="FFC00000"/>
      <name val="굴림"/>
      <family val="3"/>
      <charset val="129"/>
    </font>
    <font>
      <b/>
      <sz val="11"/>
      <color theme="1"/>
      <name val="굴림"/>
      <family val="3"/>
      <charset val="129"/>
    </font>
    <font>
      <sz val="11"/>
      <color theme="0"/>
      <name val="맑은 고딕"/>
      <family val="2"/>
      <charset val="129"/>
      <scheme val="minor"/>
    </font>
    <font>
      <b/>
      <sz val="11"/>
      <color theme="0"/>
      <name val="맑은 고딕"/>
      <family val="3"/>
      <charset val="129"/>
      <scheme val="minor"/>
    </font>
    <font>
      <sz val="11"/>
      <color theme="0"/>
      <name val="맑은 고딕"/>
      <family val="3"/>
      <charset val="129"/>
      <scheme val="minor"/>
    </font>
    <font>
      <b/>
      <sz val="10"/>
      <color theme="0"/>
      <name val="맑은 고딕"/>
      <family val="3"/>
      <charset val="129"/>
      <scheme val="minor"/>
    </font>
    <font>
      <sz val="8"/>
      <color rgb="FFFF0000"/>
      <name val="굴림체"/>
      <family val="3"/>
      <charset val="129"/>
    </font>
    <font>
      <b/>
      <sz val="9"/>
      <color rgb="FF7030A0"/>
      <name val="굴림체"/>
      <family val="3"/>
      <charset val="129"/>
    </font>
    <font>
      <b/>
      <sz val="11"/>
      <color theme="9" tint="-0.249977111117893"/>
      <name val="맑은 고딕"/>
      <family val="3"/>
      <charset val="129"/>
      <scheme val="minor"/>
    </font>
    <font>
      <sz val="11"/>
      <color theme="9" tint="-0.249977111117893"/>
      <name val="맑은 고딕"/>
      <family val="3"/>
      <charset val="129"/>
      <scheme val="minor"/>
    </font>
    <font>
      <sz val="10"/>
      <name val="Arial"/>
      <family val="3"/>
      <charset val="129"/>
    </font>
    <font>
      <b/>
      <sz val="8"/>
      <color rgb="FF00B050"/>
      <name val="굴림체"/>
      <family val="3"/>
      <charset val="129"/>
    </font>
    <font>
      <b/>
      <sz val="11"/>
      <color theme="9" tint="-0.499984740745262"/>
      <name val="맑은 고딕"/>
      <family val="3"/>
      <charset val="129"/>
      <scheme val="minor"/>
    </font>
    <font>
      <sz val="14"/>
      <color theme="1"/>
      <name val="HY신명조"/>
      <family val="1"/>
      <charset val="129"/>
    </font>
    <font>
      <sz val="10"/>
      <color theme="1"/>
      <name val="HY신명조"/>
      <family val="1"/>
      <charset val="129"/>
    </font>
    <font>
      <b/>
      <sz val="16"/>
      <color theme="1"/>
      <name val="맑은 고딕"/>
      <family val="3"/>
      <charset val="129"/>
      <scheme val="minor"/>
    </font>
    <font>
      <sz val="12"/>
      <name val="바탕체"/>
      <family val="1"/>
      <charset val="129"/>
    </font>
    <font>
      <sz val="24"/>
      <name val="HY헤드라인M"/>
      <family val="1"/>
      <charset val="129"/>
    </font>
    <font>
      <b/>
      <sz val="18"/>
      <name val="돋움"/>
      <family val="3"/>
      <charset val="129"/>
    </font>
    <font>
      <u/>
      <sz val="20"/>
      <name val="돋움"/>
      <family val="3"/>
      <charset val="129"/>
    </font>
    <font>
      <b/>
      <sz val="14"/>
      <color indexed="8"/>
      <name val="돋움"/>
      <family val="3"/>
      <charset val="129"/>
    </font>
    <font>
      <b/>
      <sz val="14"/>
      <color rgb="FFFF0000"/>
      <name val="돋움"/>
      <family val="3"/>
      <charset val="129"/>
    </font>
    <font>
      <b/>
      <sz val="14"/>
      <color theme="1"/>
      <name val="돋움"/>
      <family val="3"/>
      <charset val="129"/>
    </font>
    <font>
      <b/>
      <sz val="14"/>
      <name val="돋움"/>
      <family val="3"/>
      <charset val="129"/>
    </font>
    <font>
      <b/>
      <sz val="18"/>
      <color indexed="8"/>
      <name val="돋움"/>
      <family val="3"/>
      <charset val="129"/>
    </font>
    <font>
      <sz val="8"/>
      <name val="돋움"/>
      <family val="3"/>
      <charset val="129"/>
    </font>
    <font>
      <b/>
      <sz val="11"/>
      <name val="돋움"/>
      <family val="3"/>
      <charset val="129"/>
    </font>
    <font>
      <b/>
      <sz val="14"/>
      <color rgb="FFFF0000"/>
      <name val="굴림"/>
      <family val="3"/>
      <charset val="129"/>
    </font>
    <font>
      <sz val="14"/>
      <color rgb="FFC00000"/>
      <name val="돋움"/>
      <family val="3"/>
      <charset val="129"/>
    </font>
    <font>
      <sz val="14"/>
      <color rgb="FFC00000"/>
      <name val="바탕체"/>
      <family val="1"/>
      <charset val="129"/>
    </font>
    <font>
      <b/>
      <sz val="14"/>
      <color indexed="12"/>
      <name val="돋움"/>
      <family val="3"/>
      <charset val="129"/>
    </font>
    <font>
      <sz val="14"/>
      <color indexed="10"/>
      <name val="돋움"/>
      <family val="3"/>
      <charset val="129"/>
    </font>
    <font>
      <sz val="14"/>
      <name val="바탕체"/>
      <family val="1"/>
      <charset val="129"/>
    </font>
    <font>
      <sz val="14"/>
      <color indexed="8"/>
      <name val="돋움"/>
      <family val="3"/>
      <charset val="129"/>
    </font>
    <font>
      <b/>
      <sz val="14"/>
      <color rgb="FF0000FF"/>
      <name val="돋움"/>
      <family val="3"/>
      <charset val="129"/>
    </font>
    <font>
      <b/>
      <sz val="14"/>
      <color rgb="FFC00000"/>
      <name val="돋움"/>
      <family val="3"/>
      <charset val="129"/>
    </font>
    <font>
      <b/>
      <sz val="14"/>
      <color rgb="FFFF0000"/>
      <name val="Rix모던고딕 M"/>
      <family val="1"/>
      <charset val="129"/>
    </font>
    <font>
      <b/>
      <sz val="13"/>
      <color indexed="10"/>
      <name val="돋움"/>
      <family val="3"/>
      <charset val="129"/>
    </font>
    <font>
      <sz val="13"/>
      <color indexed="10"/>
      <name val="돋움"/>
      <family val="3"/>
      <charset val="129"/>
    </font>
    <font>
      <sz val="8"/>
      <name val="바탕"/>
      <family val="1"/>
      <charset val="129"/>
    </font>
    <font>
      <b/>
      <sz val="18"/>
      <color indexed="12"/>
      <name val="돋움"/>
      <family val="3"/>
      <charset val="129"/>
    </font>
    <font>
      <sz val="14"/>
      <name val="돋움"/>
      <family val="3"/>
      <charset val="129"/>
    </font>
    <font>
      <sz val="13"/>
      <name val="돋움"/>
      <family val="3"/>
      <charset val="129"/>
    </font>
    <font>
      <b/>
      <sz val="13"/>
      <name val="돋움"/>
      <family val="3"/>
      <charset val="129"/>
    </font>
    <font>
      <b/>
      <sz val="12"/>
      <color rgb="FFFF0000"/>
      <name val="돋움"/>
      <family val="3"/>
      <charset val="129"/>
    </font>
    <font>
      <b/>
      <sz val="14"/>
      <name val="바탕체"/>
      <family val="1"/>
      <charset val="129"/>
    </font>
    <font>
      <b/>
      <sz val="14"/>
      <color rgb="FF000000"/>
      <name val="돋움"/>
      <family val="3"/>
      <charset val="129"/>
    </font>
    <font>
      <b/>
      <sz val="14"/>
      <color indexed="8"/>
      <name val="바탕체"/>
      <family val="1"/>
      <charset val="129"/>
    </font>
    <font>
      <sz val="14"/>
      <name val="굴림"/>
      <family val="3"/>
      <charset val="129"/>
    </font>
    <font>
      <b/>
      <sz val="16"/>
      <name val="굴림"/>
      <family val="3"/>
      <charset val="129"/>
    </font>
    <font>
      <sz val="12"/>
      <name val="굴림"/>
      <family val="3"/>
      <charset val="129"/>
    </font>
    <font>
      <b/>
      <sz val="20"/>
      <name val="굴림"/>
      <family val="3"/>
      <charset val="129"/>
    </font>
    <font>
      <b/>
      <sz val="11"/>
      <name val="굴림"/>
      <family val="3"/>
      <charset val="129"/>
    </font>
    <font>
      <b/>
      <sz val="11"/>
      <color theme="0"/>
      <name val="굴림"/>
      <family val="3"/>
      <charset val="129"/>
    </font>
    <font>
      <b/>
      <sz val="12"/>
      <name val="굴림"/>
      <family val="3"/>
      <charset val="129"/>
    </font>
    <font>
      <b/>
      <sz val="11"/>
      <color indexed="10"/>
      <name val="굴림"/>
      <family val="3"/>
      <charset val="129"/>
    </font>
    <font>
      <b/>
      <sz val="12"/>
      <color indexed="10"/>
      <name val="굴림"/>
      <family val="3"/>
      <charset val="129"/>
    </font>
    <font>
      <sz val="11"/>
      <color indexed="10"/>
      <name val="굴림"/>
      <family val="3"/>
      <charset val="129"/>
    </font>
    <font>
      <sz val="11"/>
      <color rgb="FFFF0000"/>
      <name val="굴림"/>
      <family val="3"/>
      <charset val="129"/>
    </font>
    <font>
      <sz val="11"/>
      <color indexed="8"/>
      <name val="굴림"/>
      <family val="3"/>
      <charset val="129"/>
    </font>
    <font>
      <sz val="12"/>
      <color indexed="8"/>
      <name val="굴림"/>
      <family val="3"/>
      <charset val="129"/>
    </font>
    <font>
      <sz val="10"/>
      <name val="HY나무B"/>
      <family val="1"/>
      <charset val="129"/>
    </font>
    <font>
      <sz val="10"/>
      <color indexed="8"/>
      <name val="HY나무B"/>
      <family val="1"/>
      <charset val="129"/>
    </font>
    <font>
      <b/>
      <sz val="12"/>
      <color rgb="FFFF0000"/>
      <name val="굴림"/>
      <family val="3"/>
      <charset val="129"/>
    </font>
    <font>
      <b/>
      <sz val="16"/>
      <color indexed="8"/>
      <name val="굴림"/>
      <family val="3"/>
      <charset val="129"/>
    </font>
    <font>
      <b/>
      <sz val="12"/>
      <color indexed="12"/>
      <name val="굴림"/>
      <family val="3"/>
      <charset val="129"/>
    </font>
    <font>
      <b/>
      <sz val="10"/>
      <color indexed="10"/>
      <name val="굴림"/>
      <family val="3"/>
      <charset val="129"/>
    </font>
    <font>
      <sz val="10"/>
      <color indexed="8"/>
      <name val="굴림"/>
      <family val="3"/>
      <charset val="129"/>
    </font>
    <font>
      <b/>
      <sz val="11"/>
      <color indexed="81"/>
      <name val="맑은 고딕"/>
      <family val="3"/>
      <charset val="129"/>
    </font>
    <font>
      <b/>
      <sz val="12"/>
      <color indexed="81"/>
      <name val="맑은 고딕"/>
      <family val="3"/>
      <charset val="129"/>
    </font>
    <font>
      <b/>
      <sz val="12"/>
      <color indexed="10"/>
      <name val="맑은 고딕"/>
      <family val="3"/>
      <charset val="129"/>
    </font>
    <font>
      <b/>
      <sz val="12"/>
      <color indexed="39"/>
      <name val="맑은 고딕"/>
      <family val="3"/>
      <charset val="129"/>
    </font>
    <font>
      <sz val="12"/>
      <color indexed="81"/>
      <name val="맑은 고딕"/>
      <family val="3"/>
      <charset val="129"/>
    </font>
    <font>
      <b/>
      <sz val="11"/>
      <color indexed="10"/>
      <name val="맑은 고딕"/>
      <family val="3"/>
      <charset val="129"/>
    </font>
    <font>
      <sz val="10"/>
      <name val="맑은 고딕"/>
      <family val="3"/>
      <charset val="129"/>
      <scheme val="minor"/>
    </font>
    <font>
      <sz val="11"/>
      <name val="맑은 고딕"/>
      <family val="3"/>
      <charset val="129"/>
      <scheme val="minor"/>
    </font>
    <font>
      <sz val="14"/>
      <name val="맑은 고딕"/>
      <family val="3"/>
      <charset val="129"/>
      <scheme val="minor"/>
    </font>
    <font>
      <b/>
      <sz val="10"/>
      <name val="맑은 고딕"/>
      <family val="3"/>
      <charset val="129"/>
      <scheme val="minor"/>
    </font>
    <font>
      <b/>
      <sz val="10"/>
      <color rgb="FF0000FF"/>
      <name val="맑은 고딕"/>
      <family val="3"/>
      <charset val="129"/>
      <scheme val="minor"/>
    </font>
    <font>
      <b/>
      <sz val="11"/>
      <name val="맑은 고딕"/>
      <family val="3"/>
      <charset val="129"/>
      <scheme val="minor"/>
    </font>
    <font>
      <sz val="8"/>
      <name val="맑은 고딕"/>
      <family val="3"/>
      <charset val="129"/>
      <scheme val="minor"/>
    </font>
    <font>
      <b/>
      <sz val="20"/>
      <name val="맑은 고딕"/>
      <family val="3"/>
      <charset val="129"/>
      <scheme val="minor"/>
    </font>
    <font>
      <b/>
      <sz val="14"/>
      <name val="맑은 고딕"/>
      <family val="3"/>
      <charset val="129"/>
      <scheme val="minor"/>
    </font>
    <font>
      <b/>
      <sz val="11"/>
      <color rgb="FF000000"/>
      <name val="맑은 고딕"/>
      <family val="3"/>
      <charset val="129"/>
    </font>
    <font>
      <sz val="10"/>
      <color rgb="FF000000"/>
      <name val="HY신명조"/>
      <family val="1"/>
      <charset val="129"/>
    </font>
    <font>
      <sz val="10"/>
      <color rgb="FF000000"/>
      <name val="휴먼명조"/>
      <family val="3"/>
      <charset val="129"/>
    </font>
    <font>
      <sz val="10"/>
      <color rgb="FFFF0000"/>
      <name val="휴먼명조"/>
      <family val="3"/>
      <charset val="129"/>
    </font>
    <font>
      <sz val="10"/>
      <name val="휴먼명조"/>
      <family val="3"/>
      <charset val="129"/>
    </font>
    <font>
      <sz val="16"/>
      <name val="굴림"/>
      <family val="3"/>
      <charset val="129"/>
    </font>
    <font>
      <b/>
      <sz val="10"/>
      <color theme="9" tint="-0.499984740745262"/>
      <name val="맑은 고딕"/>
      <family val="3"/>
      <charset val="129"/>
      <scheme val="minor"/>
    </font>
    <font>
      <sz val="9"/>
      <name val="굴림"/>
      <family val="3"/>
      <charset val="129"/>
    </font>
    <font>
      <sz val="9"/>
      <color rgb="FF000000"/>
      <name val="Malgun Gothic"/>
      <family val="3"/>
      <charset val="129"/>
    </font>
    <font>
      <b/>
      <sz val="8"/>
      <color rgb="FFC00000"/>
      <name val="맑은 고딕"/>
      <family val="3"/>
      <charset val="129"/>
      <scheme val="minor"/>
    </font>
    <font>
      <sz val="9"/>
      <color rgb="FF000000"/>
      <name val="굴림"/>
      <family val="3"/>
      <charset val="129"/>
    </font>
    <font>
      <sz val="8"/>
      <color rgb="FF0070C0"/>
      <name val="굴림"/>
      <family val="3"/>
      <charset val="129"/>
    </font>
    <font>
      <u/>
      <sz val="11"/>
      <color theme="10"/>
      <name val="돋움"/>
      <family val="3"/>
      <charset val="129"/>
    </font>
    <font>
      <b/>
      <sz val="10"/>
      <color rgb="FFC00000"/>
      <name val="굴림"/>
      <family val="3"/>
      <charset val="129"/>
    </font>
    <font>
      <sz val="15"/>
      <name val="굴림"/>
      <family val="3"/>
      <charset val="129"/>
    </font>
    <font>
      <sz val="7"/>
      <name val="굴림"/>
      <family val="3"/>
      <charset val="129"/>
    </font>
    <font>
      <b/>
      <sz val="7"/>
      <color rgb="FF7030A0"/>
      <name val="굴림"/>
      <family val="3"/>
      <charset val="129"/>
    </font>
    <font>
      <b/>
      <sz val="8"/>
      <color rgb="FF7030A0"/>
      <name val="굴림"/>
      <family val="3"/>
      <charset val="129"/>
    </font>
    <font>
      <sz val="7"/>
      <color theme="1"/>
      <name val="굴림"/>
      <family val="3"/>
      <charset val="129"/>
    </font>
    <font>
      <b/>
      <sz val="7"/>
      <color theme="7"/>
      <name val="굴림"/>
      <family val="3"/>
      <charset val="129"/>
    </font>
    <font>
      <sz val="6"/>
      <name val="굴림"/>
      <family val="3"/>
      <charset val="129"/>
    </font>
    <font>
      <b/>
      <sz val="15"/>
      <color rgb="FFFF0000"/>
      <name val="굴림"/>
      <family val="3"/>
      <charset val="129"/>
    </font>
    <font>
      <b/>
      <sz val="7"/>
      <color theme="1"/>
      <name val="굴림"/>
      <family val="3"/>
      <charset val="129"/>
    </font>
    <font>
      <b/>
      <sz val="9"/>
      <name val="굴림"/>
      <family val="3"/>
      <charset val="129"/>
    </font>
    <font>
      <sz val="8"/>
      <color theme="4" tint="-0.499984740745262"/>
      <name val="굴림"/>
      <family val="3"/>
      <charset val="129"/>
    </font>
    <font>
      <b/>
      <sz val="8"/>
      <color theme="6" tint="-0.249977111117893"/>
      <name val="굴림"/>
      <family val="3"/>
      <charset val="129"/>
    </font>
    <font>
      <b/>
      <sz val="8"/>
      <color rgb="FF002060"/>
      <name val="굴림"/>
      <family val="3"/>
      <charset val="129"/>
    </font>
    <font>
      <b/>
      <sz val="8"/>
      <color theme="8" tint="-0.499984740745262"/>
      <name val="굴림"/>
      <family val="3"/>
      <charset val="129"/>
    </font>
    <font>
      <b/>
      <sz val="8"/>
      <color theme="8" tint="-0.499984740745262"/>
      <name val="바탕"/>
      <family val="1"/>
      <charset val="129"/>
    </font>
    <font>
      <b/>
      <sz val="8"/>
      <color theme="4" tint="-0.499984740745262"/>
      <name val="굴림"/>
      <family val="3"/>
      <charset val="129"/>
    </font>
    <font>
      <b/>
      <sz val="8"/>
      <color theme="6" tint="-0.499984740745262"/>
      <name val="굴림"/>
      <family val="3"/>
      <charset val="129"/>
    </font>
    <font>
      <b/>
      <sz val="8"/>
      <name val="굴림"/>
      <family val="3"/>
      <charset val="129"/>
    </font>
    <font>
      <sz val="8"/>
      <color rgb="FF7030A0"/>
      <name val="굴림"/>
      <family val="3"/>
      <charset val="129"/>
    </font>
    <font>
      <b/>
      <sz val="8"/>
      <color rgb="FFFF0000"/>
      <name val="굴림"/>
      <family val="3"/>
      <charset val="129"/>
    </font>
    <font>
      <sz val="7.5"/>
      <name val="굴림"/>
      <family val="3"/>
      <charset val="129"/>
    </font>
    <font>
      <sz val="7"/>
      <color theme="3"/>
      <name val="굴림"/>
      <family val="3"/>
      <charset val="129"/>
    </font>
    <font>
      <b/>
      <sz val="7.5"/>
      <name val="굴림"/>
      <family val="3"/>
      <charset val="129"/>
    </font>
    <font>
      <b/>
      <sz val="7"/>
      <color rgb="FF002060"/>
      <name val="굴림"/>
      <family val="3"/>
      <charset val="129"/>
    </font>
    <font>
      <b/>
      <sz val="7"/>
      <color rgb="FF00B050"/>
      <name val="굴림"/>
      <family val="3"/>
      <charset val="129"/>
    </font>
    <font>
      <sz val="7"/>
      <color rgb="FF002060"/>
      <name val="굴림"/>
      <family val="3"/>
      <charset val="129"/>
    </font>
    <font>
      <sz val="7"/>
      <color rgb="FF00B050"/>
      <name val="굴림"/>
      <family val="3"/>
      <charset val="129"/>
    </font>
    <font>
      <b/>
      <sz val="7"/>
      <color theme="6" tint="-0.249977111117893"/>
      <name val="굴림"/>
      <family val="3"/>
      <charset val="129"/>
    </font>
    <font>
      <b/>
      <sz val="8"/>
      <color rgb="FFC00000"/>
      <name val="굴림"/>
      <family val="3"/>
      <charset val="129"/>
    </font>
    <font>
      <b/>
      <sz val="7"/>
      <color theme="4" tint="-0.499984740745262"/>
      <name val="굴림"/>
      <family val="3"/>
      <charset val="129"/>
    </font>
    <font>
      <b/>
      <sz val="7"/>
      <name val="굴림"/>
      <family val="3"/>
      <charset val="129"/>
    </font>
    <font>
      <b/>
      <sz val="6"/>
      <color theme="6" tint="-0.249977111117893"/>
      <name val="굴림"/>
      <family val="3"/>
      <charset val="129"/>
    </font>
    <font>
      <sz val="8"/>
      <color theme="5"/>
      <name val="굴림"/>
      <family val="3"/>
      <charset val="129"/>
    </font>
    <font>
      <b/>
      <sz val="6"/>
      <color theme="8" tint="-0.499984740745262"/>
      <name val="굴림"/>
      <family val="3"/>
      <charset val="129"/>
    </font>
    <font>
      <b/>
      <sz val="8"/>
      <color rgb="FF0070C0"/>
      <name val="굴림"/>
      <family val="3"/>
      <charset val="129"/>
    </font>
    <font>
      <sz val="8"/>
      <color theme="0" tint="-0.499984740745262"/>
      <name val="굴림"/>
      <family val="3"/>
      <charset val="129"/>
    </font>
    <font>
      <b/>
      <sz val="9"/>
      <color rgb="FFFF0000"/>
      <name val="굴림"/>
      <family val="3"/>
      <charset val="129"/>
    </font>
    <font>
      <b/>
      <sz val="9"/>
      <color rgb="FF002060"/>
      <name val="굴림"/>
      <family val="3"/>
      <charset val="129"/>
    </font>
    <font>
      <b/>
      <sz val="5"/>
      <color rgb="FFC00000"/>
      <name val="굴림"/>
      <family val="3"/>
      <charset val="129"/>
    </font>
    <font>
      <b/>
      <sz val="9"/>
      <color rgb="FF0070C0"/>
      <name val="굴림"/>
      <family val="3"/>
      <charset val="129"/>
    </font>
    <font>
      <sz val="5"/>
      <name val="굴림"/>
      <family val="3"/>
      <charset val="129"/>
    </font>
    <font>
      <b/>
      <sz val="8"/>
      <color theme="7"/>
      <name val="굴림"/>
      <family val="3"/>
      <charset val="129"/>
    </font>
    <font>
      <b/>
      <sz val="6"/>
      <color theme="7"/>
      <name val="굴림"/>
      <family val="3"/>
      <charset val="129"/>
    </font>
    <font>
      <b/>
      <sz val="5"/>
      <color theme="7"/>
      <name val="굴림"/>
      <family val="3"/>
      <charset val="129"/>
    </font>
    <font>
      <sz val="11"/>
      <color rgb="FFFF0000"/>
      <name val="돋움"/>
      <family val="3"/>
      <charset val="129"/>
    </font>
    <font>
      <sz val="7"/>
      <color theme="7"/>
      <name val="굴림"/>
      <family val="3"/>
      <charset val="129"/>
    </font>
    <font>
      <sz val="8"/>
      <color theme="7"/>
      <name val="굴림"/>
      <family val="3"/>
      <charset val="129"/>
    </font>
    <font>
      <b/>
      <sz val="6"/>
      <name val="굴림"/>
      <family val="3"/>
      <charset val="129"/>
    </font>
    <font>
      <b/>
      <sz val="6"/>
      <color theme="6" tint="-0.499984740745262"/>
      <name val="굴림"/>
      <family val="3"/>
      <charset val="129"/>
    </font>
    <font>
      <sz val="5"/>
      <color theme="7"/>
      <name val="굴림"/>
      <family val="3"/>
      <charset val="129"/>
    </font>
    <font>
      <sz val="6"/>
      <color theme="7"/>
      <name val="굴림"/>
      <family val="3"/>
      <charset val="129"/>
    </font>
    <font>
      <sz val="4"/>
      <color theme="7"/>
      <name val="굴림"/>
      <family val="3"/>
      <charset val="129"/>
    </font>
    <font>
      <sz val="8"/>
      <color rgb="FFFF0000"/>
      <name val="굴림"/>
      <family val="3"/>
      <charset val="129"/>
    </font>
    <font>
      <b/>
      <sz val="6"/>
      <color rgb="FFFF0000"/>
      <name val="굴림"/>
      <family val="3"/>
      <charset val="129"/>
    </font>
    <font>
      <sz val="8"/>
      <color rgb="FF00B050"/>
      <name val="굴림"/>
      <family val="3"/>
      <charset val="129"/>
    </font>
    <font>
      <b/>
      <sz val="8"/>
      <color rgb="FF00B050"/>
      <name val="굴림"/>
      <family val="3"/>
      <charset val="129"/>
    </font>
    <font>
      <b/>
      <sz val="9"/>
      <color rgb="FFC00000"/>
      <name val="굴림"/>
      <family val="3"/>
      <charset val="129"/>
    </font>
    <font>
      <u/>
      <sz val="8"/>
      <color theme="10"/>
      <name val="돋움"/>
      <family val="3"/>
      <charset val="129"/>
    </font>
    <font>
      <sz val="6"/>
      <color theme="6" tint="-0.499984740745262"/>
      <name val="굴림"/>
      <family val="3"/>
      <charset val="129"/>
    </font>
    <font>
      <sz val="6"/>
      <color theme="8" tint="-0.499984740745262"/>
      <name val="굴림"/>
      <family val="3"/>
      <charset val="129"/>
    </font>
    <font>
      <sz val="5"/>
      <color theme="1"/>
      <name val="굴림"/>
      <family val="3"/>
      <charset val="129"/>
    </font>
    <font>
      <sz val="6"/>
      <color theme="1"/>
      <name val="굴림"/>
      <family val="3"/>
      <charset val="129"/>
    </font>
    <font>
      <sz val="7"/>
      <color rgb="FF7030A0"/>
      <name val="굴림"/>
      <family val="3"/>
      <charset val="129"/>
    </font>
    <font>
      <sz val="6"/>
      <color rgb="FF002060"/>
      <name val="굴림"/>
      <family val="3"/>
      <charset val="129"/>
    </font>
    <font>
      <u/>
      <sz val="10"/>
      <color theme="10"/>
      <name val="맑은 고딕"/>
      <family val="2"/>
      <charset val="129"/>
      <scheme val="minor"/>
    </font>
    <font>
      <b/>
      <sz val="7"/>
      <color rgb="FFC00000"/>
      <name val="굴림"/>
      <family val="3"/>
      <charset val="129"/>
    </font>
    <font>
      <b/>
      <u/>
      <sz val="7"/>
      <color rgb="FFFF0000"/>
      <name val="굴림"/>
      <family val="3"/>
      <charset val="129"/>
    </font>
    <font>
      <sz val="9"/>
      <color theme="1"/>
      <name val="맑은 고딕"/>
      <family val="2"/>
      <charset val="129"/>
      <scheme val="minor"/>
    </font>
    <font>
      <b/>
      <sz val="9"/>
      <color indexed="81"/>
      <name val="MingLiU"/>
      <family val="3"/>
      <charset val="136"/>
    </font>
    <font>
      <b/>
      <sz val="9"/>
      <color indexed="81"/>
      <name val="MS Gothic"/>
      <family val="3"/>
      <charset val="128"/>
    </font>
    <font>
      <sz val="9"/>
      <color indexed="81"/>
      <name val="돋움"/>
      <family val="3"/>
      <charset val="129"/>
    </font>
    <font>
      <sz val="9"/>
      <color indexed="81"/>
      <name val="Tahoma"/>
      <family val="2"/>
    </font>
    <font>
      <sz val="8"/>
      <color rgb="FF002060"/>
      <name val="굴림"/>
      <family val="3"/>
      <charset val="129"/>
    </font>
    <font>
      <sz val="11"/>
      <color rgb="FF002060"/>
      <name val="돋움"/>
      <family val="3"/>
      <charset val="129"/>
    </font>
    <font>
      <sz val="6"/>
      <color rgb="FF7030A0"/>
      <name val="굴림"/>
      <family val="3"/>
      <charset val="129"/>
    </font>
    <font>
      <b/>
      <sz val="12"/>
      <color theme="1"/>
      <name val="굴림"/>
      <family val="3"/>
      <charset val="129"/>
    </font>
    <font>
      <b/>
      <sz val="8"/>
      <color theme="1"/>
      <name val="굴림"/>
      <family val="3"/>
      <charset val="129"/>
    </font>
    <font>
      <b/>
      <sz val="5"/>
      <color rgb="FF7030A0"/>
      <name val="굴림"/>
      <family val="3"/>
      <charset val="129"/>
    </font>
    <font>
      <sz val="7"/>
      <color rgb="FFFF0000"/>
      <name val="굴림"/>
      <family val="3"/>
      <charset val="129"/>
    </font>
    <font>
      <b/>
      <sz val="7"/>
      <color rgb="FFFF0000"/>
      <name val="굴림"/>
      <family val="3"/>
      <charset val="129"/>
    </font>
    <font>
      <b/>
      <sz val="14"/>
      <color theme="1"/>
      <name val="굴림"/>
      <family val="3"/>
      <charset val="129"/>
    </font>
    <font>
      <b/>
      <sz val="22"/>
      <color theme="1"/>
      <name val="-다정"/>
      <family val="1"/>
      <charset val="129"/>
    </font>
    <font>
      <b/>
      <sz val="6"/>
      <color rgb="FF7030A0"/>
      <name val="굴림"/>
      <family val="3"/>
      <charset val="129"/>
    </font>
    <font>
      <b/>
      <sz val="7"/>
      <color indexed="81"/>
      <name val="굴림"/>
      <family val="3"/>
      <charset val="129"/>
    </font>
    <font>
      <b/>
      <sz val="11"/>
      <color rgb="FF002060"/>
      <name val="돋움"/>
      <family val="3"/>
      <charset val="129"/>
    </font>
    <font>
      <b/>
      <sz val="11"/>
      <color theme="9" tint="-0.499984740745262"/>
      <name val="돋움"/>
      <family val="3"/>
      <charset val="129"/>
    </font>
  </fonts>
  <fills count="43">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2"/>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B2B2B2"/>
        <bgColor indexed="64"/>
      </patternFill>
    </fill>
    <fill>
      <patternFill patternType="solid">
        <fgColor rgb="FFFAFABF"/>
        <bgColor indexed="64"/>
      </patternFill>
    </fill>
    <fill>
      <patternFill patternType="solid">
        <fgColor rgb="FFAEAEAE"/>
        <bgColor indexed="64"/>
      </patternFill>
    </fill>
    <fill>
      <patternFill patternType="solid">
        <fgColor rgb="FFE1E1E1"/>
        <bgColor indexed="64"/>
      </patternFill>
    </fill>
    <fill>
      <patternFill patternType="solid">
        <fgColor rgb="FFEEEEEE"/>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rgb="FFBBBBBB"/>
        <bgColor indexed="64"/>
      </patternFill>
    </fill>
    <fill>
      <patternFill patternType="solid">
        <fgColor rgb="FF002060"/>
        <bgColor indexed="64"/>
      </patternFill>
    </fill>
    <fill>
      <patternFill patternType="solid">
        <fgColor theme="3"/>
        <bgColor indexed="64"/>
      </patternFill>
    </fill>
    <fill>
      <patternFill patternType="solid">
        <fgColor theme="9" tint="0.79998168889431442"/>
        <bgColor indexed="64"/>
      </patternFill>
    </fill>
    <fill>
      <patternFill patternType="solid">
        <fgColor rgb="FFFFC000"/>
        <bgColor indexed="64"/>
      </patternFill>
    </fill>
    <fill>
      <patternFill patternType="solid">
        <fgColor rgb="FFFFFFFF"/>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rgb="FFCCFFCC"/>
        <bgColor indexed="64"/>
      </patternFill>
    </fill>
    <fill>
      <patternFill patternType="solid">
        <fgColor rgb="FFB9FFFF"/>
        <bgColor indexed="64"/>
      </patternFill>
    </fill>
    <fill>
      <patternFill patternType="solid">
        <fgColor indexed="41"/>
        <bgColor indexed="64"/>
      </patternFill>
    </fill>
    <fill>
      <patternFill patternType="solid">
        <fgColor indexed="27"/>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rgb="FFD6D6D6"/>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9"/>
        <bgColor indexed="64"/>
      </patternFill>
    </fill>
    <fill>
      <patternFill patternType="solid">
        <fgColor indexed="43"/>
        <bgColor indexed="64"/>
      </patternFill>
    </fill>
    <fill>
      <patternFill patternType="solid">
        <fgColor theme="8" tint="0.39997558519241921"/>
        <bgColor indexed="64"/>
      </patternFill>
    </fill>
    <fill>
      <patternFill patternType="solid">
        <fgColor rgb="FFD1F8FD"/>
        <bgColor indexed="64"/>
      </patternFill>
    </fill>
    <fill>
      <patternFill patternType="solid">
        <fgColor rgb="FFCCFF99"/>
        <bgColor indexed="64"/>
      </patternFill>
    </fill>
  </fills>
  <borders count="43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style="thick">
        <color rgb="FFFF0000"/>
      </left>
      <right style="thick">
        <color rgb="FFFF0000"/>
      </right>
      <top style="thick">
        <color rgb="FFFF0000"/>
      </top>
      <bottom style="thick">
        <color rgb="FFFF0000"/>
      </bottom>
      <diagonal/>
    </border>
    <border>
      <left style="thin">
        <color indexed="64"/>
      </left>
      <right style="thin">
        <color indexed="64"/>
      </right>
      <top style="medium">
        <color indexed="64"/>
      </top>
      <bottom/>
      <diagonal/>
    </border>
    <border>
      <left/>
      <right/>
      <top/>
      <bottom style="thin">
        <color indexed="64"/>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style="thin">
        <color indexed="64"/>
      </top>
      <bottom style="thin">
        <color indexed="64"/>
      </bottom>
      <diagonal/>
    </border>
    <border>
      <left style="thin">
        <color indexed="64"/>
      </left>
      <right style="thin">
        <color indexed="64"/>
      </right>
      <top/>
      <bottom style="thin">
        <color indexed="64"/>
      </bottom>
      <diagonal/>
    </border>
    <border>
      <left style="thick">
        <color rgb="FFFF0000"/>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ck">
        <color rgb="FFFF0000"/>
      </left>
      <right style="thick">
        <color rgb="FFFF0000"/>
      </right>
      <top style="thin">
        <color indexed="64"/>
      </top>
      <bottom style="double">
        <color indexed="64"/>
      </bottom>
      <diagonal/>
    </border>
    <border>
      <left/>
      <right style="thin">
        <color indexed="64"/>
      </right>
      <top style="thin">
        <color indexed="64"/>
      </top>
      <bottom style="double">
        <color indexed="64"/>
      </bottom>
      <diagonal/>
    </border>
    <border>
      <left style="thick">
        <color rgb="FFFF0000"/>
      </left>
      <right style="thin">
        <color indexed="64"/>
      </right>
      <top style="thin">
        <color indexed="64"/>
      </top>
      <bottom style="double">
        <color indexed="64"/>
      </bottom>
      <diagonal/>
    </border>
    <border>
      <left style="thin">
        <color indexed="64"/>
      </left>
      <right style="thick">
        <color rgb="FFFF0000"/>
      </right>
      <top style="thin">
        <color indexed="64"/>
      </top>
      <bottom style="double">
        <color indexed="64"/>
      </bottom>
      <diagonal/>
    </border>
    <border>
      <left/>
      <right style="thin">
        <color indexed="64"/>
      </right>
      <top style="medium">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hair">
        <color indexed="64"/>
      </right>
      <top/>
      <bottom style="hair">
        <color indexed="64"/>
      </bottom>
      <diagonal/>
    </border>
    <border>
      <left style="thick">
        <color rgb="FFFF0000"/>
      </left>
      <right style="thin">
        <color indexed="64"/>
      </right>
      <top style="thick">
        <color rgb="FFFF0000"/>
      </top>
      <bottom style="thick">
        <color rgb="FFFF0000"/>
      </bottom>
      <diagonal/>
    </border>
    <border>
      <left style="thin">
        <color indexed="64"/>
      </left>
      <right style="thick">
        <color rgb="FFFF0000"/>
      </right>
      <top style="thick">
        <color rgb="FFFF0000"/>
      </top>
      <bottom style="thick">
        <color rgb="FFFF0000"/>
      </bottom>
      <diagonal/>
    </border>
    <border>
      <left style="thin">
        <color theme="1"/>
      </left>
      <right style="thin">
        <color indexed="64"/>
      </right>
      <top style="medium">
        <color theme="1"/>
      </top>
      <bottom style="thick">
        <color rgb="FFFF0000"/>
      </bottom>
      <diagonal/>
    </border>
    <border>
      <left style="thin">
        <color indexed="64"/>
      </left>
      <right style="thin">
        <color theme="1"/>
      </right>
      <top style="medium">
        <color theme="1"/>
      </top>
      <bottom style="thick">
        <color rgb="FFFF0000"/>
      </bottom>
      <diagonal/>
    </border>
    <border>
      <left style="hair">
        <color indexed="64"/>
      </left>
      <right style="hair">
        <color indexed="64"/>
      </right>
      <top style="hair">
        <color indexed="64"/>
      </top>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top style="thin">
        <color indexed="64"/>
      </top>
      <bottom style="thin">
        <color indexed="64"/>
      </bottom>
      <diagonal/>
    </border>
    <border>
      <left/>
      <right style="medium">
        <color indexed="64"/>
      </right>
      <top/>
      <bottom style="medium">
        <color indexed="64"/>
      </bottom>
      <diagonal/>
    </border>
    <border>
      <left style="thin">
        <color auto="1"/>
      </left>
      <right/>
      <top/>
      <bottom/>
      <diagonal/>
    </border>
    <border>
      <left/>
      <right style="thin">
        <color indexed="64"/>
      </right>
      <top/>
      <bottom/>
      <diagonal/>
    </border>
    <border>
      <left/>
      <right/>
      <top style="medium">
        <color indexed="64"/>
      </top>
      <bottom/>
      <diagonal/>
    </border>
    <border>
      <left style="medium">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top style="hair">
        <color indexed="64"/>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rgb="FFFF0000"/>
      </left>
      <right style="hair">
        <color indexed="64"/>
      </right>
      <top style="medium">
        <color rgb="FFFF0000"/>
      </top>
      <bottom style="hair">
        <color indexed="64"/>
      </bottom>
      <diagonal/>
    </border>
    <border>
      <left style="hair">
        <color indexed="64"/>
      </left>
      <right style="medium">
        <color rgb="FFFF0000"/>
      </right>
      <top style="medium">
        <color rgb="FFFF0000"/>
      </top>
      <bottom style="hair">
        <color indexed="64"/>
      </bottom>
      <diagonal/>
    </border>
    <border>
      <left style="medium">
        <color rgb="FFFF0000"/>
      </left>
      <right style="hair">
        <color indexed="64"/>
      </right>
      <top style="hair">
        <color indexed="64"/>
      </top>
      <bottom style="hair">
        <color indexed="64"/>
      </bottom>
      <diagonal/>
    </border>
    <border>
      <left style="hair">
        <color indexed="64"/>
      </left>
      <right style="medium">
        <color rgb="FFFF0000"/>
      </right>
      <top style="hair">
        <color indexed="64"/>
      </top>
      <bottom style="hair">
        <color indexed="64"/>
      </bottom>
      <diagonal/>
    </border>
    <border>
      <left style="medium">
        <color rgb="FFFF0000"/>
      </left>
      <right style="hair">
        <color indexed="64"/>
      </right>
      <top style="hair">
        <color indexed="64"/>
      </top>
      <bottom style="medium">
        <color rgb="FFFF0000"/>
      </bottom>
      <diagonal/>
    </border>
    <border>
      <left style="hair">
        <color indexed="64"/>
      </left>
      <right style="medium">
        <color rgb="FFFF0000"/>
      </right>
      <top style="hair">
        <color indexed="64"/>
      </top>
      <bottom style="medium">
        <color rgb="FFFF0000"/>
      </bottom>
      <diagonal/>
    </border>
    <border>
      <left style="medium">
        <color indexed="64"/>
      </left>
      <right style="thin">
        <color indexed="64"/>
      </right>
      <top style="thick">
        <color rgb="FFFF0000"/>
      </top>
      <bottom style="hair">
        <color indexed="64"/>
      </bottom>
      <diagonal/>
    </border>
    <border>
      <left style="thin">
        <color indexed="64"/>
      </left>
      <right style="thin">
        <color indexed="64"/>
      </right>
      <top style="thick">
        <color rgb="FFFF0000"/>
      </top>
      <bottom style="hair">
        <color indexed="64"/>
      </bottom>
      <diagonal/>
    </border>
    <border>
      <left style="thin">
        <color indexed="64"/>
      </left>
      <right/>
      <top style="thick">
        <color rgb="FFFF0000"/>
      </top>
      <bottom style="hair">
        <color indexed="64"/>
      </bottom>
      <diagonal/>
    </border>
    <border>
      <left style="thick">
        <color rgb="FFFF0000"/>
      </left>
      <right style="thick">
        <color rgb="FFFF0000"/>
      </right>
      <top style="thick">
        <color rgb="FFFF0000"/>
      </top>
      <bottom style="hair">
        <color indexed="64"/>
      </bottom>
      <diagonal/>
    </border>
    <border>
      <left/>
      <right style="thin">
        <color indexed="64"/>
      </right>
      <top style="thick">
        <color rgb="FFFF0000"/>
      </top>
      <bottom style="hair">
        <color indexed="64"/>
      </bottom>
      <diagonal/>
    </border>
    <border>
      <left style="thick">
        <color rgb="FFFF0000"/>
      </left>
      <right style="thin">
        <color indexed="64"/>
      </right>
      <top style="thick">
        <color rgb="FFFF0000"/>
      </top>
      <bottom style="hair">
        <color indexed="64"/>
      </bottom>
      <diagonal/>
    </border>
    <border>
      <left style="thin">
        <color indexed="64"/>
      </left>
      <right style="thick">
        <color rgb="FFFF0000"/>
      </right>
      <top style="thick">
        <color rgb="FFFF0000"/>
      </top>
      <bottom style="hair">
        <color indexed="64"/>
      </bottom>
      <diagonal/>
    </border>
    <border>
      <left style="thin">
        <color indexed="64"/>
      </left>
      <right style="medium">
        <color indexed="64"/>
      </right>
      <top style="thick">
        <color rgb="FFFF0000"/>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ck">
        <color rgb="FFFF0000"/>
      </left>
      <right style="thick">
        <color rgb="FFFF0000"/>
      </right>
      <top style="hair">
        <color indexed="64"/>
      </top>
      <bottom style="hair">
        <color indexed="64"/>
      </bottom>
      <diagonal/>
    </border>
    <border>
      <left style="thick">
        <color rgb="FFFF0000"/>
      </left>
      <right style="thin">
        <color indexed="64"/>
      </right>
      <top style="hair">
        <color indexed="64"/>
      </top>
      <bottom style="hair">
        <color indexed="64"/>
      </bottom>
      <diagonal/>
    </border>
    <border>
      <left style="thin">
        <color indexed="64"/>
      </left>
      <right style="thick">
        <color rgb="FFFF0000"/>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style="thick">
        <color rgb="FFFF0000"/>
      </left>
      <right style="thick">
        <color rgb="FFFF0000"/>
      </right>
      <top style="hair">
        <color indexed="64"/>
      </top>
      <bottom style="double">
        <color indexed="64"/>
      </bottom>
      <diagonal/>
    </border>
    <border>
      <left/>
      <right style="thin">
        <color indexed="64"/>
      </right>
      <top style="hair">
        <color indexed="64"/>
      </top>
      <bottom style="double">
        <color indexed="64"/>
      </bottom>
      <diagonal/>
    </border>
    <border>
      <left style="thick">
        <color rgb="FFFF0000"/>
      </left>
      <right style="thin">
        <color indexed="64"/>
      </right>
      <top style="hair">
        <color indexed="64"/>
      </top>
      <bottom style="double">
        <color indexed="64"/>
      </bottom>
      <diagonal/>
    </border>
    <border>
      <left style="thin">
        <color indexed="64"/>
      </left>
      <right style="thick">
        <color rgb="FFFF0000"/>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thick">
        <color rgb="FFFF0000"/>
      </bottom>
      <diagonal/>
    </border>
    <border>
      <left style="thin">
        <color indexed="64"/>
      </left>
      <right style="thin">
        <color indexed="64"/>
      </right>
      <top style="hair">
        <color indexed="64"/>
      </top>
      <bottom style="thick">
        <color rgb="FFFF0000"/>
      </bottom>
      <diagonal/>
    </border>
    <border>
      <left style="thin">
        <color indexed="64"/>
      </left>
      <right/>
      <top style="hair">
        <color indexed="64"/>
      </top>
      <bottom style="thick">
        <color rgb="FFFF0000"/>
      </bottom>
      <diagonal/>
    </border>
    <border>
      <left style="thick">
        <color rgb="FFFF0000"/>
      </left>
      <right style="thick">
        <color rgb="FFFF0000"/>
      </right>
      <top style="hair">
        <color indexed="64"/>
      </top>
      <bottom style="thick">
        <color rgb="FFFF0000"/>
      </bottom>
      <diagonal/>
    </border>
    <border>
      <left/>
      <right style="thin">
        <color indexed="64"/>
      </right>
      <top style="hair">
        <color indexed="64"/>
      </top>
      <bottom style="thick">
        <color rgb="FFFF0000"/>
      </bottom>
      <diagonal/>
    </border>
    <border>
      <left style="thick">
        <color rgb="FFFF0000"/>
      </left>
      <right style="thin">
        <color indexed="64"/>
      </right>
      <top style="hair">
        <color indexed="64"/>
      </top>
      <bottom style="thick">
        <color rgb="FFFF0000"/>
      </bottom>
      <diagonal/>
    </border>
    <border>
      <left style="thin">
        <color indexed="64"/>
      </left>
      <right style="thick">
        <color rgb="FFFF0000"/>
      </right>
      <top style="hair">
        <color indexed="64"/>
      </top>
      <bottom style="thick">
        <color rgb="FFFF0000"/>
      </bottom>
      <diagonal/>
    </border>
    <border>
      <left style="thin">
        <color indexed="64"/>
      </left>
      <right style="medium">
        <color indexed="64"/>
      </right>
      <top style="hair">
        <color indexed="64"/>
      </top>
      <bottom style="thick">
        <color rgb="FFFF0000"/>
      </bottom>
      <diagonal/>
    </border>
    <border>
      <left style="medium">
        <color indexed="64"/>
      </left>
      <right style="medium">
        <color indexed="64"/>
      </right>
      <top style="medium">
        <color indexed="64"/>
      </top>
      <bottom style="medium">
        <color indexed="64"/>
      </bottom>
      <diagonal/>
    </border>
    <border>
      <left style="thin">
        <color indexed="64"/>
      </left>
      <right style="double">
        <color indexed="64"/>
      </right>
      <top style="double">
        <color indexed="64"/>
      </top>
      <bottom/>
      <diagonal/>
    </border>
    <border>
      <left style="hair">
        <color rgb="FF000000"/>
      </left>
      <right style="hair">
        <color rgb="FF000000"/>
      </right>
      <top style="hair">
        <color rgb="FF000000"/>
      </top>
      <bottom style="hair">
        <color rgb="FF000000"/>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hair">
        <color indexed="64"/>
      </top>
      <bottom style="double">
        <color indexed="64"/>
      </bottom>
      <diagonal/>
    </border>
    <border>
      <left style="hair">
        <color indexed="64"/>
      </left>
      <right/>
      <top style="thin">
        <color indexed="64"/>
      </top>
      <bottom style="hair">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medium">
        <color rgb="FFFF0000"/>
      </left>
      <right style="thin">
        <color indexed="64"/>
      </right>
      <top style="medium">
        <color rgb="FFFF0000"/>
      </top>
      <bottom style="medium">
        <color rgb="FFFF0000"/>
      </bottom>
      <diagonal/>
    </border>
    <border>
      <left style="thin">
        <color indexed="64"/>
      </left>
      <right style="medium">
        <color rgb="FFFF0000"/>
      </right>
      <top style="medium">
        <color rgb="FFFF0000"/>
      </top>
      <bottom style="medium">
        <color rgb="FFFF0000"/>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medium">
        <color rgb="FFFF0000"/>
      </left>
      <right style="thin">
        <color indexed="64"/>
      </right>
      <top style="thin">
        <color indexed="64"/>
      </top>
      <bottom style="hair">
        <color theme="1"/>
      </bottom>
      <diagonal/>
    </border>
    <border>
      <left style="medium">
        <color rgb="FFFF0000"/>
      </left>
      <right style="thin">
        <color indexed="64"/>
      </right>
      <top style="hair">
        <color theme="1"/>
      </top>
      <bottom style="hair">
        <color theme="1"/>
      </bottom>
      <diagonal/>
    </border>
    <border>
      <left style="medium">
        <color rgb="FFFF0000"/>
      </left>
      <right style="thin">
        <color indexed="64"/>
      </right>
      <top style="hair">
        <color theme="1"/>
      </top>
      <bottom style="double">
        <color indexed="64"/>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top/>
      <bottom style="thin">
        <color rgb="FF000000"/>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theme="1"/>
      </left>
      <right style="thin">
        <color indexed="64"/>
      </right>
      <top/>
      <bottom style="thick">
        <color rgb="FFFF0000"/>
      </bottom>
      <diagonal/>
    </border>
    <border>
      <left style="thin">
        <color indexed="64"/>
      </left>
      <right style="thin">
        <color theme="1"/>
      </right>
      <top/>
      <bottom style="thick">
        <color rgb="FFFF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theme="1"/>
      </left>
      <right style="thin">
        <color indexed="64"/>
      </right>
      <top/>
      <bottom/>
      <diagonal/>
    </border>
    <border>
      <left style="thin">
        <color indexed="64"/>
      </left>
      <right style="thin">
        <color theme="1"/>
      </right>
      <top/>
      <bottom/>
      <diagonal/>
    </border>
    <border>
      <left style="thick">
        <color rgb="FF002060"/>
      </left>
      <right style="thin">
        <color indexed="64"/>
      </right>
      <top style="thick">
        <color rgb="FF002060"/>
      </top>
      <bottom style="thick">
        <color rgb="FF002060"/>
      </bottom>
      <diagonal/>
    </border>
    <border>
      <left style="thin">
        <color indexed="64"/>
      </left>
      <right style="thick">
        <color rgb="FF002060"/>
      </right>
      <top style="thick">
        <color rgb="FF002060"/>
      </top>
      <bottom style="thick">
        <color rgb="FF002060"/>
      </bottom>
      <diagonal/>
    </border>
    <border>
      <left style="thick">
        <color theme="3"/>
      </left>
      <right style="thin">
        <color indexed="64"/>
      </right>
      <top style="thick">
        <color theme="3"/>
      </top>
      <bottom style="thick">
        <color theme="3"/>
      </bottom>
      <diagonal/>
    </border>
    <border>
      <left style="thin">
        <color indexed="64"/>
      </left>
      <right style="thick">
        <color theme="3"/>
      </right>
      <top style="thick">
        <color theme="3"/>
      </top>
      <bottom style="thick">
        <color theme="3"/>
      </bottom>
      <diagonal/>
    </border>
    <border>
      <left style="thin">
        <color indexed="64"/>
      </left>
      <right style="thin">
        <color indexed="64"/>
      </right>
      <top style="double">
        <color indexed="64"/>
      </top>
      <bottom style="medium">
        <color indexed="64"/>
      </bottom>
      <diagonal/>
    </border>
    <border>
      <left style="medium">
        <color rgb="FFFF0000"/>
      </left>
      <right style="medium">
        <color rgb="FFFF0000"/>
      </right>
      <top style="medium">
        <color rgb="FFFF0000"/>
      </top>
      <bottom style="medium">
        <color rgb="FFFF0000"/>
      </bottom>
      <diagonal/>
    </border>
    <border>
      <left style="thin">
        <color indexed="64"/>
      </left>
      <right/>
      <top style="medium">
        <color indexed="64"/>
      </top>
      <bottom/>
      <diagonal/>
    </border>
    <border>
      <left style="medium">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hair">
        <color indexed="64"/>
      </right>
      <top/>
      <bottom style="medium">
        <color indexed="64"/>
      </bottom>
      <diagonal/>
    </border>
    <border>
      <left style="medium">
        <color rgb="FFC00000"/>
      </left>
      <right style="medium">
        <color rgb="FFC00000"/>
      </right>
      <top style="medium">
        <color rgb="FFC00000"/>
      </top>
      <bottom style="medium">
        <color rgb="FFC00000"/>
      </bottom>
      <diagonal/>
    </border>
    <border>
      <left style="medium">
        <color rgb="FFFF0000"/>
      </left>
      <right/>
      <top style="medium">
        <color rgb="FFFF0000"/>
      </top>
      <bottom style="hair">
        <color indexed="64"/>
      </bottom>
      <diagonal/>
    </border>
    <border>
      <left style="medium">
        <color rgb="FFFF0000"/>
      </left>
      <right/>
      <top style="hair">
        <color indexed="64"/>
      </top>
      <bottom style="hair">
        <color indexed="64"/>
      </bottom>
      <diagonal/>
    </border>
    <border>
      <left style="medium">
        <color rgb="FFFF0000"/>
      </left>
      <right/>
      <top style="hair">
        <color indexed="64"/>
      </top>
      <bottom style="medium">
        <color rgb="FFFF0000"/>
      </bottom>
      <diagonal/>
    </border>
    <border>
      <left/>
      <right style="medium">
        <color rgb="FFFF0000"/>
      </right>
      <top style="medium">
        <color rgb="FFFF0000"/>
      </top>
      <bottom style="hair">
        <color indexed="64"/>
      </bottom>
      <diagonal/>
    </border>
    <border>
      <left/>
      <right style="medium">
        <color rgb="FFFF0000"/>
      </right>
      <top style="hair">
        <color indexed="64"/>
      </top>
      <bottom style="hair">
        <color indexed="64"/>
      </bottom>
      <diagonal/>
    </border>
    <border>
      <left/>
      <right style="medium">
        <color rgb="FFFF0000"/>
      </right>
      <top style="hair">
        <color indexed="64"/>
      </top>
      <bottom style="medium">
        <color rgb="FFFF0000"/>
      </bottom>
      <diagonal/>
    </border>
    <border>
      <left style="medium">
        <color rgb="FFC00000"/>
      </left>
      <right style="hair">
        <color indexed="64"/>
      </right>
      <top style="medium">
        <color rgb="FFC00000"/>
      </top>
      <bottom style="hair">
        <color indexed="64"/>
      </bottom>
      <diagonal/>
    </border>
    <border>
      <left style="hair">
        <color indexed="64"/>
      </left>
      <right style="medium">
        <color rgb="FFC00000"/>
      </right>
      <top style="medium">
        <color rgb="FFC00000"/>
      </top>
      <bottom style="hair">
        <color indexed="64"/>
      </bottom>
      <diagonal/>
    </border>
    <border>
      <left style="medium">
        <color rgb="FFC00000"/>
      </left>
      <right style="hair">
        <color indexed="64"/>
      </right>
      <top style="hair">
        <color indexed="64"/>
      </top>
      <bottom style="hair">
        <color indexed="64"/>
      </bottom>
      <diagonal/>
    </border>
    <border>
      <left style="hair">
        <color indexed="64"/>
      </left>
      <right style="medium">
        <color rgb="FFC00000"/>
      </right>
      <top style="hair">
        <color indexed="64"/>
      </top>
      <bottom style="hair">
        <color indexed="64"/>
      </bottom>
      <diagonal/>
    </border>
    <border>
      <left style="medium">
        <color rgb="FFC00000"/>
      </left>
      <right style="hair">
        <color indexed="64"/>
      </right>
      <top style="hair">
        <color indexed="64"/>
      </top>
      <bottom/>
      <diagonal/>
    </border>
    <border>
      <left style="hair">
        <color indexed="64"/>
      </left>
      <right style="medium">
        <color rgb="FFC00000"/>
      </right>
      <top style="hair">
        <color indexed="64"/>
      </top>
      <bottom/>
      <diagonal/>
    </border>
    <border>
      <left style="medium">
        <color rgb="FFC00000"/>
      </left>
      <right style="hair">
        <color indexed="64"/>
      </right>
      <top style="medium">
        <color rgb="FFFF0000"/>
      </top>
      <bottom style="hair">
        <color indexed="64"/>
      </bottom>
      <diagonal/>
    </border>
    <border>
      <left style="hair">
        <color indexed="64"/>
      </left>
      <right style="medium">
        <color rgb="FFC00000"/>
      </right>
      <top style="medium">
        <color rgb="FFFF0000"/>
      </top>
      <bottom style="hair">
        <color indexed="64"/>
      </bottom>
      <diagonal/>
    </border>
    <border>
      <left style="medium">
        <color rgb="FFC00000"/>
      </left>
      <right style="hair">
        <color indexed="64"/>
      </right>
      <top style="hair">
        <color indexed="64"/>
      </top>
      <bottom style="medium">
        <color rgb="FFC00000"/>
      </bottom>
      <diagonal/>
    </border>
    <border>
      <left style="hair">
        <color indexed="64"/>
      </left>
      <right style="medium">
        <color rgb="FFC00000"/>
      </right>
      <top style="hair">
        <color indexed="64"/>
      </top>
      <bottom style="medium">
        <color rgb="FFC00000"/>
      </bottom>
      <diagonal/>
    </border>
    <border>
      <left style="medium">
        <color rgb="FFC00000"/>
      </left>
      <right/>
      <top style="medium">
        <color rgb="FFC00000"/>
      </top>
      <bottom style="medium">
        <color rgb="FFC00000"/>
      </bottom>
      <diagonal/>
    </border>
    <border>
      <left/>
      <right style="medium">
        <color rgb="FFC00000"/>
      </right>
      <top style="medium">
        <color rgb="FFC00000"/>
      </top>
      <bottom style="medium">
        <color rgb="FFC00000"/>
      </bottom>
      <diagonal/>
    </border>
    <border>
      <left style="hair">
        <color indexed="64"/>
      </left>
      <right style="hair">
        <color indexed="64"/>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style="medium">
        <color rgb="FFC00000"/>
      </left>
      <right style="hair">
        <color indexed="64"/>
      </right>
      <top/>
      <bottom style="hair">
        <color indexed="64"/>
      </bottom>
      <diagonal/>
    </border>
    <border>
      <left style="hair">
        <color indexed="64"/>
      </left>
      <right style="medium">
        <color rgb="FFC00000"/>
      </right>
      <top/>
      <bottom style="hair">
        <color indexed="64"/>
      </bottom>
      <diagonal/>
    </border>
    <border>
      <left style="medium">
        <color rgb="FFC00000"/>
      </left>
      <right style="hair">
        <color indexed="64"/>
      </right>
      <top style="hair">
        <color indexed="64"/>
      </top>
      <bottom style="medium">
        <color indexed="64"/>
      </bottom>
      <diagonal/>
    </border>
    <border>
      <left style="hair">
        <color indexed="64"/>
      </left>
      <right style="medium">
        <color rgb="FFC00000"/>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style="hair">
        <color indexed="64"/>
      </bottom>
      <diagonal/>
    </border>
    <border>
      <left style="thin">
        <color rgb="FF000000"/>
      </left>
      <right style="thin">
        <color rgb="FF000000"/>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medium">
        <color indexed="64"/>
      </right>
      <top style="thin">
        <color indexed="64"/>
      </top>
      <bottom/>
      <diagonal/>
    </border>
    <border>
      <left style="medium">
        <color theme="0" tint="-4.9989318521683403E-2"/>
      </left>
      <right/>
      <top style="medium">
        <color theme="0" tint="-4.9989318521683403E-2"/>
      </top>
      <bottom style="medium">
        <color theme="0" tint="-4.9989318521683403E-2"/>
      </bottom>
      <diagonal/>
    </border>
    <border>
      <left/>
      <right/>
      <top style="medium">
        <color theme="0" tint="-4.9989318521683403E-2"/>
      </top>
      <bottom style="medium">
        <color theme="0" tint="-4.9989318521683403E-2"/>
      </bottom>
      <diagonal/>
    </border>
    <border>
      <left/>
      <right style="medium">
        <color theme="0" tint="-4.9989318521683403E-2"/>
      </right>
      <top style="medium">
        <color theme="0" tint="-4.9989318521683403E-2"/>
      </top>
      <bottom style="medium">
        <color theme="0" tint="-4.9989318521683403E-2"/>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right/>
      <top style="hair">
        <color indexed="64"/>
      </top>
      <bottom style="medium">
        <color indexed="64"/>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right style="hair">
        <color theme="1"/>
      </right>
      <top style="medium">
        <color indexed="64"/>
      </top>
      <bottom/>
      <diagonal/>
    </border>
    <border>
      <left style="hair">
        <color theme="1"/>
      </left>
      <right style="hair">
        <color theme="1"/>
      </right>
      <top style="medium">
        <color indexed="64"/>
      </top>
      <bottom style="hair">
        <color theme="1"/>
      </bottom>
      <diagonal/>
    </border>
    <border>
      <left style="hair">
        <color theme="1"/>
      </left>
      <right/>
      <top style="medium">
        <color indexed="64"/>
      </top>
      <bottom style="hair">
        <color theme="1"/>
      </bottom>
      <diagonal/>
    </border>
    <border>
      <left/>
      <right style="hair">
        <color theme="1"/>
      </right>
      <top/>
      <bottom/>
      <diagonal/>
    </border>
    <border>
      <left style="hair">
        <color theme="1"/>
      </left>
      <right style="hair">
        <color theme="1"/>
      </right>
      <top style="hair">
        <color theme="1"/>
      </top>
      <bottom style="hair">
        <color theme="1"/>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top style="thin">
        <color rgb="FF000000"/>
      </top>
      <bottom style="thin">
        <color rgb="FF000000"/>
      </bottom>
      <diagonal/>
    </border>
    <border>
      <left/>
      <right style="thin">
        <color indexed="64"/>
      </right>
      <top style="medium">
        <color indexed="64"/>
      </top>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bottom style="thin">
        <color indexed="64"/>
      </bottom>
      <diagonal/>
    </border>
    <border>
      <left/>
      <right/>
      <top style="thin">
        <color indexed="64"/>
      </top>
      <bottom style="hair">
        <color indexed="64"/>
      </bottom>
      <diagonal/>
    </border>
    <border>
      <left style="thin">
        <color theme="1"/>
      </left>
      <right/>
      <top style="hair">
        <color auto="1"/>
      </top>
      <bottom style="hair">
        <color auto="1"/>
      </bottom>
      <diagonal/>
    </border>
    <border>
      <left/>
      <right style="thin">
        <color theme="1"/>
      </right>
      <top style="hair">
        <color auto="1"/>
      </top>
      <bottom style="hair">
        <color auto="1"/>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right/>
      <top style="thin">
        <color indexed="64"/>
      </top>
      <bottom style="medium">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medium">
        <color theme="3"/>
      </left>
      <right style="thin">
        <color indexed="64"/>
      </right>
      <top style="medium">
        <color theme="3"/>
      </top>
      <bottom style="medium">
        <color theme="3"/>
      </bottom>
      <diagonal/>
    </border>
    <border>
      <left style="thin">
        <color indexed="64"/>
      </left>
      <right style="thin">
        <color indexed="64"/>
      </right>
      <top style="medium">
        <color theme="3"/>
      </top>
      <bottom style="medium">
        <color theme="3"/>
      </bottom>
      <diagonal/>
    </border>
    <border>
      <left/>
      <right style="thin">
        <color indexed="64"/>
      </right>
      <top style="medium">
        <color theme="3"/>
      </top>
      <bottom style="medium">
        <color theme="3"/>
      </bottom>
      <diagonal/>
    </border>
    <border>
      <left style="thin">
        <color indexed="64"/>
      </left>
      <right style="medium">
        <color theme="3"/>
      </right>
      <top style="medium">
        <color theme="3"/>
      </top>
      <bottom style="medium">
        <color theme="3"/>
      </bottom>
      <diagonal/>
    </border>
    <border>
      <left style="thin">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style="hair">
        <color indexed="64"/>
      </bottom>
      <diagonal/>
    </border>
    <border>
      <left style="thin">
        <color indexed="64"/>
      </left>
      <right style="thin">
        <color indexed="64"/>
      </right>
      <top/>
      <bottom style="medium">
        <color rgb="FFC00000"/>
      </bottom>
      <diagonal/>
    </border>
    <border>
      <left style="thin">
        <color indexed="64"/>
      </left>
      <right/>
      <top/>
      <bottom style="medium">
        <color rgb="FFC00000"/>
      </bottom>
      <diagonal/>
    </border>
    <border>
      <left/>
      <right style="thin">
        <color indexed="64"/>
      </right>
      <top/>
      <bottom style="medium">
        <color rgb="FFC00000"/>
      </bottom>
      <diagonal/>
    </border>
    <border>
      <left style="thin">
        <color indexed="64"/>
      </left>
      <right/>
      <top style="thin">
        <color indexed="64"/>
      </top>
      <bottom style="medium">
        <color rgb="FFC00000"/>
      </bottom>
      <diagonal/>
    </border>
    <border>
      <left/>
      <right/>
      <top style="thin">
        <color indexed="64"/>
      </top>
      <bottom style="medium">
        <color rgb="FFC00000"/>
      </bottom>
      <diagonal/>
    </border>
    <border>
      <left/>
      <right style="thin">
        <color indexed="64"/>
      </right>
      <top style="thin">
        <color indexed="64"/>
      </top>
      <bottom style="medium">
        <color rgb="FFC00000"/>
      </bottom>
      <diagonal/>
    </border>
    <border>
      <left/>
      <right style="medium">
        <color indexed="64"/>
      </right>
      <top style="thin">
        <color indexed="64"/>
      </top>
      <bottom style="medium">
        <color rgb="FFC00000"/>
      </bottom>
      <diagonal/>
    </border>
    <border>
      <left style="thin">
        <color indexed="64"/>
      </left>
      <right style="thin">
        <color indexed="64"/>
      </right>
      <top/>
      <bottom style="medium">
        <color theme="5"/>
      </bottom>
      <diagonal/>
    </border>
    <border>
      <left style="thin">
        <color indexed="64"/>
      </left>
      <right/>
      <top/>
      <bottom style="medium">
        <color theme="5"/>
      </bottom>
      <diagonal/>
    </border>
    <border>
      <left style="thin">
        <color indexed="64"/>
      </left>
      <right style="thin">
        <color indexed="64"/>
      </right>
      <top style="hair">
        <color indexed="64"/>
      </top>
      <bottom style="medium">
        <color rgb="FFC00000"/>
      </bottom>
      <diagonal/>
    </border>
    <border>
      <left style="thin">
        <color indexed="64"/>
      </left>
      <right style="thin">
        <color indexed="64"/>
      </right>
      <top style="medium">
        <color rgb="FFC00000"/>
      </top>
      <bottom/>
      <diagonal/>
    </border>
    <border>
      <left style="thin">
        <color indexed="64"/>
      </left>
      <right/>
      <top style="medium">
        <color rgb="FFC00000"/>
      </top>
      <bottom/>
      <diagonal/>
    </border>
    <border>
      <left/>
      <right style="thin">
        <color indexed="64"/>
      </right>
      <top style="medium">
        <color rgb="FFC00000"/>
      </top>
      <bottom/>
      <diagonal/>
    </border>
    <border>
      <left/>
      <right/>
      <top style="medium">
        <color rgb="FFC00000"/>
      </top>
      <bottom/>
      <diagonal/>
    </border>
    <border>
      <left style="thin">
        <color indexed="64"/>
      </left>
      <right/>
      <top style="medium">
        <color theme="5"/>
      </top>
      <bottom/>
      <diagonal/>
    </border>
    <border>
      <left style="medium">
        <color indexed="64"/>
      </left>
      <right/>
      <top style="medium">
        <color theme="5"/>
      </top>
      <bottom/>
      <diagonal/>
    </border>
    <border>
      <left/>
      <right/>
      <top style="medium">
        <color theme="5"/>
      </top>
      <bottom/>
      <diagonal/>
    </border>
    <border>
      <left/>
      <right style="thin">
        <color indexed="64"/>
      </right>
      <top style="medium">
        <color theme="5"/>
      </top>
      <bottom/>
      <diagonal/>
    </border>
    <border>
      <left/>
      <right style="medium">
        <color indexed="64"/>
      </right>
      <top style="medium">
        <color theme="5"/>
      </top>
      <bottom/>
      <diagonal/>
    </border>
    <border>
      <left style="medium">
        <color rgb="FFC00000"/>
      </left>
      <right/>
      <top style="thin">
        <color indexed="64"/>
      </top>
      <bottom/>
      <diagonal/>
    </border>
    <border>
      <left style="medium">
        <color rgb="FFC00000"/>
      </left>
      <right/>
      <top/>
      <bottom style="thin">
        <color indexed="64"/>
      </bottom>
      <diagonal/>
    </border>
    <border>
      <left style="medium">
        <color rgb="FFC00000"/>
      </left>
      <right/>
      <top style="thin">
        <color indexed="64"/>
      </top>
      <bottom style="thin">
        <color indexed="64"/>
      </bottom>
      <diagonal/>
    </border>
    <border>
      <left style="medium">
        <color indexed="64"/>
      </left>
      <right style="thin">
        <color indexed="64"/>
      </right>
      <top style="thin">
        <color indexed="64"/>
      </top>
      <bottom/>
      <diagonal/>
    </border>
    <border>
      <left/>
      <right style="medium">
        <color rgb="FFC00000"/>
      </right>
      <top style="thin">
        <color indexed="64"/>
      </top>
      <bottom style="thin">
        <color indexed="64"/>
      </bottom>
      <diagonal/>
    </border>
    <border>
      <left style="medium">
        <color rgb="FFC00000"/>
      </left>
      <right/>
      <top style="thin">
        <color indexed="64"/>
      </top>
      <bottom style="thin">
        <color theme="9" tint="-0.24994659260841701"/>
      </bottom>
      <diagonal/>
    </border>
    <border>
      <left/>
      <right/>
      <top style="thin">
        <color indexed="64"/>
      </top>
      <bottom style="thin">
        <color theme="9" tint="-0.24994659260841701"/>
      </bottom>
      <diagonal/>
    </border>
    <border>
      <left/>
      <right style="medium">
        <color indexed="64"/>
      </right>
      <top style="thin">
        <color indexed="64"/>
      </top>
      <bottom style="thin">
        <color theme="9" tint="-0.24994659260841701"/>
      </bottom>
      <diagonal/>
    </border>
    <border>
      <left style="thin">
        <color indexed="64"/>
      </left>
      <right/>
      <top style="thin">
        <color theme="9" tint="-0.24994659260841701"/>
      </top>
      <bottom/>
      <diagonal/>
    </border>
    <border>
      <left/>
      <right/>
      <top style="thin">
        <color theme="9" tint="-0.24994659260841701"/>
      </top>
      <bottom/>
      <diagonal/>
    </border>
    <border>
      <left/>
      <right style="thin">
        <color indexed="64"/>
      </right>
      <top style="thin">
        <color theme="9" tint="-0.24994659260841701"/>
      </top>
      <bottom/>
      <diagonal/>
    </border>
    <border>
      <left/>
      <right style="medium">
        <color rgb="FFFF0000"/>
      </right>
      <top style="thin">
        <color theme="9" tint="-0.24994659260841701"/>
      </top>
      <bottom/>
      <diagonal/>
    </border>
    <border>
      <left style="medium">
        <color rgb="FFFF0000"/>
      </left>
      <right/>
      <top style="thin">
        <color theme="9" tint="-0.24994659260841701"/>
      </top>
      <bottom/>
      <diagonal/>
    </border>
    <border>
      <left/>
      <right style="medium">
        <color indexed="64"/>
      </right>
      <top style="thin">
        <color theme="9" tint="-0.24994659260841701"/>
      </top>
      <bottom/>
      <diagonal/>
    </border>
    <border>
      <left/>
      <right/>
      <top/>
      <bottom style="medium">
        <color rgb="FFFF0000"/>
      </bottom>
      <diagonal/>
    </border>
    <border>
      <left style="thin">
        <color indexed="64"/>
      </left>
      <right style="thin">
        <color indexed="64"/>
      </right>
      <top/>
      <bottom style="medium">
        <color rgb="FFFF0000"/>
      </bottom>
      <diagonal/>
    </border>
    <border>
      <left style="thin">
        <color indexed="64"/>
      </left>
      <right/>
      <top/>
      <bottom style="medium">
        <color rgb="FFFF0000"/>
      </bottom>
      <diagonal/>
    </border>
    <border>
      <left/>
      <right style="thin">
        <color indexed="64"/>
      </right>
      <top/>
      <bottom style="medium">
        <color rgb="FFFF0000"/>
      </bottom>
      <diagonal/>
    </border>
    <border>
      <left/>
      <right style="medium">
        <color rgb="FFFF0000"/>
      </right>
      <top/>
      <bottom style="medium">
        <color rgb="FFFF0000"/>
      </bottom>
      <diagonal/>
    </border>
    <border>
      <left style="medium">
        <color rgb="FFFF0000"/>
      </left>
      <right/>
      <top/>
      <bottom style="medium">
        <color rgb="FFFF0000"/>
      </bottom>
      <diagonal/>
    </border>
    <border>
      <left/>
      <right style="medium">
        <color indexed="64"/>
      </right>
      <top/>
      <bottom style="medium">
        <color rgb="FFFF0000"/>
      </bottom>
      <diagonal/>
    </border>
    <border>
      <left/>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top style="medium">
        <color rgb="FFFF0000"/>
      </top>
      <bottom style="thin">
        <color indexed="64"/>
      </bottom>
      <diagonal/>
    </border>
    <border>
      <left/>
      <right style="medium">
        <color indexed="64"/>
      </right>
      <top style="medium">
        <color rgb="FFFF0000"/>
      </top>
      <bottom style="thin">
        <color indexed="64"/>
      </bottom>
      <diagonal/>
    </border>
    <border>
      <left/>
      <right/>
      <top/>
      <bottom style="medium">
        <color theme="5"/>
      </bottom>
      <diagonal/>
    </border>
    <border>
      <left/>
      <right style="thin">
        <color indexed="64"/>
      </right>
      <top/>
      <bottom style="medium">
        <color theme="5"/>
      </bottom>
      <diagonal/>
    </border>
    <border>
      <left/>
      <right style="medium">
        <color indexed="64"/>
      </right>
      <top/>
      <bottom style="medium">
        <color theme="5"/>
      </bottom>
      <diagonal/>
    </border>
    <border>
      <left/>
      <right/>
      <top style="medium">
        <color theme="5"/>
      </top>
      <bottom style="thin">
        <color indexed="64"/>
      </bottom>
      <diagonal/>
    </border>
    <border>
      <left/>
      <right style="hair">
        <color theme="5"/>
      </right>
      <top style="medium">
        <color theme="5"/>
      </top>
      <bottom style="thin">
        <color indexed="64"/>
      </bottom>
      <diagonal/>
    </border>
    <border>
      <left style="hair">
        <color theme="5"/>
      </left>
      <right/>
      <top style="medium">
        <color theme="5"/>
      </top>
      <bottom style="thin">
        <color indexed="64"/>
      </bottom>
      <diagonal/>
    </border>
    <border>
      <left/>
      <right style="thin">
        <color indexed="64"/>
      </right>
      <top style="medium">
        <color theme="5"/>
      </top>
      <bottom style="thin">
        <color indexed="64"/>
      </bottom>
      <diagonal/>
    </border>
    <border>
      <left style="thin">
        <color indexed="64"/>
      </left>
      <right/>
      <top/>
      <bottom style="medium">
        <color rgb="FFFF6600"/>
      </bottom>
      <diagonal/>
    </border>
    <border>
      <left/>
      <right/>
      <top/>
      <bottom style="medium">
        <color rgb="FFFF6600"/>
      </bottom>
      <diagonal/>
    </border>
    <border>
      <left/>
      <right style="thin">
        <color indexed="64"/>
      </right>
      <top/>
      <bottom style="medium">
        <color rgb="FFFF6600"/>
      </bottom>
      <diagonal/>
    </border>
    <border>
      <left/>
      <right style="medium">
        <color indexed="64"/>
      </right>
      <top style="hair">
        <color indexed="64"/>
      </top>
      <bottom/>
      <diagonal/>
    </border>
    <border>
      <left/>
      <right/>
      <top style="medium">
        <color rgb="FFFF6600"/>
      </top>
      <bottom/>
      <diagonal/>
    </border>
    <border>
      <left/>
      <right style="thin">
        <color indexed="64"/>
      </right>
      <top style="medium">
        <color rgb="FFFF6600"/>
      </top>
      <bottom/>
      <diagonal/>
    </border>
    <border>
      <left style="thin">
        <color indexed="64"/>
      </left>
      <right/>
      <top style="medium">
        <color rgb="FFFF6600"/>
      </top>
      <bottom/>
      <diagonal/>
    </border>
    <border>
      <left/>
      <right style="medium">
        <color indexed="64"/>
      </right>
      <top style="medium">
        <color rgb="FFFF6600"/>
      </top>
      <bottom/>
      <diagonal/>
    </border>
    <border>
      <left style="medium">
        <color indexed="64"/>
      </left>
      <right style="thin">
        <color indexed="64"/>
      </right>
      <top/>
      <bottom style="medium">
        <color theme="9" tint="-0.499984740745262"/>
      </bottom>
      <diagonal/>
    </border>
    <border>
      <left/>
      <right/>
      <top/>
      <bottom style="medium">
        <color theme="9" tint="-0.499984740745262"/>
      </bottom>
      <diagonal/>
    </border>
    <border>
      <left/>
      <right style="thin">
        <color indexed="64"/>
      </right>
      <top/>
      <bottom style="medium">
        <color theme="9" tint="-0.499984740745262"/>
      </bottom>
      <diagonal/>
    </border>
    <border>
      <left style="thin">
        <color indexed="64"/>
      </left>
      <right/>
      <top/>
      <bottom style="medium">
        <color theme="9" tint="-0.499984740745262"/>
      </bottom>
      <diagonal/>
    </border>
    <border>
      <left/>
      <right style="medium">
        <color indexed="64"/>
      </right>
      <top/>
      <bottom style="medium">
        <color theme="9" tint="-0.499984740745262"/>
      </bottom>
      <diagonal/>
    </border>
    <border>
      <left style="thin">
        <color indexed="64"/>
      </left>
      <right/>
      <top style="thin">
        <color theme="9" tint="-0.24994659260841701"/>
      </top>
      <bottom style="medium">
        <color indexed="64"/>
      </bottom>
      <diagonal/>
    </border>
    <border>
      <left/>
      <right/>
      <top style="thin">
        <color theme="9" tint="-0.24994659260841701"/>
      </top>
      <bottom style="medium">
        <color indexed="64"/>
      </bottom>
      <diagonal/>
    </border>
    <border>
      <left/>
      <right style="medium">
        <color indexed="64"/>
      </right>
      <top style="thin">
        <color theme="9" tint="-0.24994659260841701"/>
      </top>
      <bottom style="medium">
        <color indexed="64"/>
      </bottom>
      <diagonal/>
    </border>
    <border>
      <left/>
      <right style="thin">
        <color indexed="64"/>
      </right>
      <top style="medium">
        <color indexed="64"/>
      </top>
      <bottom style="medium">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medium">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medium">
        <color indexed="64"/>
      </right>
      <top style="double">
        <color indexed="64"/>
      </top>
      <bottom style="hair">
        <color indexed="64"/>
      </bottom>
      <diagonal/>
    </border>
    <border>
      <left style="medium">
        <color indexed="64"/>
      </left>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style="thin">
        <color indexed="64"/>
      </right>
      <top/>
      <bottom style="double">
        <color indexed="64"/>
      </bottom>
      <diagonal/>
    </border>
    <border>
      <left style="medium">
        <color indexed="64"/>
      </left>
      <right/>
      <top style="hair">
        <color indexed="64"/>
      </top>
      <bottom style="double">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auto="1"/>
      </right>
      <top style="medium">
        <color indexed="64"/>
      </top>
      <bottom style="hair">
        <color auto="1"/>
      </bottom>
      <diagonal/>
    </border>
    <border>
      <left style="medium">
        <color indexed="64"/>
      </left>
      <right/>
      <top style="hair">
        <color auto="1"/>
      </top>
      <bottom/>
      <diagonal/>
    </border>
    <border>
      <left style="hair">
        <color auto="1"/>
      </left>
      <right style="medium">
        <color indexed="64"/>
      </right>
      <top style="hair">
        <color auto="1"/>
      </top>
      <bottom/>
      <diagonal/>
    </border>
    <border>
      <left style="medium">
        <color indexed="64"/>
      </left>
      <right style="hair">
        <color auto="1"/>
      </right>
      <top style="hair">
        <color auto="1"/>
      </top>
      <bottom/>
      <diagonal/>
    </border>
    <border>
      <left style="hair">
        <color auto="1"/>
      </left>
      <right style="medium">
        <color indexed="64"/>
      </right>
      <top style="thin">
        <color indexed="64"/>
      </top>
      <bottom/>
      <diagonal/>
    </border>
    <border>
      <left style="medium">
        <color indexed="64"/>
      </left>
      <right style="hair">
        <color auto="1"/>
      </right>
      <top/>
      <bottom/>
      <diagonal/>
    </border>
    <border>
      <left style="hair">
        <color auto="1"/>
      </left>
      <right style="medium">
        <color indexed="64"/>
      </right>
      <top/>
      <bottom style="hair">
        <color auto="1"/>
      </bottom>
      <diagonal/>
    </border>
    <border>
      <left style="hair">
        <color auto="1"/>
      </left>
      <right/>
      <top/>
      <bottom style="thin">
        <color indexed="64"/>
      </bottom>
      <diagonal/>
    </border>
    <border>
      <left/>
      <right style="hair">
        <color auto="1"/>
      </right>
      <top/>
      <bottom style="thin">
        <color indexed="64"/>
      </bottom>
      <diagonal/>
    </border>
    <border>
      <left style="hair">
        <color auto="1"/>
      </left>
      <right style="medium">
        <color indexed="64"/>
      </right>
      <top/>
      <bottom/>
      <diagonal/>
    </border>
    <border>
      <left style="medium">
        <color indexed="64"/>
      </left>
      <right style="hair">
        <color auto="1"/>
      </right>
      <top/>
      <bottom style="hair">
        <color auto="1"/>
      </bottom>
      <diagonal/>
    </border>
    <border>
      <left style="medium">
        <color indexed="64"/>
      </left>
      <right style="hair">
        <color auto="1"/>
      </right>
      <top style="hair">
        <color auto="1"/>
      </top>
      <bottom style="medium">
        <color indexed="64"/>
      </bottom>
      <diagonal/>
    </border>
    <border>
      <left style="medium">
        <color indexed="64"/>
      </left>
      <right style="hair">
        <color auto="1"/>
      </right>
      <top style="medium">
        <color indexed="64"/>
      </top>
      <bottom/>
      <diagonal/>
    </border>
    <border>
      <left style="hair">
        <color auto="1"/>
      </left>
      <right style="medium">
        <color indexed="64"/>
      </right>
      <top style="medium">
        <color indexed="64"/>
      </top>
      <bottom/>
      <diagonal/>
    </border>
    <border>
      <left style="medium">
        <color indexed="64"/>
      </left>
      <right style="hair">
        <color auto="1"/>
      </right>
      <top/>
      <bottom style="medium">
        <color indexed="64"/>
      </bottom>
      <diagonal/>
    </border>
    <border>
      <left style="hair">
        <color auto="1"/>
      </left>
      <right style="medium">
        <color indexed="64"/>
      </right>
      <top style="hair">
        <color auto="1"/>
      </top>
      <bottom style="medium">
        <color indexed="64"/>
      </bottom>
      <diagonal/>
    </border>
    <border>
      <left style="thin">
        <color indexed="64"/>
      </left>
      <right style="hair">
        <color auto="1"/>
      </right>
      <top style="hair">
        <color auto="1"/>
      </top>
      <bottom/>
      <diagonal/>
    </border>
    <border>
      <left style="hair">
        <color auto="1"/>
      </left>
      <right style="thin">
        <color indexed="64"/>
      </right>
      <top style="thin">
        <color indexed="64"/>
      </top>
      <bottom style="thin">
        <color indexed="64"/>
      </bottom>
      <diagonal/>
    </border>
    <border>
      <left style="hair">
        <color auto="1"/>
      </left>
      <right style="thin">
        <color indexed="64"/>
      </right>
      <top style="hair">
        <color auto="1"/>
      </top>
      <bottom/>
      <diagonal/>
    </border>
    <border>
      <left style="thin">
        <color indexed="64"/>
      </left>
      <right style="hair">
        <color auto="1"/>
      </right>
      <top/>
      <bottom style="hair">
        <color auto="1"/>
      </bottom>
      <diagonal/>
    </border>
  </borders>
  <cellStyleXfs count="34">
    <xf numFmtId="0" fontId="0" fillId="0" borderId="0">
      <alignment vertical="center"/>
    </xf>
    <xf numFmtId="41" fontId="1" fillId="0" borderId="0" applyFont="0" applyFill="0" applyBorder="0" applyAlignment="0" applyProtection="0">
      <alignment vertical="center"/>
    </xf>
    <xf numFmtId="0" fontId="2" fillId="0" borderId="0"/>
    <xf numFmtId="41" fontId="1" fillId="0" borderId="0" applyFont="0" applyFill="0" applyBorder="0" applyAlignment="0" applyProtection="0">
      <alignment vertical="center"/>
    </xf>
    <xf numFmtId="0" fontId="17" fillId="0" borderId="0">
      <alignment vertical="center"/>
    </xf>
    <xf numFmtId="41" fontId="17" fillId="0" borderId="0" applyFont="0" applyFill="0" applyBorder="0" applyAlignment="0" applyProtection="0">
      <alignment vertical="center"/>
    </xf>
    <xf numFmtId="9" fontId="17" fillId="0" borderId="0" applyFont="0" applyFill="0" applyBorder="0" applyAlignment="0" applyProtection="0">
      <alignment vertical="center"/>
    </xf>
    <xf numFmtId="0" fontId="22" fillId="0" borderId="0">
      <alignment vertical="center"/>
    </xf>
    <xf numFmtId="41" fontId="22" fillId="0" borderId="0" applyFont="0" applyFill="0" applyBorder="0" applyAlignment="0" applyProtection="0">
      <alignment vertical="center"/>
    </xf>
    <xf numFmtId="9" fontId="22" fillId="0" borderId="0" applyFont="0" applyFill="0" applyBorder="0" applyAlignment="0" applyProtection="0">
      <alignment vertical="center"/>
    </xf>
    <xf numFmtId="9" fontId="1" fillId="0" borderId="0" applyFont="0" applyFill="0" applyBorder="0" applyAlignment="0" applyProtection="0">
      <alignment vertical="center"/>
    </xf>
    <xf numFmtId="0" fontId="33" fillId="0" borderId="0" applyNumberFormat="0" applyFill="0" applyBorder="0" applyAlignment="0" applyProtection="0">
      <alignment vertical="top"/>
      <protection locked="0"/>
    </xf>
    <xf numFmtId="41" fontId="42" fillId="0" borderId="0" applyFont="0" applyFill="0" applyBorder="0" applyAlignment="0" applyProtection="0">
      <alignment vertical="center"/>
    </xf>
    <xf numFmtId="0" fontId="42" fillId="0" borderId="0">
      <alignment vertical="center"/>
    </xf>
    <xf numFmtId="0" fontId="17" fillId="0" borderId="0">
      <alignment vertical="center"/>
    </xf>
    <xf numFmtId="0" fontId="22" fillId="0" borderId="0">
      <alignment vertical="center"/>
    </xf>
    <xf numFmtId="0" fontId="117" fillId="0" borderId="0" applyNumberFormat="0" applyFill="0" applyBorder="0" applyAlignment="0" applyProtection="0">
      <alignment vertical="top"/>
      <protection locked="0"/>
    </xf>
    <xf numFmtId="188" fontId="17"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0" fontId="1" fillId="0" borderId="0">
      <alignment vertical="center"/>
    </xf>
    <xf numFmtId="0" fontId="2" fillId="0" borderId="0"/>
    <xf numFmtId="0" fontId="1" fillId="0" borderId="0">
      <alignment vertical="center"/>
    </xf>
    <xf numFmtId="0" fontId="1" fillId="0" borderId="0">
      <alignment vertical="center"/>
    </xf>
    <xf numFmtId="0" fontId="2" fillId="0" borderId="0"/>
    <xf numFmtId="0" fontId="1" fillId="0" borderId="0">
      <alignment vertical="center"/>
    </xf>
    <xf numFmtId="0" fontId="37" fillId="0" borderId="0">
      <alignment vertical="center"/>
    </xf>
    <xf numFmtId="0" fontId="137" fillId="0" borderId="0"/>
    <xf numFmtId="0" fontId="137" fillId="0" borderId="0"/>
    <xf numFmtId="193" fontId="137" fillId="0" borderId="0" applyFont="0" applyFill="0" applyBorder="0" applyAlignment="0" applyProtection="0"/>
    <xf numFmtId="0" fontId="216" fillId="0" borderId="0" applyNumberFormat="0" applyFill="0" applyBorder="0" applyAlignment="0" applyProtection="0">
      <alignment vertical="center"/>
    </xf>
    <xf numFmtId="41" fontId="1" fillId="0" borderId="0" applyFont="0" applyFill="0" applyBorder="0" applyAlignment="0" applyProtection="0">
      <alignment vertical="center"/>
    </xf>
    <xf numFmtId="0" fontId="1" fillId="0" borderId="0">
      <alignment vertical="center"/>
    </xf>
    <xf numFmtId="41" fontId="1" fillId="0" borderId="0" applyFont="0" applyFill="0" applyBorder="0" applyAlignment="0" applyProtection="0">
      <alignment vertical="center"/>
    </xf>
  </cellStyleXfs>
  <cellXfs count="3195">
    <xf numFmtId="0" fontId="0" fillId="0" borderId="0" xfId="0">
      <alignment vertical="center"/>
    </xf>
    <xf numFmtId="0" fontId="2" fillId="0" borderId="0" xfId="2" applyFill="1" applyAlignment="1">
      <alignment vertical="center"/>
    </xf>
    <xf numFmtId="14" fontId="2" fillId="0" borderId="0" xfId="2" applyNumberFormat="1" applyFill="1" applyAlignment="1">
      <alignment vertical="center"/>
    </xf>
    <xf numFmtId="0" fontId="2" fillId="0" borderId="0" xfId="2" applyFill="1" applyAlignment="1">
      <alignment horizontal="center" vertical="center"/>
    </xf>
    <xf numFmtId="0" fontId="6" fillId="0" borderId="0" xfId="2" applyFont="1" applyFill="1" applyAlignment="1">
      <alignment vertical="center"/>
    </xf>
    <xf numFmtId="0" fontId="6" fillId="0" borderId="0" xfId="2" applyFont="1" applyFill="1" applyAlignment="1">
      <alignment horizontal="left" vertical="center"/>
    </xf>
    <xf numFmtId="0" fontId="7" fillId="0" borderId="0" xfId="2" applyFont="1" applyFill="1" applyAlignment="1">
      <alignment vertical="center"/>
    </xf>
    <xf numFmtId="41" fontId="5" fillId="0" borderId="0" xfId="3" applyFont="1" applyFill="1" applyAlignment="1">
      <alignment vertical="center"/>
    </xf>
    <xf numFmtId="0" fontId="5" fillId="0" borderId="0" xfId="2" applyFont="1" applyFill="1" applyAlignment="1">
      <alignment vertical="center"/>
    </xf>
    <xf numFmtId="0" fontId="6" fillId="0" borderId="5" xfId="2" applyFont="1" applyFill="1" applyBorder="1" applyAlignment="1">
      <alignment horizontal="center" vertical="center"/>
    </xf>
    <xf numFmtId="0" fontId="6" fillId="0" borderId="6" xfId="2" applyFont="1" applyFill="1" applyBorder="1" applyAlignment="1">
      <alignment horizontal="center" vertical="center"/>
    </xf>
    <xf numFmtId="176" fontId="6" fillId="0" borderId="8" xfId="2" applyNumberFormat="1" applyFont="1" applyFill="1" applyBorder="1" applyAlignment="1">
      <alignment horizontal="right" vertical="center"/>
    </xf>
    <xf numFmtId="3" fontId="2" fillId="0" borderId="0" xfId="2" applyNumberFormat="1" applyFill="1" applyAlignment="1">
      <alignment vertical="center"/>
    </xf>
    <xf numFmtId="41" fontId="2" fillId="0" borderId="0" xfId="1" applyFont="1" applyFill="1" applyAlignment="1">
      <alignment vertical="center"/>
    </xf>
    <xf numFmtId="176" fontId="2" fillId="0" borderId="0" xfId="2" applyNumberFormat="1" applyFill="1" applyAlignment="1">
      <alignment vertical="center"/>
    </xf>
    <xf numFmtId="0" fontId="5" fillId="0" borderId="9" xfId="2" applyFont="1" applyFill="1" applyBorder="1" applyAlignment="1">
      <alignment horizontal="center" vertical="center"/>
    </xf>
    <xf numFmtId="0" fontId="6" fillId="0" borderId="6" xfId="2" applyFont="1" applyFill="1" applyBorder="1" applyAlignment="1">
      <alignment horizontal="left" vertical="center" indent="1"/>
    </xf>
    <xf numFmtId="0" fontId="5" fillId="0" borderId="0" xfId="2" applyFont="1" applyFill="1" applyAlignment="1">
      <alignment horizontal="center" vertical="center"/>
    </xf>
    <xf numFmtId="14" fontId="2" fillId="0" borderId="0" xfId="2" applyNumberFormat="1" applyFill="1" applyAlignment="1">
      <alignment horizontal="center" vertical="center"/>
    </xf>
    <xf numFmtId="176" fontId="6" fillId="0" borderId="7" xfId="2" applyNumberFormat="1" applyFont="1" applyFill="1" applyBorder="1" applyAlignment="1">
      <alignment horizontal="center" vertical="center"/>
    </xf>
    <xf numFmtId="14" fontId="8" fillId="0" borderId="11" xfId="2" applyNumberFormat="1" applyFont="1" applyFill="1" applyBorder="1" applyAlignment="1">
      <alignment horizontal="center" vertical="center"/>
    </xf>
    <xf numFmtId="0" fontId="6" fillId="0" borderId="7" xfId="2" applyFont="1" applyFill="1" applyBorder="1" applyAlignment="1">
      <alignment horizontal="center" vertical="center"/>
    </xf>
    <xf numFmtId="14" fontId="6" fillId="5" borderId="10" xfId="2" applyNumberFormat="1" applyFont="1" applyFill="1" applyBorder="1" applyAlignment="1">
      <alignment horizontal="center" vertical="center"/>
    </xf>
    <xf numFmtId="14" fontId="6" fillId="0" borderId="14" xfId="2" applyNumberFormat="1" applyFont="1" applyFill="1" applyBorder="1" applyAlignment="1">
      <alignment horizontal="center" vertical="center"/>
    </xf>
    <xf numFmtId="14" fontId="6" fillId="0" borderId="15" xfId="2" applyNumberFormat="1" applyFont="1" applyFill="1" applyBorder="1" applyAlignment="1">
      <alignment horizontal="center" vertical="center"/>
    </xf>
    <xf numFmtId="41" fontId="6" fillId="0" borderId="7" xfId="1" applyFont="1" applyFill="1" applyBorder="1" applyAlignment="1">
      <alignment horizontal="center" vertical="center"/>
    </xf>
    <xf numFmtId="176" fontId="6" fillId="0" borderId="10" xfId="2" applyNumberFormat="1" applyFont="1" applyFill="1" applyBorder="1" applyAlignment="1">
      <alignment horizontal="right" vertical="center"/>
    </xf>
    <xf numFmtId="176" fontId="6" fillId="0" borderId="16" xfId="2" applyNumberFormat="1" applyFont="1" applyFill="1" applyBorder="1" applyAlignment="1">
      <alignment horizontal="right" vertical="center"/>
    </xf>
    <xf numFmtId="176" fontId="6" fillId="0" borderId="17" xfId="2" applyNumberFormat="1" applyFont="1" applyFill="1" applyBorder="1" applyAlignment="1">
      <alignment horizontal="right" vertical="center"/>
    </xf>
    <xf numFmtId="176" fontId="6" fillId="0" borderId="18" xfId="2" applyNumberFormat="1" applyFont="1" applyFill="1" applyBorder="1" applyAlignment="1">
      <alignment horizontal="right" vertical="center"/>
    </xf>
    <xf numFmtId="176" fontId="6" fillId="0" borderId="19" xfId="2" applyNumberFormat="1" applyFont="1" applyFill="1" applyBorder="1" applyAlignment="1">
      <alignment horizontal="right" vertical="center"/>
    </xf>
    <xf numFmtId="176" fontId="6" fillId="0" borderId="20" xfId="2" applyNumberFormat="1" applyFont="1" applyFill="1" applyBorder="1" applyAlignment="1">
      <alignment horizontal="right" vertical="center"/>
    </xf>
    <xf numFmtId="177" fontId="2" fillId="0" borderId="0" xfId="2" applyNumberFormat="1" applyFill="1" applyAlignment="1">
      <alignment vertical="center"/>
    </xf>
    <xf numFmtId="0" fontId="6" fillId="0" borderId="32" xfId="2" applyFont="1" applyFill="1" applyBorder="1" applyAlignment="1">
      <alignment horizontal="center" vertical="center"/>
    </xf>
    <xf numFmtId="14" fontId="6" fillId="0" borderId="32" xfId="2" applyNumberFormat="1" applyFont="1" applyFill="1" applyBorder="1" applyAlignment="1">
      <alignment horizontal="center" vertical="center"/>
    </xf>
    <xf numFmtId="0" fontId="6" fillId="0" borderId="32" xfId="2" applyFont="1" applyFill="1" applyBorder="1" applyAlignment="1">
      <alignment horizontal="left" vertical="center" indent="1"/>
    </xf>
    <xf numFmtId="41" fontId="6" fillId="0" borderId="32" xfId="1" applyFont="1" applyFill="1" applyBorder="1" applyAlignment="1">
      <alignment horizontal="center" vertical="center"/>
    </xf>
    <xf numFmtId="176" fontId="6" fillId="0" borderId="32" xfId="2" applyNumberFormat="1" applyFont="1" applyFill="1" applyBorder="1" applyAlignment="1">
      <alignment horizontal="right" vertical="center"/>
    </xf>
    <xf numFmtId="176" fontId="6" fillId="0" borderId="32" xfId="2" applyNumberFormat="1" applyFont="1" applyFill="1" applyBorder="1" applyAlignment="1">
      <alignment horizontal="center" vertical="center"/>
    </xf>
    <xf numFmtId="0" fontId="6" fillId="0" borderId="0" xfId="2" applyFont="1" applyFill="1" applyBorder="1" applyAlignment="1">
      <alignment horizontal="center" vertical="center"/>
    </xf>
    <xf numFmtId="14" fontId="6" fillId="0" borderId="0" xfId="2" applyNumberFormat="1" applyFont="1" applyFill="1" applyBorder="1" applyAlignment="1">
      <alignment horizontal="center" vertical="center"/>
    </xf>
    <xf numFmtId="41" fontId="6" fillId="0" borderId="0" xfId="1" applyFont="1" applyFill="1" applyBorder="1" applyAlignment="1">
      <alignment horizontal="center" vertical="center"/>
    </xf>
    <xf numFmtId="176" fontId="6" fillId="0" borderId="0" xfId="2" applyNumberFormat="1" applyFont="1" applyFill="1" applyBorder="1" applyAlignment="1">
      <alignment horizontal="right" vertical="center"/>
    </xf>
    <xf numFmtId="176" fontId="6" fillId="0" borderId="0" xfId="2" applyNumberFormat="1" applyFont="1" applyFill="1" applyBorder="1" applyAlignment="1">
      <alignment horizontal="center" vertical="center"/>
    </xf>
    <xf numFmtId="0" fontId="12" fillId="0" borderId="0" xfId="2" applyFont="1" applyFill="1" applyAlignment="1">
      <alignment vertical="center"/>
    </xf>
    <xf numFmtId="0" fontId="14" fillId="0" borderId="0" xfId="2" applyFont="1" applyFill="1" applyBorder="1" applyAlignment="1">
      <alignment horizontal="left" vertical="center"/>
    </xf>
    <xf numFmtId="176" fontId="6" fillId="2" borderId="36" xfId="2" applyNumberFormat="1" applyFont="1" applyFill="1" applyBorder="1" applyAlignment="1">
      <alignment horizontal="right" vertical="center"/>
    </xf>
    <xf numFmtId="176" fontId="6" fillId="2" borderId="37" xfId="2" applyNumberFormat="1" applyFont="1" applyFill="1" applyBorder="1" applyAlignment="1">
      <alignment horizontal="right" vertical="center"/>
    </xf>
    <xf numFmtId="176" fontId="6" fillId="3" borderId="38" xfId="2" applyNumberFormat="1" applyFont="1" applyFill="1" applyBorder="1" applyAlignment="1">
      <alignment horizontal="right" vertical="center"/>
    </xf>
    <xf numFmtId="0" fontId="6" fillId="0" borderId="39" xfId="2" applyFont="1" applyFill="1" applyBorder="1" applyAlignment="1">
      <alignment horizontal="center" vertical="center"/>
    </xf>
    <xf numFmtId="0" fontId="6" fillId="0" borderId="40" xfId="2" applyFont="1" applyFill="1" applyBorder="1" applyAlignment="1">
      <alignment horizontal="center" vertical="center"/>
    </xf>
    <xf numFmtId="0" fontId="6" fillId="3" borderId="40" xfId="2" applyFont="1" applyFill="1" applyBorder="1" applyAlignment="1">
      <alignment horizontal="center" vertical="center"/>
    </xf>
    <xf numFmtId="14" fontId="6" fillId="0" borderId="40" xfId="2" applyNumberFormat="1" applyFont="1" applyFill="1" applyBorder="1" applyAlignment="1">
      <alignment horizontal="center" vertical="center"/>
    </xf>
    <xf numFmtId="14" fontId="6" fillId="5" borderId="40" xfId="2" applyNumberFormat="1" applyFont="1" applyFill="1" applyBorder="1" applyAlignment="1">
      <alignment horizontal="center" vertical="center"/>
    </xf>
    <xf numFmtId="176" fontId="6" fillId="0" borderId="41" xfId="2" applyNumberFormat="1" applyFont="1" applyFill="1" applyBorder="1" applyAlignment="1">
      <alignment horizontal="center" vertical="center"/>
    </xf>
    <xf numFmtId="41" fontId="6" fillId="0" borderId="41" xfId="1" applyFont="1" applyFill="1" applyBorder="1" applyAlignment="1">
      <alignment horizontal="center" vertical="center"/>
    </xf>
    <xf numFmtId="176" fontId="6" fillId="0" borderId="42" xfId="2" applyNumberFormat="1" applyFont="1" applyFill="1" applyBorder="1" applyAlignment="1">
      <alignment horizontal="right" vertical="center"/>
    </xf>
    <xf numFmtId="176" fontId="6" fillId="0" borderId="45" xfId="2" applyNumberFormat="1" applyFont="1" applyFill="1" applyBorder="1" applyAlignment="1">
      <alignment horizontal="center" vertical="center"/>
    </xf>
    <xf numFmtId="176" fontId="6" fillId="5" borderId="45" xfId="2" applyNumberFormat="1" applyFont="1" applyFill="1" applyBorder="1" applyAlignment="1">
      <alignment horizontal="center" vertical="center"/>
    </xf>
    <xf numFmtId="0" fontId="6" fillId="0" borderId="41" xfId="2" applyFont="1" applyFill="1" applyBorder="1" applyAlignment="1">
      <alignment horizontal="center" vertical="center"/>
    </xf>
    <xf numFmtId="14" fontId="6" fillId="0" borderId="46" xfId="2" applyNumberFormat="1" applyFont="1" applyFill="1" applyBorder="1" applyAlignment="1">
      <alignment horizontal="center" vertical="center"/>
    </xf>
    <xf numFmtId="14" fontId="6" fillId="5" borderId="47" xfId="2" applyNumberFormat="1" applyFont="1" applyFill="1" applyBorder="1" applyAlignment="1">
      <alignment horizontal="center" vertical="center"/>
    </xf>
    <xf numFmtId="176" fontId="6" fillId="0" borderId="48" xfId="2" applyNumberFormat="1" applyFont="1" applyFill="1" applyBorder="1" applyAlignment="1">
      <alignment horizontal="right" vertical="center"/>
    </xf>
    <xf numFmtId="176" fontId="6" fillId="0" borderId="49" xfId="2" applyNumberFormat="1" applyFont="1" applyFill="1" applyBorder="1" applyAlignment="1">
      <alignment horizontal="right" vertical="center"/>
    </xf>
    <xf numFmtId="176" fontId="6" fillId="0" borderId="47" xfId="2" applyNumberFormat="1" applyFont="1" applyFill="1" applyBorder="1" applyAlignment="1">
      <alignment horizontal="right" vertical="center"/>
    </xf>
    <xf numFmtId="0" fontId="15" fillId="0" borderId="0" xfId="0" applyFont="1" applyAlignment="1">
      <alignment horizontal="right" vertical="center"/>
    </xf>
    <xf numFmtId="0" fontId="16" fillId="0" borderId="0" xfId="2" applyFont="1" applyFill="1" applyBorder="1" applyAlignment="1">
      <alignment horizontal="left" vertical="center" indent="1"/>
    </xf>
    <xf numFmtId="176" fontId="6" fillId="0" borderId="54" xfId="2" applyNumberFormat="1" applyFont="1" applyFill="1" applyBorder="1" applyAlignment="1">
      <alignment horizontal="right" vertical="center"/>
    </xf>
    <xf numFmtId="0" fontId="6" fillId="6" borderId="1" xfId="2" applyFont="1" applyFill="1" applyBorder="1" applyAlignment="1">
      <alignment horizontal="center" vertical="center"/>
    </xf>
    <xf numFmtId="0" fontId="6" fillId="6" borderId="2" xfId="2" applyFont="1" applyFill="1" applyBorder="1" applyAlignment="1">
      <alignment horizontal="center" vertical="center" wrapText="1"/>
    </xf>
    <xf numFmtId="0" fontId="6" fillId="6" borderId="12" xfId="2" applyFont="1" applyFill="1" applyBorder="1" applyAlignment="1">
      <alignment horizontal="center" vertical="center" wrapText="1"/>
    </xf>
    <xf numFmtId="0" fontId="6" fillId="6" borderId="3" xfId="2" applyFont="1" applyFill="1" applyBorder="1" applyAlignment="1">
      <alignment horizontal="center" vertical="center" wrapText="1"/>
    </xf>
    <xf numFmtId="0" fontId="6" fillId="6" borderId="4" xfId="2" applyFont="1" applyFill="1" applyBorder="1" applyAlignment="1">
      <alignment horizontal="center" vertical="center"/>
    </xf>
    <xf numFmtId="0" fontId="6" fillId="6" borderId="50" xfId="2" applyFont="1" applyFill="1" applyBorder="1" applyAlignment="1">
      <alignment horizontal="center" vertical="center" wrapText="1"/>
    </xf>
    <xf numFmtId="0" fontId="6" fillId="6" borderId="3" xfId="2" quotePrefix="1" applyFont="1" applyFill="1" applyBorder="1" applyAlignment="1">
      <alignment horizontal="center" vertical="center" wrapText="1"/>
    </xf>
    <xf numFmtId="3" fontId="2" fillId="0" borderId="9" xfId="2" applyNumberFormat="1" applyFill="1" applyBorder="1" applyAlignment="1">
      <alignment vertical="center"/>
    </xf>
    <xf numFmtId="3" fontId="2" fillId="6" borderId="9" xfId="2" applyNumberFormat="1" applyFill="1" applyBorder="1" applyAlignment="1">
      <alignment horizontal="center" vertical="center"/>
    </xf>
    <xf numFmtId="0" fontId="2" fillId="6" borderId="9" xfId="2" applyFill="1" applyBorder="1" applyAlignment="1">
      <alignment horizontal="center" vertical="center"/>
    </xf>
    <xf numFmtId="0" fontId="5" fillId="6" borderId="56" xfId="2" applyFont="1" applyFill="1" applyBorder="1" applyAlignment="1">
      <alignment horizontal="center" vertical="center"/>
    </xf>
    <xf numFmtId="3" fontId="2" fillId="0" borderId="56" xfId="2" applyNumberFormat="1" applyFill="1" applyBorder="1" applyAlignment="1">
      <alignment vertical="center"/>
    </xf>
    <xf numFmtId="0" fontId="2" fillId="6" borderId="55" xfId="2" applyFill="1" applyBorder="1" applyAlignment="1">
      <alignment horizontal="center" vertical="center"/>
    </xf>
    <xf numFmtId="3" fontId="2" fillId="0" borderId="55" xfId="2" applyNumberFormat="1" applyFill="1" applyBorder="1" applyAlignment="1">
      <alignment vertical="center"/>
    </xf>
    <xf numFmtId="176" fontId="6" fillId="0" borderId="57" xfId="2" applyNumberFormat="1" applyFont="1" applyFill="1" applyBorder="1" applyAlignment="1">
      <alignment horizontal="right" vertical="center"/>
    </xf>
    <xf numFmtId="176" fontId="6" fillId="0" borderId="58" xfId="2" applyNumberFormat="1" applyFont="1" applyFill="1" applyBorder="1" applyAlignment="1">
      <alignment horizontal="right" vertical="center"/>
    </xf>
    <xf numFmtId="0" fontId="6" fillId="6" borderId="59" xfId="2" applyFont="1" applyFill="1" applyBorder="1" applyAlignment="1">
      <alignment horizontal="center" vertical="center" wrapText="1"/>
    </xf>
    <xf numFmtId="0" fontId="6" fillId="6" borderId="60" xfId="2" applyFont="1" applyFill="1" applyBorder="1" applyAlignment="1">
      <alignment horizontal="center" vertical="center" wrapText="1"/>
    </xf>
    <xf numFmtId="0" fontId="5" fillId="0" borderId="56" xfId="2" applyFont="1" applyFill="1" applyBorder="1" applyAlignment="1">
      <alignment horizontal="center" vertical="center"/>
    </xf>
    <xf numFmtId="0" fontId="5" fillId="4" borderId="62" xfId="2" applyFont="1" applyFill="1" applyBorder="1" applyAlignment="1">
      <alignment horizontal="center" vertical="center"/>
    </xf>
    <xf numFmtId="0" fontId="5" fillId="0" borderId="9" xfId="2" applyFont="1" applyFill="1" applyBorder="1" applyAlignment="1">
      <alignment horizontal="center" vertical="center"/>
    </xf>
    <xf numFmtId="0" fontId="24" fillId="6" borderId="2" xfId="2" applyFont="1" applyFill="1" applyBorder="1" applyAlignment="1">
      <alignment horizontal="center" vertical="center" wrapText="1"/>
    </xf>
    <xf numFmtId="3" fontId="28" fillId="9" borderId="6" xfId="2" applyNumberFormat="1" applyFont="1" applyFill="1" applyBorder="1" applyAlignment="1">
      <alignment horizontal="center" vertical="center"/>
    </xf>
    <xf numFmtId="3" fontId="2" fillId="0" borderId="0" xfId="2" applyNumberFormat="1" applyFill="1" applyAlignment="1">
      <alignment horizontal="center" vertical="center"/>
    </xf>
    <xf numFmtId="14" fontId="0" fillId="0" borderId="0" xfId="0" applyNumberFormat="1" applyAlignment="1">
      <alignment horizontal="center" vertical="center"/>
    </xf>
    <xf numFmtId="3" fontId="0" fillId="0" borderId="0" xfId="0" applyNumberFormat="1">
      <alignment vertical="center"/>
    </xf>
    <xf numFmtId="0" fontId="5" fillId="0" borderId="9" xfId="2" applyFont="1" applyFill="1" applyBorder="1" applyAlignment="1">
      <alignment horizontal="center" vertical="center"/>
    </xf>
    <xf numFmtId="180" fontId="2" fillId="0" borderId="0" xfId="2" applyNumberFormat="1" applyFill="1" applyAlignment="1">
      <alignment vertical="center"/>
    </xf>
    <xf numFmtId="0" fontId="6" fillId="0" borderId="110" xfId="2" applyFont="1" applyFill="1" applyBorder="1" applyAlignment="1">
      <alignment horizontal="center" vertical="center"/>
    </xf>
    <xf numFmtId="0" fontId="6" fillId="0" borderId="111" xfId="2" applyFont="1" applyFill="1" applyBorder="1" applyAlignment="1">
      <alignment horizontal="center" vertical="center"/>
    </xf>
    <xf numFmtId="0" fontId="6" fillId="0" borderId="112" xfId="2" applyFont="1" applyFill="1" applyBorder="1" applyAlignment="1">
      <alignment horizontal="center" vertical="center"/>
    </xf>
    <xf numFmtId="14" fontId="6" fillId="0" borderId="113" xfId="2" applyNumberFormat="1" applyFont="1" applyFill="1" applyBorder="1" applyAlignment="1">
      <alignment horizontal="center" vertical="center"/>
    </xf>
    <xf numFmtId="14" fontId="6" fillId="5" borderId="114" xfId="2" applyNumberFormat="1" applyFont="1" applyFill="1" applyBorder="1" applyAlignment="1">
      <alignment horizontal="center" vertical="center"/>
    </xf>
    <xf numFmtId="41" fontId="6" fillId="0" borderId="112" xfId="1" applyFont="1" applyFill="1" applyBorder="1" applyAlignment="1">
      <alignment horizontal="center" vertical="center"/>
    </xf>
    <xf numFmtId="176" fontId="6" fillId="0" borderId="115" xfId="2" applyNumberFormat="1" applyFont="1" applyFill="1" applyBorder="1" applyAlignment="1">
      <alignment horizontal="right" vertical="center"/>
    </xf>
    <xf numFmtId="176" fontId="6" fillId="0" borderId="116" xfId="2" applyNumberFormat="1" applyFont="1" applyFill="1" applyBorder="1" applyAlignment="1">
      <alignment horizontal="right" vertical="center"/>
    </xf>
    <xf numFmtId="176" fontId="6" fillId="0" borderId="114" xfId="2" applyNumberFormat="1" applyFont="1" applyFill="1" applyBorder="1" applyAlignment="1">
      <alignment horizontal="right" vertical="center"/>
    </xf>
    <xf numFmtId="176" fontId="6" fillId="0" borderId="112" xfId="2" applyNumberFormat="1" applyFont="1" applyFill="1" applyBorder="1" applyAlignment="1">
      <alignment horizontal="center" vertical="center"/>
    </xf>
    <xf numFmtId="176" fontId="6" fillId="0" borderId="117" xfId="2" applyNumberFormat="1" applyFont="1" applyFill="1" applyBorder="1" applyAlignment="1">
      <alignment horizontal="right" vertical="center"/>
    </xf>
    <xf numFmtId="0" fontId="6" fillId="0" borderId="118" xfId="2" applyFont="1" applyFill="1" applyBorder="1" applyAlignment="1">
      <alignment horizontal="center" vertical="center"/>
    </xf>
    <xf numFmtId="0" fontId="6" fillId="0" borderId="119" xfId="2" applyFont="1" applyFill="1" applyBorder="1" applyAlignment="1">
      <alignment horizontal="center" vertical="center"/>
    </xf>
    <xf numFmtId="0" fontId="6" fillId="0" borderId="96" xfId="2" applyFont="1" applyFill="1" applyBorder="1" applyAlignment="1">
      <alignment horizontal="center" vertical="center"/>
    </xf>
    <xf numFmtId="14" fontId="6" fillId="0" borderId="120" xfId="2" applyNumberFormat="1" applyFont="1" applyFill="1" applyBorder="1" applyAlignment="1">
      <alignment horizontal="center" vertical="center"/>
    </xf>
    <xf numFmtId="14" fontId="6" fillId="5" borderId="95" xfId="2" applyNumberFormat="1" applyFont="1" applyFill="1" applyBorder="1" applyAlignment="1">
      <alignment horizontal="center" vertical="center"/>
    </xf>
    <xf numFmtId="41" fontId="6" fillId="0" borderId="96" xfId="1" applyFont="1" applyFill="1" applyBorder="1" applyAlignment="1">
      <alignment horizontal="center" vertical="center"/>
    </xf>
    <xf numFmtId="176" fontId="6" fillId="0" borderId="121" xfId="2" applyNumberFormat="1" applyFont="1" applyFill="1" applyBorder="1" applyAlignment="1">
      <alignment horizontal="right" vertical="center"/>
    </xf>
    <xf numFmtId="176" fontId="6" fillId="0" borderId="122" xfId="2" applyNumberFormat="1" applyFont="1" applyFill="1" applyBorder="1" applyAlignment="1">
      <alignment horizontal="right" vertical="center"/>
    </xf>
    <xf numFmtId="176" fontId="6" fillId="0" borderId="95" xfId="2" applyNumberFormat="1" applyFont="1" applyFill="1" applyBorder="1" applyAlignment="1">
      <alignment horizontal="right" vertical="center"/>
    </xf>
    <xf numFmtId="176" fontId="6" fillId="0" borderId="96" xfId="2" applyNumberFormat="1" applyFont="1" applyFill="1" applyBorder="1" applyAlignment="1">
      <alignment horizontal="center" vertical="center"/>
    </xf>
    <xf numFmtId="176" fontId="6" fillId="0" borderId="123" xfId="2" applyNumberFormat="1" applyFont="1" applyFill="1" applyBorder="1" applyAlignment="1">
      <alignment horizontal="right" vertical="center"/>
    </xf>
    <xf numFmtId="0" fontId="6" fillId="7" borderId="118" xfId="2" applyFont="1" applyFill="1" applyBorder="1" applyAlignment="1">
      <alignment horizontal="center" vertical="center"/>
    </xf>
    <xf numFmtId="0" fontId="6" fillId="7" borderId="119" xfId="2" applyFont="1" applyFill="1" applyBorder="1" applyAlignment="1">
      <alignment horizontal="center" vertical="center"/>
    </xf>
    <xf numFmtId="0" fontId="6" fillId="7" borderId="96" xfId="2" applyFont="1" applyFill="1" applyBorder="1" applyAlignment="1">
      <alignment horizontal="center" vertical="center"/>
    </xf>
    <xf numFmtId="14" fontId="6" fillId="7" borderId="120" xfId="2" applyNumberFormat="1" applyFont="1" applyFill="1" applyBorder="1" applyAlignment="1">
      <alignment horizontal="center" vertical="center"/>
    </xf>
    <xf numFmtId="14" fontId="25" fillId="7" borderId="95" xfId="2" applyNumberFormat="1" applyFont="1" applyFill="1" applyBorder="1" applyAlignment="1">
      <alignment horizontal="center" vertical="center"/>
    </xf>
    <xf numFmtId="41" fontId="6" fillId="7" borderId="96" xfId="1" applyFont="1" applyFill="1" applyBorder="1" applyAlignment="1">
      <alignment horizontal="center" vertical="center"/>
    </xf>
    <xf numFmtId="176" fontId="6" fillId="7" borderId="121" xfId="2" applyNumberFormat="1" applyFont="1" applyFill="1" applyBorder="1" applyAlignment="1">
      <alignment horizontal="right" vertical="center"/>
    </xf>
    <xf numFmtId="176" fontId="6" fillId="7" borderId="122" xfId="2" applyNumberFormat="1" applyFont="1" applyFill="1" applyBorder="1" applyAlignment="1">
      <alignment horizontal="right" vertical="center"/>
    </xf>
    <xf numFmtId="176" fontId="6" fillId="7" borderId="95" xfId="2" applyNumberFormat="1" applyFont="1" applyFill="1" applyBorder="1" applyAlignment="1">
      <alignment horizontal="right" vertical="center"/>
    </xf>
    <xf numFmtId="176" fontId="6" fillId="7" borderId="96" xfId="2" applyNumberFormat="1" applyFont="1" applyFill="1" applyBorder="1" applyAlignment="1">
      <alignment horizontal="center" vertical="center"/>
    </xf>
    <xf numFmtId="176" fontId="6" fillId="7" borderId="123" xfId="2" applyNumberFormat="1" applyFont="1" applyFill="1" applyBorder="1" applyAlignment="1">
      <alignment horizontal="right" vertical="center"/>
    </xf>
    <xf numFmtId="0" fontId="6" fillId="0" borderId="124" xfId="2" applyFont="1" applyFill="1" applyBorder="1" applyAlignment="1">
      <alignment horizontal="center" vertical="center"/>
    </xf>
    <xf numFmtId="0" fontId="6" fillId="0" borderId="125" xfId="2" applyFont="1" applyFill="1" applyBorder="1" applyAlignment="1">
      <alignment horizontal="center" vertical="center"/>
    </xf>
    <xf numFmtId="0" fontId="6" fillId="0" borderId="126" xfId="2" applyFont="1" applyFill="1" applyBorder="1" applyAlignment="1">
      <alignment horizontal="center" vertical="center"/>
    </xf>
    <xf numFmtId="14" fontId="6" fillId="0" borderId="127" xfId="2" applyNumberFormat="1" applyFont="1" applyFill="1" applyBorder="1" applyAlignment="1">
      <alignment horizontal="center" vertical="center"/>
    </xf>
    <xf numFmtId="14" fontId="6" fillId="5" borderId="128" xfId="2" applyNumberFormat="1" applyFont="1" applyFill="1" applyBorder="1" applyAlignment="1">
      <alignment horizontal="center" vertical="center"/>
    </xf>
    <xf numFmtId="41" fontId="6" fillId="0" borderId="126" xfId="1" applyFont="1" applyFill="1" applyBorder="1" applyAlignment="1">
      <alignment horizontal="center" vertical="center"/>
    </xf>
    <xf numFmtId="176" fontId="6" fillId="0" borderId="129" xfId="2" applyNumberFormat="1" applyFont="1" applyFill="1" applyBorder="1" applyAlignment="1">
      <alignment horizontal="right" vertical="center"/>
    </xf>
    <xf numFmtId="176" fontId="6" fillId="0" borderId="130" xfId="2" applyNumberFormat="1" applyFont="1" applyFill="1" applyBorder="1" applyAlignment="1">
      <alignment horizontal="right" vertical="center"/>
    </xf>
    <xf numFmtId="176" fontId="6" fillId="0" borderId="128" xfId="2" applyNumberFormat="1" applyFont="1" applyFill="1" applyBorder="1" applyAlignment="1">
      <alignment horizontal="right" vertical="center"/>
    </xf>
    <xf numFmtId="176" fontId="6" fillId="0" borderId="126" xfId="2" applyNumberFormat="1" applyFont="1" applyFill="1" applyBorder="1" applyAlignment="1">
      <alignment horizontal="center" vertical="center"/>
    </xf>
    <xf numFmtId="176" fontId="6" fillId="0" borderId="131" xfId="2" applyNumberFormat="1" applyFont="1" applyFill="1" applyBorder="1" applyAlignment="1">
      <alignment horizontal="right" vertical="center"/>
    </xf>
    <xf numFmtId="0" fontId="6" fillId="0" borderId="132" xfId="2" applyFont="1" applyFill="1" applyBorder="1" applyAlignment="1">
      <alignment horizontal="center" vertical="center"/>
    </xf>
    <xf numFmtId="0" fontId="6" fillId="0" borderId="133" xfId="2" applyFont="1" applyFill="1" applyBorder="1" applyAlignment="1">
      <alignment horizontal="center" vertical="center"/>
    </xf>
    <xf numFmtId="0" fontId="6" fillId="0" borderId="89" xfId="2" applyFont="1" applyFill="1" applyBorder="1" applyAlignment="1">
      <alignment horizontal="center" vertical="center"/>
    </xf>
    <xf numFmtId="14" fontId="6" fillId="5" borderId="134" xfId="2" applyNumberFormat="1" applyFont="1" applyFill="1" applyBorder="1" applyAlignment="1">
      <alignment horizontal="center" vertical="center"/>
    </xf>
    <xf numFmtId="41" fontId="6" fillId="0" borderId="89" xfId="1" applyFont="1" applyFill="1" applyBorder="1" applyAlignment="1">
      <alignment horizontal="center" vertical="center"/>
    </xf>
    <xf numFmtId="176" fontId="6" fillId="0" borderId="134" xfId="2" applyNumberFormat="1" applyFont="1" applyFill="1" applyBorder="1" applyAlignment="1">
      <alignment horizontal="right" vertical="center"/>
    </xf>
    <xf numFmtId="176" fontId="6" fillId="0" borderId="89" xfId="2" applyNumberFormat="1" applyFont="1" applyFill="1" applyBorder="1" applyAlignment="1">
      <alignment horizontal="center" vertical="center"/>
    </xf>
    <xf numFmtId="176" fontId="6" fillId="0" borderId="135" xfId="2" applyNumberFormat="1" applyFont="1" applyFill="1" applyBorder="1" applyAlignment="1">
      <alignment horizontal="right" vertical="center"/>
    </xf>
    <xf numFmtId="0" fontId="6" fillId="0" borderId="136" xfId="2" applyFont="1" applyFill="1" applyBorder="1" applyAlignment="1">
      <alignment horizontal="center" vertical="center"/>
    </xf>
    <xf numFmtId="0" fontId="6" fillId="0" borderId="137" xfId="2" applyFont="1" applyFill="1" applyBorder="1" applyAlignment="1">
      <alignment horizontal="center" vertical="center"/>
    </xf>
    <xf numFmtId="0" fontId="6" fillId="0" borderId="138" xfId="2" applyFont="1" applyFill="1" applyBorder="1" applyAlignment="1">
      <alignment horizontal="center" vertical="center"/>
    </xf>
    <xf numFmtId="14" fontId="6" fillId="0" borderId="139" xfId="2" applyNumberFormat="1" applyFont="1" applyFill="1" applyBorder="1" applyAlignment="1">
      <alignment horizontal="center" vertical="center"/>
    </xf>
    <xf numFmtId="14" fontId="6" fillId="5" borderId="140" xfId="2" applyNumberFormat="1" applyFont="1" applyFill="1" applyBorder="1" applyAlignment="1">
      <alignment horizontal="center" vertical="center"/>
    </xf>
    <xf numFmtId="41" fontId="6" fillId="0" borderId="138" xfId="1" applyFont="1" applyFill="1" applyBorder="1" applyAlignment="1">
      <alignment horizontal="center" vertical="center"/>
    </xf>
    <xf numFmtId="176" fontId="6" fillId="0" borderId="141" xfId="2" applyNumberFormat="1" applyFont="1" applyFill="1" applyBorder="1" applyAlignment="1">
      <alignment horizontal="right" vertical="center"/>
    </xf>
    <xf numFmtId="176" fontId="6" fillId="0" borderId="142" xfId="2" applyNumberFormat="1" applyFont="1" applyFill="1" applyBorder="1" applyAlignment="1">
      <alignment horizontal="right" vertical="center"/>
    </xf>
    <xf numFmtId="176" fontId="6" fillId="0" borderId="140" xfId="2" applyNumberFormat="1" applyFont="1" applyFill="1" applyBorder="1" applyAlignment="1">
      <alignment horizontal="right" vertical="center"/>
    </xf>
    <xf numFmtId="176" fontId="6" fillId="0" borderId="138" xfId="2" applyNumberFormat="1" applyFont="1" applyFill="1" applyBorder="1" applyAlignment="1">
      <alignment horizontal="center" vertical="center"/>
    </xf>
    <xf numFmtId="176" fontId="6" fillId="0" borderId="143" xfId="2" applyNumberFormat="1" applyFont="1" applyFill="1" applyBorder="1" applyAlignment="1">
      <alignment horizontal="right" vertical="center"/>
    </xf>
    <xf numFmtId="9" fontId="2" fillId="0" borderId="0" xfId="2" applyNumberFormat="1" applyFill="1" applyAlignment="1">
      <alignment horizontal="center" vertical="center"/>
    </xf>
    <xf numFmtId="176" fontId="6" fillId="0" borderId="145" xfId="2" applyNumberFormat="1" applyFont="1" applyFill="1" applyBorder="1" applyAlignment="1">
      <alignment horizontal="right" vertical="center"/>
    </xf>
    <xf numFmtId="41" fontId="12" fillId="7" borderId="144" xfId="1" applyFont="1" applyFill="1" applyBorder="1" applyAlignment="1">
      <alignment vertical="center"/>
    </xf>
    <xf numFmtId="0" fontId="34" fillId="0" borderId="0" xfId="0" applyFont="1">
      <alignment vertical="center"/>
    </xf>
    <xf numFmtId="41" fontId="6" fillId="0" borderId="40" xfId="1" applyFont="1" applyFill="1" applyBorder="1" applyAlignment="1">
      <alignment horizontal="center" vertical="center"/>
    </xf>
    <xf numFmtId="14" fontId="2" fillId="0" borderId="9" xfId="2" applyNumberFormat="1" applyFill="1" applyBorder="1" applyAlignment="1">
      <alignment horizontal="center" vertical="center"/>
    </xf>
    <xf numFmtId="0" fontId="2" fillId="0" borderId="9" xfId="2" applyFill="1" applyBorder="1" applyAlignment="1">
      <alignment horizontal="center" vertical="center"/>
    </xf>
    <xf numFmtId="0" fontId="0" fillId="0" borderId="0" xfId="0" applyAlignment="1">
      <alignment vertical="center"/>
    </xf>
    <xf numFmtId="0" fontId="37" fillId="0" borderId="0" xfId="0" applyFont="1" applyAlignment="1">
      <alignment vertical="center"/>
    </xf>
    <xf numFmtId="0" fontId="38" fillId="0" borderId="146" xfId="0" applyFont="1" applyBorder="1" applyAlignment="1">
      <alignment horizontal="center" vertical="center" wrapText="1"/>
    </xf>
    <xf numFmtId="3" fontId="40" fillId="0" borderId="146" xfId="0" applyNumberFormat="1" applyFont="1" applyBorder="1" applyAlignment="1">
      <alignment horizontal="center" vertical="center" wrapText="1"/>
    </xf>
    <xf numFmtId="0" fontId="41" fillId="0" borderId="0" xfId="0" applyFont="1">
      <alignment vertical="center"/>
    </xf>
    <xf numFmtId="3" fontId="6" fillId="0" borderId="41" xfId="1" applyNumberFormat="1" applyFont="1" applyFill="1" applyBorder="1" applyAlignment="1">
      <alignment horizontal="center" vertical="center"/>
    </xf>
    <xf numFmtId="181" fontId="2" fillId="0" borderId="0" xfId="2" applyNumberFormat="1" applyFill="1" applyAlignment="1">
      <alignment horizontal="center" vertical="center"/>
    </xf>
    <xf numFmtId="0" fontId="6" fillId="0" borderId="147" xfId="2" applyFont="1" applyFill="1" applyBorder="1" applyAlignment="1">
      <alignment horizontal="center" vertical="center"/>
    </xf>
    <xf numFmtId="0" fontId="6" fillId="0" borderId="91" xfId="2" applyFont="1" applyFill="1" applyBorder="1" applyAlignment="1">
      <alignment horizontal="center" vertical="center"/>
    </xf>
    <xf numFmtId="41" fontId="6" fillId="0" borderId="91" xfId="1" applyFont="1" applyFill="1" applyBorder="1" applyAlignment="1">
      <alignment horizontal="center" vertical="center"/>
    </xf>
    <xf numFmtId="176" fontId="6" fillId="0" borderId="91" xfId="2" applyNumberFormat="1" applyFont="1" applyFill="1" applyBorder="1" applyAlignment="1">
      <alignment horizontal="center" vertical="center"/>
    </xf>
    <xf numFmtId="176" fontId="6" fillId="0" borderId="148" xfId="2" applyNumberFormat="1" applyFont="1" applyFill="1" applyBorder="1" applyAlignment="1">
      <alignment horizontal="right" vertical="center"/>
    </xf>
    <xf numFmtId="0" fontId="6" fillId="0" borderId="74" xfId="2" applyFont="1" applyFill="1" applyBorder="1" applyAlignment="1">
      <alignment horizontal="center" vertical="center"/>
    </xf>
    <xf numFmtId="0" fontId="6" fillId="0" borderId="9" xfId="2" applyFont="1" applyFill="1" applyBorder="1" applyAlignment="1">
      <alignment horizontal="center" vertical="center"/>
    </xf>
    <xf numFmtId="41" fontId="6" fillId="0" borderId="9" xfId="1" applyFont="1" applyFill="1" applyBorder="1" applyAlignment="1">
      <alignment horizontal="center" vertical="center"/>
    </xf>
    <xf numFmtId="176" fontId="6" fillId="0" borderId="9" xfId="2" applyNumberFormat="1" applyFont="1" applyFill="1" applyBorder="1" applyAlignment="1">
      <alignment horizontal="center" vertical="center"/>
    </xf>
    <xf numFmtId="176" fontId="6" fillId="0" borderId="76" xfId="2" applyNumberFormat="1" applyFont="1" applyFill="1" applyBorder="1" applyAlignment="1">
      <alignment horizontal="right" vertical="center"/>
    </xf>
    <xf numFmtId="0" fontId="6" fillId="0" borderId="77" xfId="2" applyFont="1" applyFill="1" applyBorder="1" applyAlignment="1">
      <alignment horizontal="center" vertical="center"/>
    </xf>
    <xf numFmtId="0" fontId="6" fillId="0" borderId="55" xfId="2" applyFont="1" applyFill="1" applyBorder="1" applyAlignment="1">
      <alignment horizontal="center" vertical="center"/>
    </xf>
    <xf numFmtId="41" fontId="6" fillId="0" borderId="55" xfId="1" applyFont="1" applyFill="1" applyBorder="1" applyAlignment="1">
      <alignment horizontal="center" vertical="center"/>
    </xf>
    <xf numFmtId="176" fontId="6" fillId="0" borderId="55" xfId="2" applyNumberFormat="1" applyFont="1" applyFill="1" applyBorder="1" applyAlignment="1">
      <alignment horizontal="center" vertical="center"/>
    </xf>
    <xf numFmtId="176" fontId="6" fillId="0" borderId="149" xfId="2" applyNumberFormat="1" applyFont="1" applyFill="1" applyBorder="1" applyAlignment="1">
      <alignment horizontal="right" vertical="center"/>
    </xf>
    <xf numFmtId="41" fontId="6" fillId="0" borderId="150" xfId="1" applyFont="1" applyFill="1" applyBorder="1" applyAlignment="1">
      <alignment horizontal="center" vertical="center"/>
    </xf>
    <xf numFmtId="41" fontId="6" fillId="0" borderId="29" xfId="1" applyFont="1" applyFill="1" applyBorder="1" applyAlignment="1">
      <alignment horizontal="center" vertical="center"/>
    </xf>
    <xf numFmtId="41" fontId="6" fillId="0" borderId="151" xfId="1" applyFont="1" applyFill="1" applyBorder="1" applyAlignment="1">
      <alignment horizontal="center" vertical="center"/>
    </xf>
    <xf numFmtId="176" fontId="6" fillId="0" borderId="90" xfId="2" applyNumberFormat="1" applyFont="1" applyFill="1" applyBorder="1" applyAlignment="1">
      <alignment horizontal="right" vertical="center"/>
    </xf>
    <xf numFmtId="176" fontId="6" fillId="0" borderId="31" xfId="2" applyNumberFormat="1" applyFont="1" applyFill="1" applyBorder="1" applyAlignment="1">
      <alignment horizontal="right" vertical="center"/>
    </xf>
    <xf numFmtId="176" fontId="6" fillId="0" borderId="152" xfId="2" applyNumberFormat="1" applyFont="1" applyFill="1" applyBorder="1" applyAlignment="1">
      <alignment horizontal="right" vertical="center"/>
    </xf>
    <xf numFmtId="176" fontId="6" fillId="0" borderId="104" xfId="2" applyNumberFormat="1" applyFont="1" applyFill="1" applyBorder="1" applyAlignment="1">
      <alignment horizontal="right" vertical="center"/>
    </xf>
    <xf numFmtId="176" fontId="6" fillId="0" borderId="105" xfId="2" applyNumberFormat="1" applyFont="1" applyFill="1" applyBorder="1" applyAlignment="1">
      <alignment horizontal="right" vertical="center"/>
    </xf>
    <xf numFmtId="176" fontId="6" fillId="0" borderId="106" xfId="2" applyNumberFormat="1" applyFont="1" applyFill="1" applyBorder="1" applyAlignment="1">
      <alignment horizontal="right" vertical="center"/>
    </xf>
    <xf numFmtId="176" fontId="6" fillId="0" borderId="107" xfId="2" applyNumberFormat="1" applyFont="1" applyFill="1" applyBorder="1" applyAlignment="1">
      <alignment horizontal="right" vertical="center"/>
    </xf>
    <xf numFmtId="176" fontId="6" fillId="0" borderId="108" xfId="2" applyNumberFormat="1" applyFont="1" applyFill="1" applyBorder="1" applyAlignment="1">
      <alignment horizontal="right" vertical="center"/>
    </xf>
    <xf numFmtId="176" fontId="6" fillId="0" borderId="109" xfId="2" applyNumberFormat="1" applyFont="1" applyFill="1" applyBorder="1" applyAlignment="1">
      <alignment horizontal="right" vertical="center"/>
    </xf>
    <xf numFmtId="0" fontId="6" fillId="0" borderId="150" xfId="2" applyFont="1" applyFill="1" applyBorder="1" applyAlignment="1">
      <alignment horizontal="center" vertical="center"/>
    </xf>
    <xf numFmtId="0" fontId="6" fillId="0" borderId="29" xfId="2" applyFont="1" applyFill="1" applyBorder="1" applyAlignment="1">
      <alignment horizontal="center" vertical="center"/>
    </xf>
    <xf numFmtId="0" fontId="6" fillId="0" borderId="151" xfId="2" applyFont="1" applyFill="1" applyBorder="1" applyAlignment="1">
      <alignment horizontal="center" vertical="center"/>
    </xf>
    <xf numFmtId="14" fontId="6" fillId="0" borderId="104" xfId="2" applyNumberFormat="1" applyFont="1" applyFill="1" applyBorder="1" applyAlignment="1">
      <alignment horizontal="center" vertical="center"/>
    </xf>
    <xf numFmtId="14" fontId="6" fillId="5" borderId="105" xfId="2" applyNumberFormat="1" applyFont="1" applyFill="1" applyBorder="1" applyAlignment="1">
      <alignment horizontal="center" vertical="center"/>
    </xf>
    <xf numFmtId="14" fontId="6" fillId="0" borderId="106" xfId="2" applyNumberFormat="1" applyFont="1" applyFill="1" applyBorder="1" applyAlignment="1">
      <alignment horizontal="center" vertical="center"/>
    </xf>
    <xf numFmtId="14" fontId="6" fillId="5" borderId="107" xfId="2" applyNumberFormat="1" applyFont="1" applyFill="1" applyBorder="1" applyAlignment="1">
      <alignment horizontal="center" vertical="center"/>
    </xf>
    <xf numFmtId="14" fontId="6" fillId="0" borderId="108" xfId="2" applyNumberFormat="1" applyFont="1" applyFill="1" applyBorder="1" applyAlignment="1">
      <alignment horizontal="center" vertical="center"/>
    </xf>
    <xf numFmtId="14" fontId="6" fillId="5" borderId="109" xfId="2" applyNumberFormat="1" applyFont="1" applyFill="1" applyBorder="1" applyAlignment="1">
      <alignment horizontal="center" vertical="center"/>
    </xf>
    <xf numFmtId="0" fontId="6" fillId="3" borderId="41" xfId="2" applyFont="1" applyFill="1" applyBorder="1" applyAlignment="1">
      <alignment horizontal="center" vertical="center"/>
    </xf>
    <xf numFmtId="0" fontId="6" fillId="0" borderId="47" xfId="2" applyFont="1" applyFill="1" applyBorder="1" applyAlignment="1">
      <alignment horizontal="left" vertical="center" indent="1"/>
    </xf>
    <xf numFmtId="14" fontId="6" fillId="0" borderId="153" xfId="2" applyNumberFormat="1" applyFont="1" applyFill="1" applyBorder="1" applyAlignment="1">
      <alignment horizontal="center" vertical="center"/>
    </xf>
    <xf numFmtId="14" fontId="6" fillId="5" borderId="154" xfId="2" applyNumberFormat="1" applyFont="1" applyFill="1" applyBorder="1" applyAlignment="1">
      <alignment horizontal="center" vertical="center"/>
    </xf>
    <xf numFmtId="0" fontId="33" fillId="0" borderId="0" xfId="11" applyFill="1" applyAlignment="1" applyProtection="1">
      <alignment vertical="center"/>
    </xf>
    <xf numFmtId="0" fontId="42" fillId="0" borderId="0" xfId="0" applyFont="1">
      <alignment vertical="center"/>
    </xf>
    <xf numFmtId="0" fontId="20" fillId="0" borderId="0" xfId="2" applyFont="1" applyFill="1" applyAlignment="1">
      <alignment vertical="center"/>
    </xf>
    <xf numFmtId="0" fontId="42" fillId="0" borderId="0" xfId="0" applyFont="1" applyAlignment="1">
      <alignment horizontal="left" vertical="center" indent="1"/>
    </xf>
    <xf numFmtId="0" fontId="19" fillId="0" borderId="0" xfId="0" applyFont="1">
      <alignment vertical="center"/>
    </xf>
    <xf numFmtId="0" fontId="45" fillId="0" borderId="0" xfId="11" applyFont="1" applyAlignment="1" applyProtection="1">
      <alignment horizontal="left" vertical="center" indent="1"/>
    </xf>
    <xf numFmtId="0" fontId="48" fillId="0" borderId="0" xfId="2" applyFont="1" applyFill="1" applyAlignment="1">
      <alignment vertical="center"/>
    </xf>
    <xf numFmtId="0" fontId="0" fillId="0" borderId="0" xfId="0" applyAlignment="1">
      <alignment horizontal="center" vertical="center"/>
    </xf>
    <xf numFmtId="0" fontId="54" fillId="0" borderId="156" xfId="0" applyFont="1" applyBorder="1" applyAlignment="1">
      <alignment horizontal="center" vertical="center" wrapText="1"/>
    </xf>
    <xf numFmtId="0" fontId="55" fillId="10" borderId="157" xfId="0" applyFont="1" applyFill="1" applyBorder="1" applyAlignment="1">
      <alignment horizontal="center" vertical="center" wrapText="1"/>
    </xf>
    <xf numFmtId="0" fontId="53" fillId="10" borderId="158" xfId="0" applyFont="1" applyFill="1" applyBorder="1" applyAlignment="1">
      <alignment horizontal="center" vertical="center" wrapText="1"/>
    </xf>
    <xf numFmtId="0" fontId="55" fillId="0" borderId="158" xfId="0" applyFont="1" applyBorder="1" applyAlignment="1">
      <alignment horizontal="center" vertical="center" wrapText="1"/>
    </xf>
    <xf numFmtId="0" fontId="54" fillId="0" borderId="157" xfId="0" applyFont="1" applyBorder="1" applyAlignment="1">
      <alignment horizontal="center" vertical="center" wrapText="1"/>
    </xf>
    <xf numFmtId="0" fontId="56" fillId="10" borderId="157" xfId="0" applyFont="1" applyFill="1" applyBorder="1" applyAlignment="1">
      <alignment horizontal="justify" vertical="center" wrapText="1"/>
    </xf>
    <xf numFmtId="0" fontId="53" fillId="10" borderId="157" xfId="0" applyFont="1" applyFill="1" applyBorder="1" applyAlignment="1">
      <alignment horizontal="center" vertical="center" wrapText="1"/>
    </xf>
    <xf numFmtId="0" fontId="56" fillId="10" borderId="158" xfId="0" applyFont="1" applyFill="1" applyBorder="1" applyAlignment="1">
      <alignment horizontal="justify" vertical="center" wrapText="1"/>
    </xf>
    <xf numFmtId="0" fontId="56" fillId="0" borderId="158" xfId="0" applyFont="1" applyBorder="1" applyAlignment="1">
      <alignment horizontal="justify" vertical="center" wrapText="1"/>
    </xf>
    <xf numFmtId="0" fontId="53" fillId="0" borderId="158" xfId="0" applyFont="1" applyBorder="1" applyAlignment="1">
      <alignment horizontal="center" vertical="center" wrapText="1"/>
    </xf>
    <xf numFmtId="0" fontId="55" fillId="0" borderId="158" xfId="0" applyFont="1" applyBorder="1" applyAlignment="1">
      <alignment horizontal="justify" vertical="center" wrapText="1"/>
    </xf>
    <xf numFmtId="0" fontId="56" fillId="0" borderId="156" xfId="0" applyFont="1" applyBorder="1" applyAlignment="1">
      <alignment horizontal="justify" vertical="center" wrapText="1"/>
    </xf>
    <xf numFmtId="0" fontId="55" fillId="0" borderId="156" xfId="0" applyFont="1" applyBorder="1" applyAlignment="1">
      <alignment horizontal="center" vertical="center" wrapText="1"/>
    </xf>
    <xf numFmtId="0" fontId="53" fillId="0" borderId="156" xfId="0" applyFont="1" applyBorder="1" applyAlignment="1">
      <alignment horizontal="center" vertical="center" wrapText="1"/>
    </xf>
    <xf numFmtId="0" fontId="53" fillId="10" borderId="157" xfId="0" applyFont="1" applyFill="1" applyBorder="1" applyAlignment="1">
      <alignment horizontal="justify" vertical="center" wrapText="1"/>
    </xf>
    <xf numFmtId="0" fontId="53" fillId="0" borderId="158" xfId="0" applyFont="1" applyBorder="1" applyAlignment="1">
      <alignment horizontal="justify" vertical="center" wrapText="1"/>
    </xf>
    <xf numFmtId="0" fontId="53" fillId="0" borderId="156" xfId="0" applyFont="1" applyBorder="1" applyAlignment="1">
      <alignment horizontal="justify" vertical="center" wrapText="1"/>
    </xf>
    <xf numFmtId="0" fontId="0" fillId="0" borderId="0" xfId="0" applyAlignment="1">
      <alignment vertical="center" wrapText="1"/>
    </xf>
    <xf numFmtId="0" fontId="57" fillId="0" borderId="0" xfId="0" applyFont="1" applyAlignment="1">
      <alignment horizontal="center" vertical="center"/>
    </xf>
    <xf numFmtId="0" fontId="6" fillId="0" borderId="159" xfId="2" applyFont="1" applyFill="1" applyBorder="1" applyAlignment="1">
      <alignment horizontal="left" vertical="center" indent="1"/>
    </xf>
    <xf numFmtId="0" fontId="6" fillId="0" borderId="160" xfId="2" applyFont="1" applyFill="1" applyBorder="1" applyAlignment="1">
      <alignment horizontal="left" vertical="center" indent="1"/>
    </xf>
    <xf numFmtId="0" fontId="6" fillId="0" borderId="161" xfId="2" applyFont="1" applyFill="1" applyBorder="1" applyAlignment="1">
      <alignment horizontal="left" vertical="center" indent="1"/>
    </xf>
    <xf numFmtId="0" fontId="6" fillId="0" borderId="133" xfId="2" applyFont="1" applyFill="1" applyBorder="1" applyAlignment="1">
      <alignment horizontal="left" vertical="center" indent="1"/>
    </xf>
    <xf numFmtId="0" fontId="6" fillId="0" borderId="119" xfId="2" applyFont="1" applyFill="1" applyBorder="1" applyAlignment="1">
      <alignment horizontal="left" vertical="center" indent="1"/>
    </xf>
    <xf numFmtId="0" fontId="6" fillId="0" borderId="125" xfId="2" applyFont="1" applyFill="1" applyBorder="1" applyAlignment="1">
      <alignment horizontal="left" vertical="center" indent="1"/>
    </xf>
    <xf numFmtId="0" fontId="6" fillId="0" borderId="40" xfId="2" applyFont="1" applyFill="1" applyBorder="1" applyAlignment="1">
      <alignment horizontal="left" vertical="center" indent="1"/>
    </xf>
    <xf numFmtId="0" fontId="58" fillId="0" borderId="0" xfId="0" applyFont="1">
      <alignment vertical="center"/>
    </xf>
    <xf numFmtId="0" fontId="59" fillId="0" borderId="0" xfId="0" applyFont="1">
      <alignment vertical="center"/>
    </xf>
    <xf numFmtId="0" fontId="60" fillId="0" borderId="0" xfId="0" applyFont="1">
      <alignment vertical="center"/>
    </xf>
    <xf numFmtId="0" fontId="62" fillId="0" borderId="157" xfId="0" applyFont="1" applyBorder="1" applyAlignment="1">
      <alignment horizontal="justify" vertical="center" wrapText="1"/>
    </xf>
    <xf numFmtId="0" fontId="62" fillId="0" borderId="156" xfId="0" applyFont="1" applyBorder="1" applyAlignment="1">
      <alignment horizontal="justify" vertical="center" wrapText="1"/>
    </xf>
    <xf numFmtId="0" fontId="62" fillId="0" borderId="162" xfId="0" applyFont="1" applyBorder="1" applyAlignment="1">
      <alignment horizontal="justify" vertical="center" wrapText="1"/>
    </xf>
    <xf numFmtId="0" fontId="62" fillId="0" borderId="0" xfId="0" applyFont="1" applyAlignment="1">
      <alignment horizontal="justify" vertical="center"/>
    </xf>
    <xf numFmtId="0" fontId="63" fillId="11" borderId="162" xfId="0" applyFont="1" applyFill="1" applyBorder="1" applyAlignment="1">
      <alignment horizontal="center" vertical="center" wrapText="1"/>
    </xf>
    <xf numFmtId="0" fontId="62" fillId="0" borderId="162" xfId="0" applyFont="1" applyBorder="1" applyAlignment="1">
      <alignment horizontal="center" vertical="center" wrapText="1"/>
    </xf>
    <xf numFmtId="0" fontId="63" fillId="11" borderId="146" xfId="0" applyFont="1" applyFill="1" applyBorder="1" applyAlignment="1">
      <alignment horizontal="center" vertical="center" wrapText="1"/>
    </xf>
    <xf numFmtId="0" fontId="62" fillId="0" borderId="146" xfId="0" applyFont="1" applyBorder="1" applyAlignment="1">
      <alignment horizontal="justify" vertical="center" wrapText="1"/>
    </xf>
    <xf numFmtId="0" fontId="62" fillId="0" borderId="158" xfId="0" applyFont="1" applyBorder="1" applyAlignment="1">
      <alignment horizontal="justify" vertical="center" wrapText="1"/>
    </xf>
    <xf numFmtId="0" fontId="61" fillId="0" borderId="158" xfId="0" applyFont="1" applyBorder="1" applyAlignment="1">
      <alignment horizontal="justify" vertical="center" wrapText="1"/>
    </xf>
    <xf numFmtId="0" fontId="61" fillId="0" borderId="156" xfId="0" applyFont="1" applyBorder="1" applyAlignment="1">
      <alignment horizontal="justify" vertical="center" wrapText="1"/>
    </xf>
    <xf numFmtId="0" fontId="61" fillId="0" borderId="0" xfId="0" applyFont="1" applyAlignment="1">
      <alignment horizontal="justify" vertical="center"/>
    </xf>
    <xf numFmtId="0" fontId="62" fillId="0" borderId="0" xfId="0" applyFont="1" applyAlignment="1">
      <alignment horizontal="left" vertical="center"/>
    </xf>
    <xf numFmtId="0" fontId="0" fillId="0" borderId="0" xfId="0" applyAlignment="1">
      <alignment horizontal="left" vertical="center"/>
    </xf>
    <xf numFmtId="0" fontId="62" fillId="0" borderId="157" xfId="0" applyFont="1" applyBorder="1" applyAlignment="1">
      <alignment horizontal="center" vertical="center" wrapText="1"/>
    </xf>
    <xf numFmtId="0" fontId="62" fillId="0" borderId="158" xfId="0" applyFont="1" applyBorder="1" applyAlignment="1">
      <alignment horizontal="center" vertical="center" wrapText="1"/>
    </xf>
    <xf numFmtId="0" fontId="61" fillId="0" borderId="0" xfId="0" applyFont="1" applyAlignment="1">
      <alignment horizontal="left" vertical="center"/>
    </xf>
    <xf numFmtId="0" fontId="62" fillId="0" borderId="0" xfId="0" applyFont="1" applyAlignment="1">
      <alignment horizontal="left" vertical="center" wrapText="1"/>
    </xf>
    <xf numFmtId="0" fontId="64" fillId="0" borderId="0" xfId="0" applyFont="1" applyAlignment="1">
      <alignment horizontal="left" vertical="center"/>
    </xf>
    <xf numFmtId="0" fontId="0" fillId="0" borderId="158" xfId="0" applyBorder="1" applyAlignment="1">
      <alignment vertical="center" wrapText="1"/>
    </xf>
    <xf numFmtId="0" fontId="0" fillId="0" borderId="156" xfId="0" applyBorder="1" applyAlignment="1">
      <alignment vertical="center" wrapText="1"/>
    </xf>
    <xf numFmtId="0" fontId="65" fillId="0" borderId="157" xfId="0" applyFont="1" applyBorder="1" applyAlignment="1">
      <alignment horizontal="justify" vertical="center" wrapText="1"/>
    </xf>
    <xf numFmtId="0" fontId="65" fillId="0" borderId="158" xfId="0" applyFont="1" applyBorder="1" applyAlignment="1">
      <alignment horizontal="justify" vertical="center" wrapText="1"/>
    </xf>
    <xf numFmtId="0" fontId="65" fillId="0" borderId="156" xfId="0" applyFont="1" applyBorder="1" applyAlignment="1">
      <alignment horizontal="justify" vertical="center" wrapText="1"/>
    </xf>
    <xf numFmtId="0" fontId="66" fillId="11" borderId="162" xfId="0" applyFont="1" applyFill="1" applyBorder="1" applyAlignment="1">
      <alignment horizontal="center" vertical="center" wrapText="1"/>
    </xf>
    <xf numFmtId="0" fontId="64" fillId="12" borderId="162" xfId="0" applyFont="1" applyFill="1" applyBorder="1" applyAlignment="1">
      <alignment horizontal="justify" vertical="center" wrapText="1"/>
    </xf>
    <xf numFmtId="0" fontId="64" fillId="12" borderId="162" xfId="0" applyFont="1" applyFill="1" applyBorder="1" applyAlignment="1">
      <alignment horizontal="center" vertical="center" wrapText="1"/>
    </xf>
    <xf numFmtId="0" fontId="61" fillId="12" borderId="162" xfId="0" applyFont="1" applyFill="1" applyBorder="1" applyAlignment="1">
      <alignment horizontal="justify" vertical="center" wrapText="1"/>
    </xf>
    <xf numFmtId="0" fontId="64" fillId="0" borderId="162" xfId="0" applyFont="1" applyBorder="1" applyAlignment="1">
      <alignment horizontal="justify" vertical="center" wrapText="1"/>
    </xf>
    <xf numFmtId="0" fontId="64" fillId="0" borderId="162" xfId="0" applyFont="1" applyBorder="1" applyAlignment="1">
      <alignment horizontal="center" vertical="center" wrapText="1"/>
    </xf>
    <xf numFmtId="0" fontId="61" fillId="0" borderId="162" xfId="0" applyFont="1" applyBorder="1" applyAlignment="1">
      <alignment horizontal="justify" vertical="center" wrapText="1"/>
    </xf>
    <xf numFmtId="0" fontId="64" fillId="0" borderId="157" xfId="0" applyFont="1" applyBorder="1" applyAlignment="1">
      <alignment horizontal="justify" vertical="center" wrapText="1"/>
    </xf>
    <xf numFmtId="0" fontId="64" fillId="0" borderId="156" xfId="0" applyFont="1" applyBorder="1" applyAlignment="1">
      <alignment horizontal="justify" vertical="center" wrapText="1"/>
    </xf>
    <xf numFmtId="0" fontId="61" fillId="0" borderId="157" xfId="0" applyFont="1" applyBorder="1" applyAlignment="1">
      <alignment horizontal="justify" vertical="center" wrapText="1"/>
    </xf>
    <xf numFmtId="0" fontId="64" fillId="12" borderId="157" xfId="0" applyFont="1" applyFill="1" applyBorder="1" applyAlignment="1">
      <alignment horizontal="justify" vertical="center" wrapText="1"/>
    </xf>
    <xf numFmtId="0" fontId="64" fillId="12" borderId="156" xfId="0" applyFont="1" applyFill="1" applyBorder="1" applyAlignment="1">
      <alignment horizontal="justify" vertical="center" wrapText="1"/>
    </xf>
    <xf numFmtId="0" fontId="61" fillId="0" borderId="162" xfId="0" applyFont="1" applyBorder="1" applyAlignment="1">
      <alignment horizontal="center" vertical="center" wrapText="1"/>
    </xf>
    <xf numFmtId="0" fontId="64" fillId="12" borderId="162" xfId="0" applyFont="1" applyFill="1" applyBorder="1" applyAlignment="1">
      <alignment horizontal="left" vertical="center" wrapText="1"/>
    </xf>
    <xf numFmtId="0" fontId="61" fillId="12" borderId="162" xfId="0" applyFont="1" applyFill="1" applyBorder="1" applyAlignment="1">
      <alignment horizontal="center" vertical="center" wrapText="1"/>
    </xf>
    <xf numFmtId="0" fontId="64" fillId="0" borderId="162" xfId="0" applyFont="1" applyBorder="1" applyAlignment="1">
      <alignment horizontal="left" vertical="center" wrapText="1"/>
    </xf>
    <xf numFmtId="0" fontId="67" fillId="0" borderId="157" xfId="0" applyFont="1" applyBorder="1" applyAlignment="1">
      <alignment horizontal="justify" vertical="center" wrapText="1"/>
    </xf>
    <xf numFmtId="0" fontId="67" fillId="0" borderId="158" xfId="0" applyFont="1" applyBorder="1" applyAlignment="1">
      <alignment horizontal="justify" vertical="center" wrapText="1"/>
    </xf>
    <xf numFmtId="0" fontId="67" fillId="0" borderId="156" xfId="0" applyFont="1" applyBorder="1" applyAlignment="1">
      <alignment horizontal="justify" vertical="center" wrapText="1"/>
    </xf>
    <xf numFmtId="0" fontId="62" fillId="11" borderId="157" xfId="0" applyFont="1" applyFill="1" applyBorder="1" applyAlignment="1">
      <alignment horizontal="center" vertical="center" wrapText="1"/>
    </xf>
    <xf numFmtId="0" fontId="62" fillId="11" borderId="158" xfId="0" applyFont="1" applyFill="1" applyBorder="1" applyAlignment="1">
      <alignment horizontal="justify" vertical="center" wrapText="1"/>
    </xf>
    <xf numFmtId="0" fontId="62" fillId="11" borderId="156" xfId="0" applyFont="1" applyFill="1" applyBorder="1" applyAlignment="1">
      <alignment horizontal="justify" vertical="center" wrapText="1"/>
    </xf>
    <xf numFmtId="0" fontId="62" fillId="11" borderId="163" xfId="0" applyFont="1" applyFill="1" applyBorder="1" applyAlignment="1">
      <alignment horizontal="justify" vertical="center" wrapText="1"/>
    </xf>
    <xf numFmtId="0" fontId="61" fillId="0" borderId="170" xfId="0" applyFont="1" applyBorder="1" applyAlignment="1">
      <alignment horizontal="center" vertical="center" wrapText="1"/>
    </xf>
    <xf numFmtId="0" fontId="61" fillId="0" borderId="172" xfId="0" applyFont="1" applyBorder="1" applyAlignment="1">
      <alignment horizontal="center" vertical="center" wrapText="1"/>
    </xf>
    <xf numFmtId="0" fontId="68" fillId="11" borderId="156" xfId="0" applyFont="1" applyFill="1" applyBorder="1" applyAlignment="1">
      <alignment vertical="center" wrapText="1"/>
    </xf>
    <xf numFmtId="0" fontId="63" fillId="0" borderId="0" xfId="0" applyFont="1" applyAlignment="1">
      <alignment horizontal="justify" vertical="center"/>
    </xf>
    <xf numFmtId="0" fontId="71" fillId="0" borderId="0" xfId="2" applyFont="1" applyFill="1" applyAlignment="1">
      <alignment vertical="center"/>
    </xf>
    <xf numFmtId="0" fontId="73" fillId="0" borderId="0" xfId="2" applyFont="1" applyFill="1" applyAlignment="1">
      <alignment vertical="center"/>
    </xf>
    <xf numFmtId="0" fontId="75" fillId="0" borderId="0" xfId="0" applyFont="1" applyAlignment="1">
      <alignment vertical="center" wrapText="1"/>
    </xf>
    <xf numFmtId="0" fontId="76" fillId="0" borderId="0" xfId="0" applyFont="1" applyAlignment="1">
      <alignment horizontal="left" vertical="center" wrapText="1" indent="1"/>
    </xf>
    <xf numFmtId="0" fontId="78" fillId="0" borderId="0" xfId="0" applyFont="1" applyAlignment="1">
      <alignment horizontal="right" vertical="center" wrapText="1" indent="1"/>
    </xf>
    <xf numFmtId="0" fontId="82" fillId="0" borderId="0" xfId="0" applyFont="1" applyAlignment="1">
      <alignment horizontal="center" vertical="center" wrapText="1"/>
    </xf>
    <xf numFmtId="0" fontId="81" fillId="0" borderId="0" xfId="0" applyFont="1" applyAlignment="1">
      <alignment horizontal="center" vertical="center" wrapText="1"/>
    </xf>
    <xf numFmtId="0" fontId="84" fillId="0" borderId="0" xfId="0" applyFont="1" applyAlignment="1">
      <alignment vertical="center" wrapText="1"/>
    </xf>
    <xf numFmtId="0" fontId="33" fillId="0" borderId="0" xfId="11" applyAlignment="1" applyProtection="1">
      <alignment horizontal="left" vertical="center" wrapText="1"/>
    </xf>
    <xf numFmtId="0" fontId="76" fillId="0" borderId="0" xfId="0" applyFont="1" applyAlignment="1">
      <alignment horizontal="center" vertical="center" wrapText="1"/>
    </xf>
    <xf numFmtId="0" fontId="95" fillId="0" borderId="0" xfId="2" applyFont="1" applyFill="1" applyAlignment="1">
      <alignment vertical="center"/>
    </xf>
    <xf numFmtId="0" fontId="0" fillId="0" borderId="100" xfId="0" applyBorder="1" applyAlignment="1">
      <alignment horizontal="center" vertical="center"/>
    </xf>
    <xf numFmtId="0" fontId="6" fillId="6" borderId="175" xfId="2" applyFont="1" applyFill="1" applyBorder="1" applyAlignment="1">
      <alignment horizontal="center" vertical="center" wrapText="1"/>
    </xf>
    <xf numFmtId="0" fontId="6" fillId="6" borderId="176" xfId="2" applyFont="1" applyFill="1" applyBorder="1" applyAlignment="1">
      <alignment horizontal="center" vertical="center" wrapText="1"/>
    </xf>
    <xf numFmtId="14" fontId="23" fillId="15" borderId="154" xfId="2" applyNumberFormat="1" applyFont="1" applyFill="1" applyBorder="1" applyAlignment="1">
      <alignment horizontal="center" vertical="center"/>
    </xf>
    <xf numFmtId="14" fontId="23" fillId="15" borderId="153" xfId="2" applyNumberFormat="1" applyFont="1" applyFill="1" applyBorder="1" applyAlignment="1">
      <alignment horizontal="center" vertical="center"/>
    </xf>
    <xf numFmtId="14" fontId="6" fillId="16" borderId="153" xfId="2" applyNumberFormat="1" applyFont="1" applyFill="1" applyBorder="1" applyAlignment="1">
      <alignment horizontal="center" vertical="center"/>
    </xf>
    <xf numFmtId="0" fontId="29" fillId="6" borderId="12" xfId="2" applyFont="1" applyFill="1" applyBorder="1" applyAlignment="1">
      <alignment horizontal="center" vertical="center" wrapText="1"/>
    </xf>
    <xf numFmtId="182" fontId="2" fillId="6" borderId="93" xfId="2" applyNumberFormat="1" applyFill="1" applyBorder="1" applyAlignment="1">
      <alignment horizontal="center" vertical="center"/>
    </xf>
    <xf numFmtId="3" fontId="2" fillId="0" borderId="92" xfId="2" applyNumberFormat="1" applyFill="1" applyBorder="1" applyAlignment="1">
      <alignment vertical="center"/>
    </xf>
    <xf numFmtId="183" fontId="2" fillId="6" borderId="173" xfId="2" applyNumberFormat="1" applyFill="1" applyBorder="1" applyAlignment="1">
      <alignment horizontal="center" vertical="center"/>
    </xf>
    <xf numFmtId="3" fontId="2" fillId="0" borderId="75" xfId="2" applyNumberFormat="1" applyFill="1" applyBorder="1" applyAlignment="1">
      <alignment vertical="center"/>
    </xf>
    <xf numFmtId="184" fontId="2" fillId="6" borderId="180" xfId="2" applyNumberFormat="1" applyFill="1" applyBorder="1" applyAlignment="1">
      <alignment horizontal="center" vertical="center"/>
    </xf>
    <xf numFmtId="3" fontId="2" fillId="0" borderId="181" xfId="2" applyNumberFormat="1" applyFill="1" applyBorder="1" applyAlignment="1">
      <alignment vertical="center"/>
    </xf>
    <xf numFmtId="0" fontId="5" fillId="6" borderId="87" xfId="2" applyFont="1" applyFill="1" applyBorder="1" applyAlignment="1">
      <alignment horizontal="center" vertical="center"/>
    </xf>
    <xf numFmtId="3" fontId="2" fillId="0" borderId="88" xfId="2" applyNumberFormat="1" applyFill="1" applyBorder="1" applyAlignment="1">
      <alignment vertical="center"/>
    </xf>
    <xf numFmtId="0" fontId="6" fillId="6" borderId="2" xfId="2" quotePrefix="1" applyFont="1" applyFill="1" applyBorder="1" applyAlignment="1">
      <alignment horizontal="center" vertical="center" wrapText="1"/>
    </xf>
    <xf numFmtId="185" fontId="0" fillId="0" borderId="0" xfId="0" applyNumberFormat="1">
      <alignment vertical="center"/>
    </xf>
    <xf numFmtId="0" fontId="6" fillId="6" borderId="4" xfId="2" applyFont="1" applyFill="1" applyBorder="1" applyAlignment="1">
      <alignment horizontal="center" vertical="center" shrinkToFit="1"/>
    </xf>
    <xf numFmtId="0" fontId="25" fillId="6" borderId="1" xfId="2" applyFont="1" applyFill="1" applyBorder="1" applyAlignment="1">
      <alignment horizontal="center" vertical="center" shrinkToFit="1"/>
    </xf>
    <xf numFmtId="0" fontId="103" fillId="0" borderId="0" xfId="2" applyFont="1" applyFill="1" applyBorder="1" applyAlignment="1">
      <alignment horizontal="left" vertical="center" indent="1"/>
    </xf>
    <xf numFmtId="0" fontId="97" fillId="0" borderId="0" xfId="0" applyFont="1">
      <alignment vertical="center"/>
    </xf>
    <xf numFmtId="0" fontId="25" fillId="6" borderId="185" xfId="2" applyFont="1" applyFill="1" applyBorder="1" applyAlignment="1">
      <alignment horizontal="center" vertical="center" shrinkToFit="1"/>
    </xf>
    <xf numFmtId="0" fontId="105" fillId="0" borderId="0" xfId="2" applyFont="1" applyFill="1" applyBorder="1" applyAlignment="1">
      <alignment horizontal="left" vertical="center"/>
    </xf>
    <xf numFmtId="0" fontId="6" fillId="6" borderId="186" xfId="2" applyFont="1" applyFill="1" applyBorder="1" applyAlignment="1">
      <alignment horizontal="center" vertical="center" wrapText="1"/>
    </xf>
    <xf numFmtId="0" fontId="6" fillId="6" borderId="187" xfId="2" applyFont="1" applyFill="1" applyBorder="1" applyAlignment="1">
      <alignment horizontal="center" vertical="center" wrapText="1"/>
    </xf>
    <xf numFmtId="0" fontId="0" fillId="0" borderId="25" xfId="0" applyBorder="1" applyAlignment="1">
      <alignment horizontal="right" vertical="center"/>
    </xf>
    <xf numFmtId="0" fontId="0" fillId="0" borderId="25" xfId="0" applyBorder="1">
      <alignment vertical="center"/>
    </xf>
    <xf numFmtId="0" fontId="0" fillId="16" borderId="9" xfId="0" applyFill="1" applyBorder="1" applyAlignment="1">
      <alignment horizontal="center" vertical="center"/>
    </xf>
    <xf numFmtId="187" fontId="0" fillId="16" borderId="9" xfId="0" applyNumberFormat="1" applyFill="1" applyBorder="1" applyAlignment="1">
      <alignment horizontal="center" vertical="center"/>
    </xf>
    <xf numFmtId="41" fontId="0" fillId="0" borderId="9" xfId="1" applyFont="1" applyBorder="1">
      <alignment vertical="center"/>
    </xf>
    <xf numFmtId="41" fontId="108" fillId="3" borderId="38" xfId="1" applyFont="1" applyFill="1" applyBorder="1" applyAlignment="1">
      <alignment horizontal="right" vertical="center"/>
    </xf>
    <xf numFmtId="0" fontId="21" fillId="0" borderId="0" xfId="2" applyFont="1" applyFill="1" applyAlignment="1">
      <alignment vertical="center"/>
    </xf>
    <xf numFmtId="0" fontId="110" fillId="0" borderId="0" xfId="0" applyFont="1" applyAlignment="1">
      <alignment vertical="center"/>
    </xf>
    <xf numFmtId="0" fontId="83" fillId="0" borderId="0" xfId="0" applyFont="1" applyBorder="1">
      <alignment vertical="center"/>
    </xf>
    <xf numFmtId="0" fontId="0" fillId="0" borderId="0" xfId="0" applyBorder="1" applyAlignment="1">
      <alignment horizontal="center" vertical="center"/>
    </xf>
    <xf numFmtId="41" fontId="0" fillId="0" borderId="0" xfId="1" applyFont="1" applyBorder="1">
      <alignment vertical="center"/>
    </xf>
    <xf numFmtId="41" fontId="97" fillId="0" borderId="0" xfId="0" applyNumberFormat="1" applyFont="1">
      <alignment vertical="center"/>
    </xf>
    <xf numFmtId="41" fontId="0" fillId="0" borderId="0" xfId="0" applyNumberFormat="1">
      <alignment vertical="center"/>
    </xf>
    <xf numFmtId="0" fontId="6" fillId="6" borderId="16" xfId="2" quotePrefix="1" applyFont="1" applyFill="1" applyBorder="1" applyAlignment="1">
      <alignment horizontal="center" vertical="center" wrapText="1"/>
    </xf>
    <xf numFmtId="0" fontId="83" fillId="0" borderId="9" xfId="0" applyFont="1" applyBorder="1" applyAlignment="1">
      <alignment horizontal="center" vertical="center"/>
    </xf>
    <xf numFmtId="0" fontId="78" fillId="0" borderId="157" xfId="0" applyFont="1" applyBorder="1" applyAlignment="1">
      <alignment horizontal="left" vertical="center" wrapText="1" indent="1"/>
    </xf>
    <xf numFmtId="0" fontId="78" fillId="0" borderId="158" xfId="0" applyFont="1" applyBorder="1" applyAlignment="1">
      <alignment horizontal="left" vertical="center" wrapText="1" indent="1"/>
    </xf>
    <xf numFmtId="0" fontId="78" fillId="0" borderId="156" xfId="0" applyFont="1" applyBorder="1" applyAlignment="1">
      <alignment horizontal="left" vertical="center" wrapText="1" indent="1"/>
    </xf>
    <xf numFmtId="0" fontId="82" fillId="0" borderId="13" xfId="0" applyFont="1" applyBorder="1" applyAlignment="1">
      <alignment horizontal="center" vertical="center" wrapText="1"/>
    </xf>
    <xf numFmtId="0" fontId="6" fillId="8" borderId="19" xfId="2" applyFont="1" applyFill="1" applyBorder="1" applyAlignment="1">
      <alignment horizontal="left" vertical="center" indent="1"/>
    </xf>
    <xf numFmtId="41" fontId="6" fillId="8" borderId="7" xfId="1" applyFont="1" applyFill="1" applyBorder="1" applyAlignment="1">
      <alignment horizontal="center" vertical="center"/>
    </xf>
    <xf numFmtId="176" fontId="6" fillId="8" borderId="10" xfId="2" applyNumberFormat="1" applyFont="1" applyFill="1" applyBorder="1" applyAlignment="1">
      <alignment horizontal="right" vertical="center"/>
    </xf>
    <xf numFmtId="176" fontId="6" fillId="8" borderId="7" xfId="2" applyNumberFormat="1" applyFont="1" applyFill="1" applyBorder="1" applyAlignment="1">
      <alignment horizontal="center" vertical="center"/>
    </xf>
    <xf numFmtId="0" fontId="0" fillId="0" borderId="0" xfId="0" applyAlignment="1">
      <alignment horizontal="right" vertical="center"/>
    </xf>
    <xf numFmtId="0" fontId="6" fillId="0" borderId="197" xfId="2" applyFont="1" applyFill="1" applyBorder="1" applyAlignment="1">
      <alignment horizontal="center" vertical="center"/>
    </xf>
    <xf numFmtId="0" fontId="6" fillId="6" borderId="194" xfId="2" applyFont="1" applyFill="1" applyBorder="1" applyAlignment="1">
      <alignment horizontal="center" vertical="center" wrapText="1"/>
    </xf>
    <xf numFmtId="41" fontId="116" fillId="8" borderId="11" xfId="1" applyFont="1" applyFill="1" applyBorder="1" applyAlignment="1">
      <alignment horizontal="center" vertical="center"/>
    </xf>
    <xf numFmtId="176" fontId="116" fillId="0" borderId="58" xfId="2" applyNumberFormat="1" applyFont="1" applyFill="1" applyBorder="1" applyAlignment="1">
      <alignment horizontal="right" vertical="center"/>
    </xf>
    <xf numFmtId="176" fontId="116" fillId="0" borderId="57" xfId="2" applyNumberFormat="1" applyFont="1" applyFill="1" applyBorder="1" applyAlignment="1">
      <alignment horizontal="right" vertical="center"/>
    </xf>
    <xf numFmtId="14" fontId="116" fillId="0" borderId="11" xfId="2" applyNumberFormat="1" applyFont="1" applyFill="1" applyBorder="1" applyAlignment="1">
      <alignment horizontal="center" vertical="center"/>
    </xf>
    <xf numFmtId="0" fontId="116" fillId="0" borderId="11" xfId="2" applyFont="1" applyFill="1" applyBorder="1" applyAlignment="1">
      <alignment horizontal="center" vertical="center"/>
    </xf>
    <xf numFmtId="41" fontId="0" fillId="8" borderId="0" xfId="1" applyFont="1" applyFill="1">
      <alignment vertical="center"/>
    </xf>
    <xf numFmtId="0" fontId="0" fillId="0" borderId="100" xfId="0" applyBorder="1" applyAlignment="1">
      <alignment horizontal="center" vertical="center"/>
    </xf>
    <xf numFmtId="0" fontId="0" fillId="0" borderId="0" xfId="0" applyAlignment="1">
      <alignment horizontal="center" vertical="center"/>
    </xf>
    <xf numFmtId="0" fontId="33" fillId="0" borderId="0" xfId="11" applyAlignment="1" applyProtection="1">
      <alignment vertical="center"/>
    </xf>
    <xf numFmtId="0" fontId="6" fillId="6" borderId="196" xfId="2" applyFont="1" applyFill="1" applyBorder="1" applyAlignment="1">
      <alignment horizontal="center" vertical="center"/>
    </xf>
    <xf numFmtId="176" fontId="23" fillId="8" borderId="11" xfId="2" applyNumberFormat="1" applyFont="1" applyFill="1" applyBorder="1" applyAlignment="1">
      <alignment horizontal="right" vertical="center"/>
    </xf>
    <xf numFmtId="14" fontId="29" fillId="0" borderId="153" xfId="2" applyNumberFormat="1" applyFont="1" applyFill="1" applyBorder="1" applyAlignment="1">
      <alignment horizontal="center" vertical="center"/>
    </xf>
    <xf numFmtId="0" fontId="6" fillId="17" borderId="47" xfId="2" applyFont="1" applyFill="1" applyBorder="1" applyAlignment="1">
      <alignment horizontal="center" vertical="center"/>
    </xf>
    <xf numFmtId="0" fontId="6" fillId="17" borderId="40" xfId="2" applyFont="1" applyFill="1" applyBorder="1" applyAlignment="1">
      <alignment horizontal="center" vertical="center"/>
    </xf>
    <xf numFmtId="0" fontId="16" fillId="17" borderId="41" xfId="2" applyFont="1" applyFill="1" applyBorder="1" applyAlignment="1">
      <alignment horizontal="center" vertical="center"/>
    </xf>
    <xf numFmtId="0" fontId="6" fillId="17" borderId="41" xfId="2" applyFont="1" applyFill="1" applyBorder="1" applyAlignment="1">
      <alignment horizontal="center" vertical="center"/>
    </xf>
    <xf numFmtId="41" fontId="6" fillId="17" borderId="41" xfId="1" applyFont="1" applyFill="1" applyBorder="1" applyAlignment="1">
      <alignment horizontal="center" vertical="center"/>
    </xf>
    <xf numFmtId="0" fontId="6" fillId="17" borderId="39" xfId="2" applyFont="1" applyFill="1" applyBorder="1" applyAlignment="1">
      <alignment horizontal="center" vertical="center"/>
    </xf>
    <xf numFmtId="0" fontId="0" fillId="17" borderId="0" xfId="0" applyFill="1" applyBorder="1">
      <alignment vertical="center"/>
    </xf>
    <xf numFmtId="0" fontId="34" fillId="17" borderId="25" xfId="0" applyFont="1" applyFill="1" applyBorder="1">
      <alignment vertical="center"/>
    </xf>
    <xf numFmtId="3" fontId="0" fillId="17" borderId="9" xfId="0" applyNumberFormat="1" applyFill="1" applyBorder="1">
      <alignment vertical="center"/>
    </xf>
    <xf numFmtId="0" fontId="0" fillId="17" borderId="9" xfId="0" applyFill="1" applyBorder="1" applyAlignment="1">
      <alignment horizontal="center" vertical="center"/>
    </xf>
    <xf numFmtId="187" fontId="0" fillId="17" borderId="29" xfId="0" applyNumberFormat="1" applyFill="1" applyBorder="1">
      <alignment vertical="center"/>
    </xf>
    <xf numFmtId="187" fontId="0" fillId="17" borderId="21" xfId="0" applyNumberFormat="1" applyFill="1" applyBorder="1">
      <alignment vertical="center"/>
    </xf>
    <xf numFmtId="187" fontId="0" fillId="17" borderId="202" xfId="0" applyNumberFormat="1" applyFill="1" applyBorder="1">
      <alignment vertical="center"/>
    </xf>
    <xf numFmtId="187" fontId="0" fillId="17" borderId="203" xfId="0" applyNumberFormat="1" applyFill="1" applyBorder="1">
      <alignment vertical="center"/>
    </xf>
    <xf numFmtId="187" fontId="0" fillId="17" borderId="204" xfId="0" applyNumberFormat="1" applyFill="1" applyBorder="1">
      <alignment vertical="center"/>
    </xf>
    <xf numFmtId="0" fontId="0" fillId="16" borderId="31" xfId="0" applyFill="1" applyBorder="1" applyAlignment="1">
      <alignment horizontal="center" vertical="center"/>
    </xf>
    <xf numFmtId="3" fontId="0" fillId="16" borderId="31" xfId="0" applyNumberFormat="1" applyFill="1" applyBorder="1">
      <alignment vertical="center"/>
    </xf>
    <xf numFmtId="3" fontId="0" fillId="16" borderId="23" xfId="0" applyNumberFormat="1" applyFill="1" applyBorder="1">
      <alignment vertical="center"/>
    </xf>
    <xf numFmtId="3" fontId="0" fillId="16" borderId="205" xfId="0" applyNumberFormat="1" applyFill="1" applyBorder="1">
      <alignment vertical="center"/>
    </xf>
    <xf numFmtId="3" fontId="0" fillId="16" borderId="206" xfId="0" applyNumberFormat="1" applyFill="1" applyBorder="1">
      <alignment vertical="center"/>
    </xf>
    <xf numFmtId="3" fontId="0" fillId="16" borderId="207" xfId="0" applyNumberFormat="1" applyFill="1" applyBorder="1">
      <alignment vertical="center"/>
    </xf>
    <xf numFmtId="0" fontId="0" fillId="17" borderId="61" xfId="0" applyFill="1" applyBorder="1" applyAlignment="1">
      <alignment horizontal="center" vertical="center"/>
    </xf>
    <xf numFmtId="3" fontId="47" fillId="0" borderId="210" xfId="0" applyNumberFormat="1" applyFont="1" applyBorder="1">
      <alignment vertical="center"/>
    </xf>
    <xf numFmtId="3" fontId="47" fillId="0" borderId="211" xfId="0" applyNumberFormat="1" applyFont="1" applyBorder="1">
      <alignment vertical="center"/>
    </xf>
    <xf numFmtId="3" fontId="47" fillId="0" borderId="216" xfId="0" applyNumberFormat="1" applyFont="1" applyBorder="1">
      <alignment vertical="center"/>
    </xf>
    <xf numFmtId="3" fontId="47" fillId="0" borderId="217" xfId="0" applyNumberFormat="1" applyFont="1" applyBorder="1">
      <alignment vertical="center"/>
    </xf>
    <xf numFmtId="187" fontId="97" fillId="17" borderId="29" xfId="0" applyNumberFormat="1" applyFont="1" applyFill="1" applyBorder="1">
      <alignment vertical="center"/>
    </xf>
    <xf numFmtId="187" fontId="97" fillId="17" borderId="21" xfId="0" applyNumberFormat="1" applyFont="1" applyFill="1" applyBorder="1">
      <alignment vertical="center"/>
    </xf>
    <xf numFmtId="3" fontId="0" fillId="17" borderId="56" xfId="0" applyNumberFormat="1" applyFill="1" applyBorder="1">
      <alignment vertical="center"/>
    </xf>
    <xf numFmtId="3" fontId="47" fillId="0" borderId="208" xfId="0" applyNumberFormat="1" applyFont="1" applyBorder="1">
      <alignment vertical="center"/>
    </xf>
    <xf numFmtId="3" fontId="47" fillId="0" borderId="209" xfId="0" applyNumberFormat="1" applyFont="1" applyBorder="1">
      <alignment vertical="center"/>
    </xf>
    <xf numFmtId="0" fontId="47" fillId="17" borderId="9" xfId="0" applyFont="1" applyFill="1" applyBorder="1" applyAlignment="1">
      <alignment horizontal="center" vertical="center"/>
    </xf>
    <xf numFmtId="0" fontId="47" fillId="17" borderId="61" xfId="0" applyFont="1" applyFill="1" applyBorder="1" applyAlignment="1">
      <alignment horizontal="center" vertical="center"/>
    </xf>
    <xf numFmtId="14" fontId="29" fillId="17" borderId="154" xfId="2" applyNumberFormat="1" applyFont="1" applyFill="1" applyBorder="1" applyAlignment="1">
      <alignment horizontal="center" vertical="center"/>
    </xf>
    <xf numFmtId="14" fontId="47" fillId="0" borderId="201" xfId="0" applyNumberFormat="1" applyFont="1" applyBorder="1">
      <alignment vertical="center"/>
    </xf>
    <xf numFmtId="0" fontId="47" fillId="0" borderId="218" xfId="0" applyFont="1" applyBorder="1">
      <alignment vertical="center"/>
    </xf>
    <xf numFmtId="0" fontId="47" fillId="0" borderId="219" xfId="0" applyFont="1" applyBorder="1" applyAlignment="1">
      <alignment horizontal="center" vertical="center"/>
    </xf>
    <xf numFmtId="176" fontId="16" fillId="17" borderId="57" xfId="2" applyNumberFormat="1" applyFont="1" applyFill="1" applyBorder="1" applyAlignment="1">
      <alignment horizontal="right" vertical="center"/>
    </xf>
    <xf numFmtId="0" fontId="0" fillId="17" borderId="6" xfId="0" applyFill="1" applyBorder="1">
      <alignment vertical="center"/>
    </xf>
    <xf numFmtId="3" fontId="0" fillId="17" borderId="6" xfId="0" applyNumberFormat="1" applyFill="1" applyBorder="1">
      <alignment vertical="center"/>
    </xf>
    <xf numFmtId="187" fontId="0" fillId="16" borderId="220" xfId="0" applyNumberFormat="1" applyFill="1" applyBorder="1" applyAlignment="1">
      <alignment horizontal="center" vertical="center"/>
    </xf>
    <xf numFmtId="3" fontId="0" fillId="16" borderId="220" xfId="0" applyNumberFormat="1" applyFill="1" applyBorder="1">
      <alignment vertical="center"/>
    </xf>
    <xf numFmtId="0" fontId="109" fillId="17" borderId="6" xfId="0" applyFont="1" applyFill="1" applyBorder="1" applyAlignment="1">
      <alignment horizontal="right" vertical="center"/>
    </xf>
    <xf numFmtId="3" fontId="41" fillId="17" borderId="6" xfId="0" applyNumberFormat="1" applyFont="1" applyFill="1" applyBorder="1">
      <alignment vertical="center"/>
    </xf>
    <xf numFmtId="176" fontId="16" fillId="17" borderId="58" xfId="2" applyNumberFormat="1" applyFont="1" applyFill="1" applyBorder="1" applyAlignment="1">
      <alignment horizontal="right" vertical="center"/>
    </xf>
    <xf numFmtId="176" fontId="6" fillId="17" borderId="47" xfId="2" applyNumberFormat="1" applyFont="1" applyFill="1" applyBorder="1" applyAlignment="1">
      <alignment horizontal="right" vertical="center"/>
    </xf>
    <xf numFmtId="176" fontId="23" fillId="17" borderId="47" xfId="2" applyNumberFormat="1" applyFont="1" applyFill="1" applyBorder="1" applyAlignment="1">
      <alignment horizontal="right" vertical="center"/>
    </xf>
    <xf numFmtId="176" fontId="6" fillId="17" borderId="41" xfId="2" applyNumberFormat="1" applyFont="1" applyFill="1" applyBorder="1" applyAlignment="1">
      <alignment horizontal="center" vertical="center"/>
    </xf>
    <xf numFmtId="3" fontId="6" fillId="17" borderId="41" xfId="1" applyNumberFormat="1" applyFont="1" applyFill="1" applyBorder="1" applyAlignment="1">
      <alignment horizontal="center" vertical="center"/>
    </xf>
    <xf numFmtId="41" fontId="108" fillId="17" borderId="42" xfId="1" applyFont="1" applyFill="1" applyBorder="1" applyAlignment="1">
      <alignment horizontal="right" vertical="center"/>
    </xf>
    <xf numFmtId="176" fontId="6" fillId="17" borderId="36" xfId="2" applyNumberFormat="1" applyFont="1" applyFill="1" applyBorder="1" applyAlignment="1">
      <alignment horizontal="right" vertical="center"/>
    </xf>
    <xf numFmtId="176" fontId="6" fillId="17" borderId="192" xfId="2" applyNumberFormat="1" applyFont="1" applyFill="1" applyBorder="1" applyAlignment="1">
      <alignment horizontal="right" vertical="center"/>
    </xf>
    <xf numFmtId="176" fontId="6" fillId="17" borderId="40" xfId="2" applyNumberFormat="1" applyFont="1" applyFill="1" applyBorder="1" applyAlignment="1">
      <alignment horizontal="center" vertical="center"/>
    </xf>
    <xf numFmtId="176" fontId="23" fillId="17" borderId="40" xfId="2" applyNumberFormat="1" applyFont="1" applyFill="1" applyBorder="1" applyAlignment="1">
      <alignment horizontal="center" vertical="center"/>
    </xf>
    <xf numFmtId="186" fontId="104" fillId="17" borderId="42" xfId="10" applyNumberFormat="1" applyFont="1" applyFill="1" applyBorder="1" applyAlignment="1">
      <alignment horizontal="right" vertical="center"/>
    </xf>
    <xf numFmtId="176" fontId="16" fillId="17" borderId="188" xfId="2" applyNumberFormat="1" applyFont="1" applyFill="1" applyBorder="1" applyAlignment="1">
      <alignment horizontal="right" vertical="center"/>
    </xf>
    <xf numFmtId="176" fontId="16" fillId="17" borderId="189" xfId="2" applyNumberFormat="1" applyFont="1" applyFill="1" applyBorder="1" applyAlignment="1">
      <alignment horizontal="right" vertical="center"/>
    </xf>
    <xf numFmtId="0" fontId="102" fillId="17" borderId="0" xfId="0" applyFont="1" applyFill="1" applyAlignment="1">
      <alignment horizontal="center" vertical="center"/>
    </xf>
    <xf numFmtId="0" fontId="47" fillId="0" borderId="193" xfId="0" applyFont="1" applyBorder="1" applyAlignment="1">
      <alignment horizontal="center" vertical="center"/>
    </xf>
    <xf numFmtId="176" fontId="16" fillId="17" borderId="190" xfId="2" applyNumberFormat="1" applyFont="1" applyFill="1" applyBorder="1" applyAlignment="1">
      <alignment horizontal="right" vertical="center"/>
    </xf>
    <xf numFmtId="176" fontId="16" fillId="17" borderId="191" xfId="2" applyNumberFormat="1" applyFont="1" applyFill="1" applyBorder="1" applyAlignment="1">
      <alignment horizontal="right" vertical="center"/>
    </xf>
    <xf numFmtId="3" fontId="0" fillId="0" borderId="0" xfId="1" applyNumberFormat="1" applyFont="1">
      <alignment vertical="center"/>
    </xf>
    <xf numFmtId="41" fontId="106" fillId="17" borderId="42" xfId="1" applyFont="1" applyFill="1" applyBorder="1" applyAlignment="1">
      <alignment horizontal="right" vertical="center"/>
    </xf>
    <xf numFmtId="176" fontId="9" fillId="17" borderId="184" xfId="0" applyNumberFormat="1" applyFont="1" applyFill="1" applyBorder="1" applyAlignment="1">
      <alignment horizontal="center" vertical="center"/>
    </xf>
    <xf numFmtId="176" fontId="9" fillId="17" borderId="195" xfId="0" applyNumberFormat="1" applyFont="1" applyFill="1" applyBorder="1" applyAlignment="1">
      <alignment horizontal="center" vertical="center"/>
    </xf>
    <xf numFmtId="0" fontId="0" fillId="17" borderId="0" xfId="0" applyFill="1">
      <alignment vertical="center"/>
    </xf>
    <xf numFmtId="41" fontId="97" fillId="17" borderId="0" xfId="0" applyNumberFormat="1" applyFont="1" applyFill="1">
      <alignment vertical="center"/>
    </xf>
    <xf numFmtId="41" fontId="47" fillId="0" borderId="221" xfId="1" applyFont="1" applyBorder="1">
      <alignment vertical="center"/>
    </xf>
    <xf numFmtId="41" fontId="47" fillId="0" borderId="222" xfId="1" applyFont="1" applyBorder="1">
      <alignment vertical="center"/>
    </xf>
    <xf numFmtId="3" fontId="97" fillId="17" borderId="56" xfId="0" applyNumberFormat="1" applyFont="1" applyFill="1" applyBorder="1">
      <alignment vertical="center"/>
    </xf>
    <xf numFmtId="3" fontId="97" fillId="17" borderId="9" xfId="0" applyNumberFormat="1" applyFont="1" applyFill="1" applyBorder="1">
      <alignment vertical="center"/>
    </xf>
    <xf numFmtId="41" fontId="47" fillId="0" borderId="208" xfId="1" applyFont="1" applyBorder="1" applyAlignment="1">
      <alignment horizontal="center" vertical="center"/>
    </xf>
    <xf numFmtId="41" fontId="47" fillId="0" borderId="209" xfId="1" applyFont="1" applyBorder="1" applyAlignment="1">
      <alignment horizontal="center" vertical="center"/>
    </xf>
    <xf numFmtId="41" fontId="47" fillId="0" borderId="210" xfId="1" applyFont="1" applyBorder="1" applyAlignment="1">
      <alignment horizontal="center" vertical="center"/>
    </xf>
    <xf numFmtId="41" fontId="47" fillId="0" borderId="211" xfId="1" applyFont="1" applyBorder="1" applyAlignment="1">
      <alignment horizontal="center" vertical="center"/>
    </xf>
    <xf numFmtId="41" fontId="47" fillId="0" borderId="210" xfId="1" applyFont="1" applyBorder="1">
      <alignment vertical="center"/>
    </xf>
    <xf numFmtId="41" fontId="47" fillId="0" borderId="211" xfId="1" applyFont="1" applyBorder="1">
      <alignment vertical="center"/>
    </xf>
    <xf numFmtId="41" fontId="47" fillId="0" borderId="212" xfId="1" applyFont="1" applyBorder="1">
      <alignment vertical="center"/>
    </xf>
    <xf numFmtId="41" fontId="47" fillId="0" borderId="213" xfId="1" applyFont="1" applyBorder="1">
      <alignment vertical="center"/>
    </xf>
    <xf numFmtId="41" fontId="47" fillId="0" borderId="214" xfId="1" applyFont="1" applyBorder="1">
      <alignment vertical="center"/>
    </xf>
    <xf numFmtId="41" fontId="47" fillId="0" borderId="215" xfId="1" applyFont="1" applyBorder="1">
      <alignment vertical="center"/>
    </xf>
    <xf numFmtId="41" fontId="47" fillId="0" borderId="216" xfId="1" applyFont="1" applyBorder="1">
      <alignment vertical="center"/>
    </xf>
    <xf numFmtId="41" fontId="47" fillId="0" borderId="217" xfId="1" applyFont="1" applyBorder="1">
      <alignment vertical="center"/>
    </xf>
    <xf numFmtId="187" fontId="0" fillId="17" borderId="26" xfId="0" applyNumberFormat="1" applyFill="1" applyBorder="1">
      <alignment vertical="center"/>
    </xf>
    <xf numFmtId="41" fontId="47" fillId="0" borderId="223" xfId="1" applyFont="1" applyBorder="1">
      <alignment vertical="center"/>
    </xf>
    <xf numFmtId="41" fontId="47" fillId="0" borderId="224" xfId="1" applyFont="1" applyBorder="1">
      <alignment vertical="center"/>
    </xf>
    <xf numFmtId="3" fontId="0" fillId="16" borderId="28" xfId="0" applyNumberFormat="1" applyFill="1" applyBorder="1">
      <alignment vertical="center"/>
    </xf>
    <xf numFmtId="0" fontId="0" fillId="17" borderId="34" xfId="0" applyFill="1" applyBorder="1">
      <alignment vertical="center"/>
    </xf>
    <xf numFmtId="187" fontId="0" fillId="17" borderId="198" xfId="0" applyNumberFormat="1" applyFill="1" applyBorder="1">
      <alignment vertical="center"/>
    </xf>
    <xf numFmtId="41" fontId="47" fillId="0" borderId="225" xfId="1" applyFont="1" applyBorder="1">
      <alignment vertical="center"/>
    </xf>
    <xf numFmtId="41" fontId="47" fillId="0" borderId="226" xfId="1" applyFont="1" applyBorder="1">
      <alignment vertical="center"/>
    </xf>
    <xf numFmtId="3" fontId="0" fillId="16" borderId="199" xfId="0" applyNumberFormat="1" applyFill="1" applyBorder="1">
      <alignment vertical="center"/>
    </xf>
    <xf numFmtId="0" fontId="0" fillId="17" borderId="200" xfId="0" applyFill="1" applyBorder="1">
      <alignment vertical="center"/>
    </xf>
    <xf numFmtId="3" fontId="97" fillId="17" borderId="6" xfId="0" applyNumberFormat="1" applyFont="1" applyFill="1" applyBorder="1">
      <alignment vertical="center"/>
    </xf>
    <xf numFmtId="9" fontId="0" fillId="0" borderId="0" xfId="10" applyFont="1">
      <alignment vertical="center"/>
    </xf>
    <xf numFmtId="41" fontId="0" fillId="17" borderId="0" xfId="1" applyFont="1" applyFill="1">
      <alignment vertical="center"/>
    </xf>
    <xf numFmtId="176" fontId="0" fillId="17" borderId="0" xfId="0" applyNumberFormat="1" applyFill="1">
      <alignment vertical="center"/>
    </xf>
    <xf numFmtId="41" fontId="97" fillId="17" borderId="0" xfId="1" applyFont="1" applyFill="1">
      <alignment vertical="center"/>
    </xf>
    <xf numFmtId="41" fontId="0" fillId="17" borderId="0" xfId="0" applyNumberFormat="1" applyFill="1">
      <alignment vertical="center"/>
    </xf>
    <xf numFmtId="41" fontId="0" fillId="0" borderId="0" xfId="1" applyFont="1">
      <alignment vertical="center"/>
    </xf>
    <xf numFmtId="14" fontId="6" fillId="0" borderId="154" xfId="2" applyNumberFormat="1" applyFont="1" applyFill="1" applyBorder="1" applyAlignment="1">
      <alignment horizontal="center" vertical="center"/>
    </xf>
    <xf numFmtId="14" fontId="6" fillId="0" borderId="57" xfId="2" applyNumberFormat="1" applyFont="1" applyFill="1" applyBorder="1" applyAlignment="1">
      <alignment horizontal="center" vertical="center"/>
    </xf>
    <xf numFmtId="14" fontId="6" fillId="0" borderId="58" xfId="2" applyNumberFormat="1" applyFont="1" applyFill="1" applyBorder="1" applyAlignment="1">
      <alignment horizontal="center" vertical="center"/>
    </xf>
    <xf numFmtId="14" fontId="6" fillId="18" borderId="154" xfId="2" applyNumberFormat="1" applyFont="1" applyFill="1" applyBorder="1" applyAlignment="1">
      <alignment horizontal="center" vertical="center"/>
    </xf>
    <xf numFmtId="0" fontId="41" fillId="17" borderId="6" xfId="0" applyFont="1" applyFill="1" applyBorder="1" applyAlignment="1">
      <alignment horizontal="right" vertical="center"/>
    </xf>
    <xf numFmtId="0" fontId="118" fillId="19" borderId="230" xfId="0" applyFont="1" applyFill="1" applyBorder="1" applyAlignment="1">
      <alignment horizontal="center" vertical="center" wrapText="1"/>
    </xf>
    <xf numFmtId="0" fontId="118" fillId="0" borderId="0" xfId="0" applyFont="1" applyFill="1" applyBorder="1" applyAlignment="1">
      <alignment horizontal="center" vertical="center" wrapText="1"/>
    </xf>
    <xf numFmtId="0" fontId="82" fillId="0" borderId="0" xfId="0" applyFont="1" applyAlignment="1">
      <alignment vertical="top"/>
    </xf>
    <xf numFmtId="0" fontId="82" fillId="0" borderId="0" xfId="0" applyFont="1" applyAlignment="1">
      <alignment vertical="top" wrapText="1"/>
    </xf>
    <xf numFmtId="0" fontId="119" fillId="0" borderId="0" xfId="0" applyFont="1" applyAlignment="1">
      <alignment vertical="top" wrapText="1"/>
    </xf>
    <xf numFmtId="0" fontId="0" fillId="0" borderId="231" xfId="0" applyBorder="1">
      <alignment vertical="center"/>
    </xf>
    <xf numFmtId="0" fontId="122" fillId="0" borderId="0" xfId="0" applyFont="1">
      <alignment vertical="center"/>
    </xf>
    <xf numFmtId="0" fontId="30" fillId="0" borderId="0" xfId="0" applyFont="1">
      <alignment vertical="center"/>
    </xf>
    <xf numFmtId="0" fontId="113" fillId="0" borderId="0" xfId="0" applyFont="1">
      <alignment vertical="center"/>
    </xf>
    <xf numFmtId="0" fontId="113" fillId="0" borderId="71" xfId="0" applyFont="1" applyBorder="1">
      <alignment vertical="center"/>
    </xf>
    <xf numFmtId="0" fontId="42" fillId="0" borderId="0" xfId="0" applyFont="1" applyBorder="1">
      <alignment vertical="center"/>
    </xf>
    <xf numFmtId="0" fontId="113" fillId="0" borderId="0" xfId="0" applyFont="1" applyBorder="1" applyAlignment="1">
      <alignment vertical="center" shrinkToFit="1"/>
    </xf>
    <xf numFmtId="0" fontId="42" fillId="0" borderId="72" xfId="0" applyFont="1" applyBorder="1">
      <alignment vertical="center"/>
    </xf>
    <xf numFmtId="0" fontId="19" fillId="0" borderId="71" xfId="0" applyFont="1" applyBorder="1">
      <alignment vertical="center"/>
    </xf>
    <xf numFmtId="0" fontId="18" fillId="0" borderId="0" xfId="0" applyFont="1" applyBorder="1">
      <alignment vertical="center"/>
    </xf>
    <xf numFmtId="0" fontId="124" fillId="20" borderId="6" xfId="0" applyFont="1" applyFill="1" applyBorder="1" applyAlignment="1">
      <alignment horizontal="center" vertical="center"/>
    </xf>
    <xf numFmtId="0" fontId="0" fillId="0" borderId="6" xfId="0" applyBorder="1" applyAlignment="1">
      <alignment horizontal="center" vertical="center"/>
    </xf>
    <xf numFmtId="3" fontId="0" fillId="0" borderId="6" xfId="0" applyNumberFormat="1" applyBorder="1">
      <alignment vertical="center"/>
    </xf>
    <xf numFmtId="0" fontId="0" fillId="0" borderId="40" xfId="0" applyBorder="1" applyAlignment="1">
      <alignment horizontal="center" vertical="center"/>
    </xf>
    <xf numFmtId="3" fontId="0" fillId="0" borderId="40" xfId="0" applyNumberFormat="1" applyBorder="1">
      <alignment vertical="center"/>
    </xf>
    <xf numFmtId="3" fontId="0" fillId="0" borderId="16" xfId="0" applyNumberFormat="1" applyBorder="1">
      <alignment vertical="center"/>
    </xf>
    <xf numFmtId="0" fontId="123" fillId="20" borderId="6" xfId="0" applyFont="1" applyFill="1" applyBorder="1" applyAlignment="1">
      <alignment horizontal="center" vertical="center"/>
    </xf>
    <xf numFmtId="3" fontId="125" fillId="20" borderId="6" xfId="0" applyNumberFormat="1" applyFont="1" applyFill="1" applyBorder="1" applyAlignment="1">
      <alignment horizontal="center" vertical="center"/>
    </xf>
    <xf numFmtId="3" fontId="0" fillId="0" borderId="0" xfId="0" applyNumberFormat="1" applyAlignment="1">
      <alignment horizontal="center" vertical="center"/>
    </xf>
    <xf numFmtId="3" fontId="123" fillId="20" borderId="6" xfId="0" applyNumberFormat="1" applyFont="1" applyFill="1" applyBorder="1" applyAlignment="1">
      <alignment horizontal="center" vertical="center"/>
    </xf>
    <xf numFmtId="41" fontId="0" fillId="0" borderId="6" xfId="0" applyNumberFormat="1" applyBorder="1">
      <alignment vertical="center"/>
    </xf>
    <xf numFmtId="3" fontId="47" fillId="0" borderId="6" xfId="0" applyNumberFormat="1" applyFont="1" applyBorder="1">
      <alignment vertical="center"/>
    </xf>
    <xf numFmtId="14" fontId="47" fillId="0" borderId="6" xfId="0" applyNumberFormat="1" applyFont="1" applyBorder="1" applyAlignment="1">
      <alignment horizontal="center" vertical="center"/>
    </xf>
    <xf numFmtId="3" fontId="47" fillId="0" borderId="6" xfId="0" applyNumberFormat="1" applyFont="1" applyBorder="1" applyAlignment="1">
      <alignment horizontal="center" vertical="center"/>
    </xf>
    <xf numFmtId="41" fontId="0" fillId="0" borderId="40" xfId="0" applyNumberFormat="1" applyBorder="1">
      <alignment vertical="center"/>
    </xf>
    <xf numFmtId="3" fontId="47" fillId="0" borderId="40" xfId="0" applyNumberFormat="1" applyFont="1" applyBorder="1">
      <alignment vertical="center"/>
    </xf>
    <xf numFmtId="14" fontId="47" fillId="0" borderId="40" xfId="0" applyNumberFormat="1" applyFont="1" applyBorder="1" applyAlignment="1">
      <alignment horizontal="center" vertical="center"/>
    </xf>
    <xf numFmtId="3" fontId="47" fillId="0" borderId="40" xfId="0" applyNumberFormat="1" applyFont="1" applyBorder="1" applyAlignment="1">
      <alignment horizontal="center" vertical="center"/>
    </xf>
    <xf numFmtId="41" fontId="0" fillId="0" borderId="16" xfId="0" applyNumberFormat="1" applyBorder="1">
      <alignment vertical="center"/>
    </xf>
    <xf numFmtId="41" fontId="47" fillId="0" borderId="16" xfId="0" applyNumberFormat="1" applyFont="1" applyBorder="1">
      <alignment vertical="center"/>
    </xf>
    <xf numFmtId="3" fontId="0" fillId="0" borderId="0" xfId="0" applyNumberFormat="1" applyAlignment="1">
      <alignment horizontal="right" vertical="center"/>
    </xf>
    <xf numFmtId="0" fontId="125" fillId="20" borderId="6" xfId="0" applyFont="1" applyFill="1" applyBorder="1" applyAlignment="1">
      <alignment horizontal="center" vertical="center"/>
    </xf>
    <xf numFmtId="9" fontId="125" fillId="20" borderId="6" xfId="0" applyNumberFormat="1" applyFont="1" applyFill="1" applyBorder="1" applyAlignment="1">
      <alignment horizontal="center" vertical="center"/>
    </xf>
    <xf numFmtId="179" fontId="125" fillId="20" borderId="6" xfId="10" applyNumberFormat="1" applyFont="1" applyFill="1" applyBorder="1" applyAlignment="1">
      <alignment horizontal="center" vertical="center"/>
    </xf>
    <xf numFmtId="3" fontId="47" fillId="0" borderId="16" xfId="0" applyNumberFormat="1" applyFont="1" applyBorder="1">
      <alignment vertical="center"/>
    </xf>
    <xf numFmtId="3" fontId="0" fillId="0" borderId="232" xfId="0" applyNumberFormat="1" applyBorder="1">
      <alignment vertical="center"/>
    </xf>
    <xf numFmtId="3" fontId="124" fillId="20" borderId="6" xfId="0" applyNumberFormat="1" applyFont="1" applyFill="1" applyBorder="1" applyAlignment="1">
      <alignment horizontal="center" vertical="center"/>
    </xf>
    <xf numFmtId="3" fontId="0" fillId="0" borderId="6" xfId="0" applyNumberFormat="1" applyBorder="1" applyAlignment="1">
      <alignment horizontal="center" vertical="center"/>
    </xf>
    <xf numFmtId="3" fontId="0" fillId="0" borderId="40" xfId="0" applyNumberFormat="1" applyBorder="1" applyAlignment="1">
      <alignment horizontal="center" vertical="center"/>
    </xf>
    <xf numFmtId="3" fontId="0" fillId="0" borderId="16" xfId="0" applyNumberFormat="1" applyBorder="1" applyAlignment="1">
      <alignment horizontal="center" vertical="center"/>
    </xf>
    <xf numFmtId="17" fontId="0" fillId="0" borderId="0" xfId="0" applyNumberFormat="1">
      <alignment vertical="center"/>
    </xf>
    <xf numFmtId="3" fontId="2" fillId="3" borderId="0" xfId="2" applyNumberFormat="1" applyFill="1" applyAlignment="1">
      <alignment vertical="center"/>
    </xf>
    <xf numFmtId="189" fontId="2" fillId="0" borderId="0" xfId="2" applyNumberFormat="1" applyFill="1" applyAlignment="1">
      <alignment vertical="center"/>
    </xf>
    <xf numFmtId="187" fontId="0" fillId="17" borderId="233" xfId="0" applyNumberFormat="1" applyFill="1" applyBorder="1">
      <alignment vertical="center"/>
    </xf>
    <xf numFmtId="41" fontId="0" fillId="0" borderId="73" xfId="1" applyFont="1" applyBorder="1">
      <alignment vertical="center"/>
    </xf>
    <xf numFmtId="3" fontId="0" fillId="16" borderId="227" xfId="0" applyNumberFormat="1" applyFill="1" applyBorder="1">
      <alignment vertical="center"/>
    </xf>
    <xf numFmtId="187" fontId="0" fillId="17" borderId="234" xfId="0" applyNumberFormat="1" applyFill="1" applyBorder="1">
      <alignment vertical="center"/>
    </xf>
    <xf numFmtId="3" fontId="0" fillId="16" borderId="229" xfId="0" applyNumberFormat="1" applyFill="1" applyBorder="1">
      <alignment vertical="center"/>
    </xf>
    <xf numFmtId="187" fontId="0" fillId="17" borderId="235" xfId="0" applyNumberFormat="1" applyFill="1" applyBorder="1">
      <alignment vertical="center"/>
    </xf>
    <xf numFmtId="41" fontId="0" fillId="0" borderId="34" xfId="1" applyFont="1" applyBorder="1">
      <alignment vertical="center"/>
    </xf>
    <xf numFmtId="3" fontId="0" fillId="16" borderId="228" xfId="0" applyNumberFormat="1" applyFill="1" applyBorder="1">
      <alignment vertical="center"/>
    </xf>
    <xf numFmtId="41" fontId="47" fillId="0" borderId="223" xfId="1" applyFont="1" applyBorder="1" applyAlignment="1">
      <alignment horizontal="center" vertical="center"/>
    </xf>
    <xf numFmtId="41" fontId="47" fillId="0" borderId="224" xfId="1" applyFont="1" applyBorder="1" applyAlignment="1">
      <alignment horizontal="center" vertical="center"/>
    </xf>
    <xf numFmtId="0" fontId="0" fillId="16" borderId="28" xfId="0" applyFill="1" applyBorder="1" applyAlignment="1">
      <alignment horizontal="center" vertical="center"/>
    </xf>
    <xf numFmtId="41" fontId="47" fillId="0" borderId="225" xfId="1" applyFont="1" applyBorder="1" applyAlignment="1">
      <alignment horizontal="center" vertical="center"/>
    </xf>
    <xf numFmtId="41" fontId="47" fillId="0" borderId="226" xfId="1" applyFont="1" applyBorder="1" applyAlignment="1">
      <alignment horizontal="center" vertical="center"/>
    </xf>
    <xf numFmtId="0" fontId="0" fillId="16" borderId="199" xfId="0" applyFill="1" applyBorder="1" applyAlignment="1">
      <alignment horizontal="center" vertical="center"/>
    </xf>
    <xf numFmtId="0" fontId="5" fillId="0" borderId="0" xfId="2" applyFont="1" applyFill="1" applyAlignment="1">
      <alignment horizontal="right" vertical="center"/>
    </xf>
    <xf numFmtId="14" fontId="0" fillId="0" borderId="0" xfId="0" applyNumberFormat="1">
      <alignment vertical="center"/>
    </xf>
    <xf numFmtId="14" fontId="6" fillId="17" borderId="153" xfId="2" applyNumberFormat="1" applyFont="1" applyFill="1" applyBorder="1" applyAlignment="1">
      <alignment horizontal="center" vertical="center"/>
    </xf>
    <xf numFmtId="14" fontId="6" fillId="17" borderId="154" xfId="2" applyNumberFormat="1" applyFont="1" applyFill="1" applyBorder="1" applyAlignment="1">
      <alignment horizontal="center" vertical="center"/>
    </xf>
    <xf numFmtId="0" fontId="127" fillId="6" borderId="16" xfId="2" quotePrefix="1" applyFont="1" applyFill="1" applyBorder="1" applyAlignment="1">
      <alignment horizontal="center" vertical="center" wrapText="1"/>
    </xf>
    <xf numFmtId="14" fontId="25" fillId="0" borderId="153" xfId="2" applyNumberFormat="1" applyFont="1" applyFill="1" applyBorder="1" applyAlignment="1">
      <alignment horizontal="center" vertical="center"/>
    </xf>
    <xf numFmtId="0" fontId="9" fillId="0" borderId="193" xfId="0" applyFont="1" applyBorder="1" applyAlignment="1">
      <alignment horizontal="center" vertical="center"/>
    </xf>
    <xf numFmtId="3" fontId="0" fillId="0" borderId="34" xfId="0" applyNumberFormat="1" applyBorder="1">
      <alignment vertical="center"/>
    </xf>
    <xf numFmtId="179" fontId="0" fillId="0" borderId="0" xfId="10" applyNumberFormat="1" applyFont="1">
      <alignment vertical="center"/>
    </xf>
    <xf numFmtId="10" fontId="0" fillId="0" borderId="0" xfId="10" applyNumberFormat="1" applyFont="1">
      <alignment vertical="center"/>
    </xf>
    <xf numFmtId="178" fontId="0" fillId="0" borderId="0" xfId="0" applyNumberFormat="1">
      <alignment vertical="center"/>
    </xf>
    <xf numFmtId="0" fontId="0" fillId="0" borderId="100" xfId="0" applyBorder="1" applyAlignment="1">
      <alignment horizontal="center" vertical="center"/>
    </xf>
    <xf numFmtId="0" fontId="0" fillId="0" borderId="0" xfId="0" applyAlignment="1">
      <alignment horizontal="center" vertical="center"/>
    </xf>
    <xf numFmtId="0" fontId="6" fillId="6" borderId="4" xfId="2" applyFont="1" applyFill="1" applyBorder="1" applyAlignment="1">
      <alignment horizontal="center" vertical="center" wrapText="1"/>
    </xf>
    <xf numFmtId="41" fontId="0" fillId="3" borderId="144" xfId="1" applyFont="1" applyFill="1" applyBorder="1">
      <alignment vertical="center"/>
    </xf>
    <xf numFmtId="41" fontId="97" fillId="3" borderId="144" xfId="1" applyFont="1" applyFill="1" applyBorder="1">
      <alignment vertical="center"/>
    </xf>
    <xf numFmtId="186" fontId="128" fillId="0" borderId="236" xfId="10" applyNumberFormat="1" applyFont="1" applyFill="1" applyBorder="1" applyAlignment="1">
      <alignment horizontal="right" vertical="center"/>
    </xf>
    <xf numFmtId="0" fontId="83" fillId="17" borderId="9" xfId="0" applyFont="1" applyFill="1" applyBorder="1" applyAlignment="1">
      <alignment horizontal="center" vertical="center"/>
    </xf>
    <xf numFmtId="41" fontId="0" fillId="17" borderId="9" xfId="1" applyFont="1" applyFill="1" applyBorder="1">
      <alignment vertical="center"/>
    </xf>
    <xf numFmtId="0" fontId="83" fillId="17" borderId="9" xfId="0" applyFont="1" applyFill="1" applyBorder="1" applyAlignment="1">
      <alignment horizontal="right" vertical="center"/>
    </xf>
    <xf numFmtId="0" fontId="129" fillId="0" borderId="0" xfId="0" applyFont="1">
      <alignment vertical="center"/>
    </xf>
    <xf numFmtId="0" fontId="130" fillId="0" borderId="0" xfId="0" applyFont="1">
      <alignment vertical="center"/>
    </xf>
    <xf numFmtId="177" fontId="102" fillId="17" borderId="0" xfId="0" applyNumberFormat="1" applyFont="1" applyFill="1" applyAlignment="1">
      <alignment horizontal="center" vertical="center"/>
    </xf>
    <xf numFmtId="177" fontId="9" fillId="17" borderId="193" xfId="0" applyNumberFormat="1" applyFont="1" applyFill="1" applyBorder="1" applyAlignment="1">
      <alignment horizontal="center" vertical="center"/>
    </xf>
    <xf numFmtId="177" fontId="9" fillId="0" borderId="193" xfId="0" applyNumberFormat="1" applyFont="1" applyBorder="1" applyAlignment="1">
      <alignment horizontal="center" vertical="center"/>
    </xf>
    <xf numFmtId="41" fontId="2" fillId="3" borderId="144" xfId="1" applyFont="1" applyFill="1" applyBorder="1" applyAlignment="1">
      <alignment vertical="center"/>
    </xf>
    <xf numFmtId="41" fontId="2" fillId="3" borderId="144" xfId="1" applyFont="1" applyFill="1" applyBorder="1" applyAlignment="1">
      <alignment horizontal="center" vertical="center"/>
    </xf>
    <xf numFmtId="0" fontId="131" fillId="0" borderId="0" xfId="2" applyFont="1" applyFill="1" applyAlignment="1">
      <alignment vertical="center"/>
    </xf>
    <xf numFmtId="0" fontId="16" fillId="3" borderId="0" xfId="2" applyFont="1" applyFill="1" applyBorder="1" applyAlignment="1">
      <alignment horizontal="left" vertical="center" indent="1"/>
    </xf>
    <xf numFmtId="0" fontId="0" fillId="17" borderId="9" xfId="0"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3" borderId="0" xfId="0" applyFill="1" applyAlignment="1">
      <alignment horizontal="center" vertical="center"/>
    </xf>
    <xf numFmtId="14" fontId="6" fillId="3" borderId="0" xfId="2" applyNumberFormat="1" applyFont="1" applyFill="1" applyBorder="1" applyAlignment="1">
      <alignment horizontal="center" vertical="center"/>
    </xf>
    <xf numFmtId="0" fontId="132" fillId="3" borderId="0" xfId="2" applyFont="1" applyFill="1" applyBorder="1" applyAlignment="1">
      <alignment horizontal="left" vertical="center"/>
    </xf>
    <xf numFmtId="14" fontId="47" fillId="0" borderId="201" xfId="0" applyNumberFormat="1" applyFont="1" applyBorder="1" applyAlignment="1">
      <alignment horizontal="center" vertical="center"/>
    </xf>
    <xf numFmtId="187" fontId="0" fillId="3" borderId="204" xfId="0" applyNumberFormat="1" applyFill="1" applyBorder="1">
      <alignment vertical="center"/>
    </xf>
    <xf numFmtId="0" fontId="83" fillId="3" borderId="0" xfId="0" applyFont="1" applyFill="1" applyBorder="1" applyAlignment="1">
      <alignment horizontal="center" vertical="center"/>
    </xf>
    <xf numFmtId="14" fontId="8" fillId="0" borderId="153" xfId="2" applyNumberFormat="1" applyFont="1" applyFill="1" applyBorder="1" applyAlignment="1">
      <alignment horizontal="center" vertical="center"/>
    </xf>
    <xf numFmtId="0" fontId="97" fillId="5" borderId="0" xfId="0" applyFont="1" applyFill="1">
      <alignment vertical="center"/>
    </xf>
    <xf numFmtId="0" fontId="0" fillId="5" borderId="0" xfId="0" applyFill="1">
      <alignment vertical="center"/>
    </xf>
    <xf numFmtId="0" fontId="109" fillId="3" borderId="0" xfId="0" applyFont="1" applyFill="1" applyAlignment="1">
      <alignment horizontal="center" vertical="center"/>
    </xf>
    <xf numFmtId="0" fontId="133" fillId="0" borderId="0" xfId="0" applyFont="1">
      <alignment vertical="center"/>
    </xf>
    <xf numFmtId="10" fontId="0" fillId="3" borderId="0" xfId="10" applyNumberFormat="1" applyFont="1" applyFill="1">
      <alignment vertical="center"/>
    </xf>
    <xf numFmtId="0" fontId="102" fillId="22" borderId="0" xfId="0" applyFont="1" applyFill="1" applyAlignment="1">
      <alignment horizontal="center" vertical="center"/>
    </xf>
    <xf numFmtId="3" fontId="0" fillId="23" borderId="0" xfId="0" applyNumberFormat="1" applyFill="1" applyAlignment="1">
      <alignment horizontal="center" vertical="center"/>
    </xf>
    <xf numFmtId="0" fontId="0" fillId="23" borderId="0" xfId="0" applyFill="1">
      <alignment vertical="center"/>
    </xf>
    <xf numFmtId="41" fontId="0" fillId="8" borderId="9" xfId="1" applyFont="1" applyFill="1" applyBorder="1">
      <alignment vertical="center"/>
    </xf>
    <xf numFmtId="0" fontId="47" fillId="0" borderId="218" xfId="0" applyFont="1" applyBorder="1" applyAlignment="1">
      <alignment horizontal="center" vertical="center"/>
    </xf>
    <xf numFmtId="0" fontId="135" fillId="0" borderId="0" xfId="26" applyFont="1">
      <alignment vertical="center"/>
    </xf>
    <xf numFmtId="0" fontId="135" fillId="24" borderId="9" xfId="26" applyFont="1" applyFill="1" applyBorder="1" applyAlignment="1">
      <alignment horizontal="center" vertical="center" wrapText="1"/>
    </xf>
    <xf numFmtId="0" fontId="135" fillId="24" borderId="9" xfId="0" applyFont="1" applyFill="1" applyBorder="1" applyAlignment="1">
      <alignment horizontal="center" vertical="center" wrapText="1"/>
    </xf>
    <xf numFmtId="3" fontId="135" fillId="24" borderId="9" xfId="26" applyNumberFormat="1" applyFont="1" applyFill="1" applyBorder="1" applyAlignment="1">
      <alignment horizontal="center" vertical="center" wrapText="1"/>
    </xf>
    <xf numFmtId="3" fontId="135" fillId="0" borderId="9" xfId="26" applyNumberFormat="1" applyFont="1" applyBorder="1" applyAlignment="1">
      <alignment horizontal="center" vertical="center" wrapText="1"/>
    </xf>
    <xf numFmtId="0" fontId="135" fillId="0" borderId="9" xfId="26" applyFont="1" applyBorder="1" applyAlignment="1">
      <alignment horizontal="center" vertical="center" wrapText="1"/>
    </xf>
    <xf numFmtId="0" fontId="136" fillId="0" borderId="0" xfId="0" quotePrefix="1" applyFont="1" applyAlignment="1">
      <alignment horizontal="center" vertical="center"/>
    </xf>
    <xf numFmtId="3" fontId="0" fillId="25" borderId="6" xfId="0" applyNumberFormat="1" applyFill="1" applyBorder="1">
      <alignment vertical="center"/>
    </xf>
    <xf numFmtId="9" fontId="0" fillId="25" borderId="6" xfId="0" applyNumberFormat="1" applyFill="1" applyBorder="1">
      <alignment vertical="center"/>
    </xf>
    <xf numFmtId="0" fontId="33" fillId="6" borderId="185" xfId="11" applyFill="1" applyBorder="1" applyAlignment="1" applyProtection="1">
      <alignment horizontal="center" vertical="center" shrinkToFit="1"/>
    </xf>
    <xf numFmtId="0" fontId="139" fillId="0" borderId="0" xfId="27" applyFont="1" applyAlignment="1" applyProtection="1">
      <alignment horizontal="left" vertical="center"/>
      <protection hidden="1"/>
    </xf>
    <xf numFmtId="0" fontId="140" fillId="0" borderId="0" xfId="27" applyFont="1" applyAlignment="1" applyProtection="1">
      <alignment horizontal="center" vertical="center"/>
      <protection hidden="1"/>
    </xf>
    <xf numFmtId="0" fontId="137" fillId="0" borderId="0" xfId="27" applyProtection="1">
      <protection hidden="1"/>
    </xf>
    <xf numFmtId="0" fontId="137" fillId="0" borderId="240" xfId="27" applyBorder="1" applyAlignment="1" applyProtection="1">
      <alignment vertical="center"/>
      <protection hidden="1"/>
    </xf>
    <xf numFmtId="0" fontId="137" fillId="0" borderId="0" xfId="27" applyAlignment="1" applyProtection="1">
      <alignment vertical="center"/>
      <protection hidden="1"/>
    </xf>
    <xf numFmtId="0" fontId="137" fillId="0" borderId="0" xfId="27" applyAlignment="1" applyProtection="1">
      <alignment horizontal="right" vertical="center"/>
      <protection hidden="1"/>
    </xf>
    <xf numFmtId="0" fontId="137" fillId="0" borderId="33" xfId="27" applyBorder="1" applyAlignment="1" applyProtection="1">
      <alignment vertical="center"/>
      <protection hidden="1"/>
    </xf>
    <xf numFmtId="0" fontId="137" fillId="0" borderId="34" xfId="27" applyBorder="1" applyAlignment="1" applyProtection="1">
      <alignment vertical="center"/>
      <protection hidden="1"/>
    </xf>
    <xf numFmtId="0" fontId="141" fillId="0" borderId="240" xfId="27" applyFont="1" applyBorder="1" applyAlignment="1" applyProtection="1">
      <alignment horizontal="left" vertical="center" wrapText="1"/>
      <protection hidden="1"/>
    </xf>
    <xf numFmtId="0" fontId="141" fillId="0" borderId="0" xfId="27" applyFont="1" applyAlignment="1" applyProtection="1">
      <alignment horizontal="left" vertical="center" wrapText="1"/>
      <protection hidden="1"/>
    </xf>
    <xf numFmtId="0" fontId="141" fillId="0" borderId="243" xfId="27" applyFont="1" applyBorder="1" applyAlignment="1" applyProtection="1">
      <alignment horizontal="left" vertical="center" wrapText="1"/>
      <protection hidden="1"/>
    </xf>
    <xf numFmtId="0" fontId="145" fillId="0" borderId="240" xfId="27" applyFont="1" applyBorder="1" applyAlignment="1" applyProtection="1">
      <alignment vertical="center"/>
      <protection hidden="1"/>
    </xf>
    <xf numFmtId="0" fontId="139" fillId="0" borderId="0" xfId="27" applyFont="1" applyAlignment="1" applyProtection="1">
      <alignment vertical="center"/>
      <protection hidden="1"/>
    </xf>
    <xf numFmtId="0" fontId="147" fillId="0" borderId="0" xfId="27" applyFont="1" applyAlignment="1" applyProtection="1">
      <alignment vertical="center"/>
      <protection hidden="1"/>
    </xf>
    <xf numFmtId="0" fontId="147" fillId="0" borderId="243" xfId="27" applyFont="1" applyBorder="1" applyAlignment="1" applyProtection="1">
      <alignment vertical="center"/>
      <protection hidden="1"/>
    </xf>
    <xf numFmtId="0" fontId="149" fillId="0" borderId="0" xfId="27" applyFont="1" applyAlignment="1" applyProtection="1">
      <alignment vertical="center"/>
      <protection hidden="1"/>
    </xf>
    <xf numFmtId="0" fontId="150" fillId="0" borderId="0" xfId="27" applyFont="1" applyProtection="1">
      <protection hidden="1"/>
    </xf>
    <xf numFmtId="0" fontId="152" fillId="0" borderId="0" xfId="27" applyFont="1" applyAlignment="1" applyProtection="1">
      <alignment vertical="center"/>
      <protection hidden="1"/>
    </xf>
    <xf numFmtId="0" fontId="153" fillId="0" borderId="0" xfId="27" applyFont="1" applyProtection="1">
      <protection hidden="1"/>
    </xf>
    <xf numFmtId="0" fontId="141" fillId="0" borderId="240" xfId="27" applyFont="1" applyBorder="1" applyAlignment="1" applyProtection="1">
      <alignment vertical="center"/>
      <protection hidden="1"/>
    </xf>
    <xf numFmtId="0" fontId="141" fillId="0" borderId="0" xfId="27" applyFont="1" applyAlignment="1" applyProtection="1">
      <alignment vertical="center"/>
      <protection hidden="1"/>
    </xf>
    <xf numFmtId="0" fontId="154" fillId="0" borderId="0" xfId="27" applyFont="1" applyAlignment="1" applyProtection="1">
      <alignment vertical="center"/>
      <protection hidden="1"/>
    </xf>
    <xf numFmtId="0" fontId="154" fillId="0" borderId="243" xfId="27" applyFont="1" applyBorder="1" applyAlignment="1" applyProtection="1">
      <alignment vertical="center"/>
      <protection hidden="1"/>
    </xf>
    <xf numFmtId="0" fontId="158" fillId="0" borderId="240" xfId="27" applyFont="1" applyBorder="1" applyAlignment="1" applyProtection="1">
      <alignment vertical="center"/>
      <protection hidden="1"/>
    </xf>
    <xf numFmtId="0" fontId="158" fillId="0" borderId="0" xfId="27" applyFont="1" applyAlignment="1" applyProtection="1">
      <alignment vertical="center"/>
      <protection hidden="1"/>
    </xf>
    <xf numFmtId="0" fontId="159" fillId="0" borderId="0" xfId="27" applyFont="1" applyAlignment="1" applyProtection="1">
      <alignment vertical="center"/>
      <protection hidden="1"/>
    </xf>
    <xf numFmtId="0" fontId="159" fillId="0" borderId="243" xfId="27" applyFont="1" applyBorder="1" applyAlignment="1" applyProtection="1">
      <alignment vertical="center"/>
      <protection hidden="1"/>
    </xf>
    <xf numFmtId="0" fontId="139" fillId="3" borderId="240" xfId="27" applyFont="1" applyFill="1" applyBorder="1" applyAlignment="1" applyProtection="1">
      <alignment vertical="center"/>
      <protection hidden="1"/>
    </xf>
    <xf numFmtId="0" fontId="158" fillId="3" borderId="0" xfId="27" applyFont="1" applyFill="1" applyAlignment="1" applyProtection="1">
      <alignment vertical="center"/>
      <protection hidden="1"/>
    </xf>
    <xf numFmtId="0" fontId="159" fillId="3" borderId="0" xfId="27" applyFont="1" applyFill="1" applyAlignment="1" applyProtection="1">
      <alignment vertical="center"/>
      <protection hidden="1"/>
    </xf>
    <xf numFmtId="0" fontId="159" fillId="3" borderId="243" xfId="27" applyFont="1" applyFill="1" applyBorder="1" applyAlignment="1" applyProtection="1">
      <alignment vertical="center"/>
      <protection hidden="1"/>
    </xf>
    <xf numFmtId="0" fontId="139" fillId="0" borderId="240" xfId="27" applyFont="1" applyBorder="1" applyAlignment="1" applyProtection="1">
      <alignment vertical="center"/>
      <protection hidden="1"/>
    </xf>
    <xf numFmtId="0" fontId="144" fillId="0" borderId="240" xfId="27" applyFont="1" applyBorder="1" applyAlignment="1" applyProtection="1">
      <alignment vertical="center"/>
      <protection hidden="1"/>
    </xf>
    <xf numFmtId="0" fontId="152" fillId="0" borderId="243" xfId="27" applyFont="1" applyBorder="1" applyAlignment="1" applyProtection="1">
      <alignment vertical="center"/>
      <protection hidden="1"/>
    </xf>
    <xf numFmtId="0" fontId="144" fillId="0" borderId="240" xfId="27" quotePrefix="1" applyFont="1" applyBorder="1" applyAlignment="1" applyProtection="1">
      <alignment vertical="center"/>
      <protection hidden="1"/>
    </xf>
    <xf numFmtId="0" fontId="162" fillId="0" borderId="0" xfId="27" applyFont="1" applyAlignment="1" applyProtection="1">
      <alignment vertical="center"/>
      <protection hidden="1"/>
    </xf>
    <xf numFmtId="0" fontId="144" fillId="0" borderId="0" xfId="27" applyFont="1" applyAlignment="1" applyProtection="1">
      <alignment vertical="center"/>
      <protection hidden="1"/>
    </xf>
    <xf numFmtId="0" fontId="163" fillId="0" borderId="33" xfId="27" applyFont="1" applyBorder="1" applyAlignment="1" applyProtection="1">
      <alignment vertical="center"/>
      <protection hidden="1"/>
    </xf>
    <xf numFmtId="0" fontId="164" fillId="0" borderId="34" xfId="27" applyFont="1" applyBorder="1" applyAlignment="1" applyProtection="1">
      <alignment vertical="center"/>
      <protection hidden="1"/>
    </xf>
    <xf numFmtId="0" fontId="163" fillId="0" borderId="34" xfId="27" applyFont="1" applyBorder="1" applyAlignment="1" applyProtection="1">
      <alignment vertical="center"/>
      <protection hidden="1"/>
    </xf>
    <xf numFmtId="0" fontId="159" fillId="0" borderId="34" xfId="27" applyFont="1" applyBorder="1" applyAlignment="1" applyProtection="1">
      <alignment vertical="center"/>
      <protection hidden="1"/>
    </xf>
    <xf numFmtId="0" fontId="159" fillId="0" borderId="70" xfId="27" applyFont="1" applyBorder="1" applyAlignment="1" applyProtection="1">
      <alignment vertical="center"/>
      <protection hidden="1"/>
    </xf>
    <xf numFmtId="0" fontId="139" fillId="0" borderId="241" xfId="27" applyFont="1" applyBorder="1" applyAlignment="1" applyProtection="1">
      <alignment vertical="center"/>
      <protection hidden="1"/>
    </xf>
    <xf numFmtId="0" fontId="139" fillId="0" borderId="73" xfId="27" applyFont="1" applyBorder="1" applyAlignment="1" applyProtection="1">
      <alignment vertical="center"/>
      <protection hidden="1"/>
    </xf>
    <xf numFmtId="0" fontId="147" fillId="0" borderId="73" xfId="27" applyFont="1" applyBorder="1" applyAlignment="1" applyProtection="1">
      <alignment vertical="center"/>
      <protection hidden="1"/>
    </xf>
    <xf numFmtId="0" fontId="147" fillId="0" borderId="242" xfId="27" applyFont="1" applyBorder="1" applyAlignment="1" applyProtection="1">
      <alignment vertical="center"/>
      <protection hidden="1"/>
    </xf>
    <xf numFmtId="0" fontId="155" fillId="0" borderId="240" xfId="27" applyFont="1" applyBorder="1" applyAlignment="1" applyProtection="1">
      <alignment horizontal="left" vertical="center"/>
      <protection hidden="1"/>
    </xf>
    <xf numFmtId="0" fontId="144" fillId="0" borderId="0" xfId="27" applyFont="1" applyAlignment="1" applyProtection="1">
      <alignment horizontal="left" vertical="center"/>
      <protection hidden="1"/>
    </xf>
    <xf numFmtId="0" fontId="144" fillId="0" borderId="243" xfId="27" applyFont="1" applyBorder="1" applyAlignment="1" applyProtection="1">
      <alignment horizontal="left" vertical="center"/>
      <protection hidden="1"/>
    </xf>
    <xf numFmtId="0" fontId="153" fillId="0" borderId="0" xfId="27" applyFont="1" applyAlignment="1" applyProtection="1">
      <alignment vertical="center"/>
      <protection hidden="1"/>
    </xf>
    <xf numFmtId="0" fontId="153" fillId="0" borderId="243" xfId="27" applyFont="1" applyBorder="1" applyAlignment="1" applyProtection="1">
      <alignment vertical="center"/>
      <protection hidden="1"/>
    </xf>
    <xf numFmtId="0" fontId="141" fillId="0" borderId="240" xfId="27" quotePrefix="1" applyFont="1" applyBorder="1" applyAlignment="1" applyProtection="1">
      <alignment vertical="center"/>
      <protection hidden="1"/>
    </xf>
    <xf numFmtId="0" fontId="166" fillId="0" borderId="0" xfId="27" applyFont="1" applyAlignment="1" applyProtection="1">
      <alignment vertical="center"/>
      <protection hidden="1"/>
    </xf>
    <xf numFmtId="0" fontId="166" fillId="0" borderId="243" xfId="27" applyFont="1" applyBorder="1" applyAlignment="1" applyProtection="1">
      <alignment vertical="center"/>
      <protection hidden="1"/>
    </xf>
    <xf numFmtId="0" fontId="166" fillId="0" borderId="0" xfId="27" applyFont="1" applyProtection="1">
      <protection hidden="1"/>
    </xf>
    <xf numFmtId="0" fontId="141" fillId="0" borderId="243" xfId="27" applyFont="1" applyBorder="1" applyAlignment="1" applyProtection="1">
      <alignment vertical="center"/>
      <protection hidden="1"/>
    </xf>
    <xf numFmtId="0" fontId="168" fillId="0" borderId="0" xfId="27" applyFont="1" applyProtection="1">
      <protection hidden="1"/>
    </xf>
    <xf numFmtId="0" fontId="144" fillId="0" borderId="33" xfId="27" applyFont="1" applyBorder="1" applyAlignment="1" applyProtection="1">
      <alignment vertical="center"/>
      <protection hidden="1"/>
    </xf>
    <xf numFmtId="0" fontId="144" fillId="0" borderId="34" xfId="27" applyFont="1" applyBorder="1" applyAlignment="1" applyProtection="1">
      <alignment vertical="center"/>
      <protection hidden="1"/>
    </xf>
    <xf numFmtId="0" fontId="153" fillId="0" borderId="34" xfId="27" applyFont="1" applyBorder="1" applyAlignment="1" applyProtection="1">
      <alignment vertical="center"/>
      <protection hidden="1"/>
    </xf>
    <xf numFmtId="0" fontId="153" fillId="0" borderId="70" xfId="27" applyFont="1" applyBorder="1" applyAlignment="1" applyProtection="1">
      <alignment vertical="center"/>
      <protection hidden="1"/>
    </xf>
    <xf numFmtId="0" fontId="42" fillId="0" borderId="0" xfId="0" applyFont="1" applyProtection="1">
      <alignment vertical="center"/>
      <protection hidden="1"/>
    </xf>
    <xf numFmtId="0" fontId="169" fillId="0" borderId="0" xfId="27" applyFont="1" applyAlignment="1" applyProtection="1">
      <alignment horizontal="left" vertical="center" wrapText="1"/>
      <protection hidden="1"/>
    </xf>
    <xf numFmtId="0" fontId="170" fillId="0" borderId="0" xfId="28" applyFont="1" applyAlignment="1" applyProtection="1">
      <alignment horizontal="left" vertical="center"/>
      <protection hidden="1"/>
    </xf>
    <xf numFmtId="0" fontId="171" fillId="0" borderId="0" xfId="28" applyFont="1" applyAlignment="1" applyProtection="1">
      <alignment vertical="center"/>
      <protection hidden="1"/>
    </xf>
    <xf numFmtId="0" fontId="171" fillId="0" borderId="0" xfId="28" applyFont="1" applyAlignment="1" applyProtection="1">
      <alignment horizontal="right" vertical="center"/>
      <protection hidden="1"/>
    </xf>
    <xf numFmtId="190" fontId="171" fillId="0" borderId="0" xfId="28" applyNumberFormat="1" applyFont="1" applyAlignment="1" applyProtection="1">
      <alignment vertical="center"/>
      <protection hidden="1"/>
    </xf>
    <xf numFmtId="192" fontId="18" fillId="0" borderId="0" xfId="28" applyNumberFormat="1" applyFont="1" applyAlignment="1" applyProtection="1">
      <alignment vertical="center"/>
      <protection hidden="1"/>
    </xf>
    <xf numFmtId="192" fontId="18" fillId="0" borderId="0" xfId="28" applyNumberFormat="1" applyFont="1" applyAlignment="1" applyProtection="1">
      <alignment horizontal="center" vertical="center"/>
      <protection hidden="1"/>
    </xf>
    <xf numFmtId="192" fontId="173" fillId="0" borderId="0" xfId="28" applyNumberFormat="1" applyFont="1" applyAlignment="1" applyProtection="1">
      <alignment vertical="center"/>
      <protection hidden="1"/>
    </xf>
    <xf numFmtId="192" fontId="173" fillId="0" borderId="0" xfId="1" applyNumberFormat="1" applyFont="1" applyFill="1" applyBorder="1" applyAlignment="1" applyProtection="1">
      <alignment vertical="center"/>
      <protection hidden="1"/>
    </xf>
    <xf numFmtId="0" fontId="18" fillId="0" borderId="0" xfId="28" applyFont="1" applyAlignment="1" applyProtection="1">
      <alignment horizontal="center" vertical="center"/>
      <protection hidden="1"/>
    </xf>
    <xf numFmtId="0" fontId="18" fillId="0" borderId="0" xfId="28" applyFont="1" applyAlignment="1" applyProtection="1">
      <alignment horizontal="center" vertical="center" shrinkToFit="1"/>
      <protection hidden="1"/>
    </xf>
    <xf numFmtId="193" fontId="173" fillId="0" borderId="0" xfId="28" applyNumberFormat="1" applyFont="1" applyAlignment="1" applyProtection="1">
      <alignment horizontal="center" vertical="center" shrinkToFit="1"/>
      <protection locked="0" hidden="1"/>
    </xf>
    <xf numFmtId="0" fontId="18" fillId="30" borderId="254" xfId="28" applyFont="1" applyFill="1" applyBorder="1" applyAlignment="1" applyProtection="1">
      <alignment horizontal="center" vertical="center"/>
      <protection hidden="1"/>
    </xf>
    <xf numFmtId="0" fontId="172" fillId="0" borderId="0" xfId="28" applyFont="1" applyAlignment="1" applyProtection="1">
      <alignment horizontal="center" vertical="center" wrapText="1"/>
      <protection hidden="1"/>
    </xf>
    <xf numFmtId="0" fontId="176" fillId="0" borderId="0" xfId="28" applyFont="1" applyAlignment="1" applyProtection="1">
      <alignment horizontal="right"/>
      <protection hidden="1"/>
    </xf>
    <xf numFmtId="0" fontId="177" fillId="0" borderId="0" xfId="28" applyFont="1" applyAlignment="1" applyProtection="1">
      <alignment horizontal="right"/>
      <protection hidden="1"/>
    </xf>
    <xf numFmtId="192" fontId="171" fillId="0" borderId="0" xfId="28" applyNumberFormat="1" applyFont="1" applyAlignment="1" applyProtection="1">
      <alignment vertical="center"/>
      <protection hidden="1"/>
    </xf>
    <xf numFmtId="0" fontId="18" fillId="30" borderId="1" xfId="28" applyFont="1" applyFill="1" applyBorder="1" applyAlignment="1" applyProtection="1">
      <alignment horizontal="center" vertical="center"/>
      <protection hidden="1"/>
    </xf>
    <xf numFmtId="0" fontId="18" fillId="29" borderId="50" xfId="28" applyFont="1" applyFill="1" applyBorder="1" applyAlignment="1" applyProtection="1">
      <alignment horizontal="center" vertical="center"/>
      <protection hidden="1"/>
    </xf>
    <xf numFmtId="0" fontId="18" fillId="29" borderId="50" xfId="28" applyFont="1" applyFill="1" applyBorder="1" applyAlignment="1" applyProtection="1">
      <alignment horizontal="center" vertical="center" wrapText="1"/>
      <protection hidden="1"/>
    </xf>
    <xf numFmtId="0" fontId="18" fillId="29" borderId="2" xfId="28" applyFont="1" applyFill="1" applyBorder="1" applyAlignment="1" applyProtection="1">
      <alignment horizontal="center" vertical="center" wrapText="1"/>
      <protection hidden="1"/>
    </xf>
    <xf numFmtId="0" fontId="18" fillId="29" borderId="3" xfId="28" applyFont="1" applyFill="1" applyBorder="1" applyAlignment="1" applyProtection="1">
      <alignment horizontal="center" vertical="center" wrapText="1"/>
      <protection hidden="1"/>
    </xf>
    <xf numFmtId="0" fontId="18" fillId="0" borderId="71" xfId="28" applyFont="1" applyBorder="1" applyAlignment="1" applyProtection="1">
      <alignment horizontal="center" vertical="center" wrapText="1"/>
      <protection hidden="1"/>
    </xf>
    <xf numFmtId="0" fontId="18" fillId="0" borderId="0" xfId="28" applyFont="1" applyAlignment="1" applyProtection="1">
      <alignment horizontal="center" vertical="center" wrapText="1"/>
      <protection hidden="1"/>
    </xf>
    <xf numFmtId="0" fontId="18" fillId="30" borderId="5" xfId="28" applyFont="1" applyFill="1" applyBorder="1" applyAlignment="1" applyProtection="1">
      <alignment horizontal="center" vertical="center"/>
      <protection hidden="1"/>
    </xf>
    <xf numFmtId="14" fontId="180" fillId="3" borderId="6" xfId="28" applyNumberFormat="1" applyFont="1" applyFill="1" applyBorder="1" applyAlignment="1" applyProtection="1">
      <alignment horizontal="center" vertical="center" shrinkToFit="1"/>
      <protection locked="0" hidden="1"/>
    </xf>
    <xf numFmtId="0" fontId="18" fillId="3" borderId="6" xfId="28" applyFont="1" applyFill="1" applyBorder="1" applyAlignment="1" applyProtection="1">
      <alignment horizontal="center" vertical="center" shrinkToFit="1"/>
      <protection locked="0" hidden="1"/>
    </xf>
    <xf numFmtId="0" fontId="18" fillId="3" borderId="7" xfId="28" applyFont="1" applyFill="1" applyBorder="1" applyAlignment="1" applyProtection="1">
      <alignment horizontal="center" vertical="center" shrinkToFit="1"/>
      <protection locked="0" hidden="1"/>
    </xf>
    <xf numFmtId="0" fontId="18" fillId="0" borderId="71" xfId="28" applyFont="1" applyBorder="1" applyAlignment="1" applyProtection="1">
      <alignment horizontal="center" vertical="center" shrinkToFit="1"/>
      <protection locked="0" hidden="1"/>
    </xf>
    <xf numFmtId="0" fontId="18" fillId="0" borderId="0" xfId="28" applyFont="1" applyAlignment="1" applyProtection="1">
      <alignment horizontal="center" vertical="center" shrinkToFit="1"/>
      <protection locked="0" hidden="1"/>
    </xf>
    <xf numFmtId="0" fontId="18" fillId="30" borderId="256" xfId="28" applyFont="1" applyFill="1" applyBorder="1" applyAlignment="1" applyProtection="1">
      <alignment horizontal="center" vertical="center"/>
      <protection hidden="1"/>
    </xf>
    <xf numFmtId="14" fontId="180" fillId="3" borderId="257" xfId="28" applyNumberFormat="1" applyFont="1" applyFill="1" applyBorder="1" applyAlignment="1" applyProtection="1">
      <alignment horizontal="center" vertical="center" shrinkToFit="1"/>
      <protection locked="0" hidden="1"/>
    </xf>
    <xf numFmtId="0" fontId="18" fillId="3" borderId="257" xfId="28" applyFont="1" applyFill="1" applyBorder="1" applyAlignment="1" applyProtection="1">
      <alignment horizontal="center" vertical="center" shrinkToFit="1"/>
      <protection locked="0" hidden="1"/>
    </xf>
    <xf numFmtId="0" fontId="18" fillId="3" borderId="247" xfId="28" applyFont="1" applyFill="1" applyBorder="1" applyAlignment="1" applyProtection="1">
      <alignment horizontal="center" vertical="center" shrinkToFit="1"/>
      <protection locked="0" hidden="1"/>
    </xf>
    <xf numFmtId="0" fontId="176" fillId="0" borderId="0" xfId="28" applyFont="1" applyAlignment="1" applyProtection="1">
      <alignment horizontal="left" vertical="center"/>
      <protection hidden="1"/>
    </xf>
    <xf numFmtId="14" fontId="171" fillId="0" borderId="0" xfId="28" applyNumberFormat="1" applyFont="1" applyAlignment="1" applyProtection="1">
      <alignment horizontal="center" vertical="center"/>
      <protection hidden="1"/>
    </xf>
    <xf numFmtId="14" fontId="181" fillId="0" borderId="0" xfId="28" applyNumberFormat="1" applyFont="1" applyAlignment="1" applyProtection="1">
      <alignment horizontal="center" vertical="center" shrinkToFit="1"/>
      <protection hidden="1"/>
    </xf>
    <xf numFmtId="0" fontId="182" fillId="0" borderId="0" xfId="28" applyFont="1" applyAlignment="1" applyProtection="1">
      <alignment horizontal="center" vertical="center" shrinkToFit="1"/>
      <protection hidden="1"/>
    </xf>
    <xf numFmtId="41" fontId="182" fillId="0" borderId="0" xfId="29" applyNumberFormat="1" applyFont="1" applyFill="1" applyBorder="1" applyAlignment="1" applyProtection="1">
      <alignment horizontal="center" vertical="center" shrinkToFit="1"/>
      <protection hidden="1"/>
    </xf>
    <xf numFmtId="41" fontId="183" fillId="0" borderId="0" xfId="29" applyNumberFormat="1" applyFont="1" applyFill="1" applyBorder="1" applyAlignment="1" applyProtection="1">
      <alignment horizontal="center" vertical="center" shrinkToFit="1"/>
      <protection hidden="1"/>
    </xf>
    <xf numFmtId="0" fontId="18" fillId="29" borderId="2" xfId="28" applyFont="1" applyFill="1" applyBorder="1" applyAlignment="1" applyProtection="1">
      <alignment horizontal="center" vertical="center"/>
      <protection hidden="1"/>
    </xf>
    <xf numFmtId="0" fontId="18" fillId="29" borderId="4" xfId="28" applyFont="1" applyFill="1" applyBorder="1" applyAlignment="1" applyProtection="1">
      <alignment horizontal="center" vertical="center"/>
      <protection hidden="1"/>
    </xf>
    <xf numFmtId="41" fontId="18" fillId="3" borderId="6" xfId="29" applyNumberFormat="1" applyFont="1" applyFill="1" applyBorder="1" applyAlignment="1" applyProtection="1">
      <alignment horizontal="center" vertical="center" shrinkToFit="1"/>
      <protection locked="0" hidden="1"/>
    </xf>
    <xf numFmtId="41" fontId="18" fillId="31" borderId="8" xfId="28" applyNumberFormat="1" applyFont="1" applyFill="1" applyBorder="1" applyAlignment="1" applyProtection="1">
      <alignment vertical="center"/>
      <protection locked="0" hidden="1"/>
    </xf>
    <xf numFmtId="41" fontId="18" fillId="3" borderId="257" xfId="29" applyNumberFormat="1" applyFont="1" applyFill="1" applyBorder="1" applyAlignment="1" applyProtection="1">
      <alignment horizontal="center" vertical="center" shrinkToFit="1"/>
      <protection locked="0" hidden="1"/>
    </xf>
    <xf numFmtId="41" fontId="18" fillId="3" borderId="258" xfId="28" applyNumberFormat="1" applyFont="1" applyFill="1" applyBorder="1" applyAlignment="1" applyProtection="1">
      <alignment vertical="center"/>
      <protection locked="0" hidden="1"/>
    </xf>
    <xf numFmtId="0" fontId="173" fillId="0" borderId="0" xfId="28" applyFont="1" applyAlignment="1" applyProtection="1">
      <alignment horizontal="left" vertical="center"/>
      <protection hidden="1"/>
    </xf>
    <xf numFmtId="41" fontId="18" fillId="0" borderId="0" xfId="29" applyNumberFormat="1" applyFont="1" applyFill="1" applyBorder="1" applyAlignment="1" applyProtection="1">
      <alignment horizontal="center" vertical="center" shrinkToFit="1"/>
      <protection hidden="1"/>
    </xf>
    <xf numFmtId="41" fontId="18" fillId="0" borderId="0" xfId="28" applyNumberFormat="1" applyFont="1" applyAlignment="1" applyProtection="1">
      <alignment vertical="center"/>
      <protection hidden="1"/>
    </xf>
    <xf numFmtId="195" fontId="18" fillId="0" borderId="0" xfId="29" applyNumberFormat="1" applyFont="1" applyFill="1" applyBorder="1" applyAlignment="1" applyProtection="1">
      <alignment vertical="center" shrinkToFit="1"/>
      <protection hidden="1"/>
    </xf>
    <xf numFmtId="14" fontId="185" fillId="0" borderId="0" xfId="28" applyNumberFormat="1" applyFont="1" applyAlignment="1" applyProtection="1">
      <alignment horizontal="left" vertical="center"/>
      <protection hidden="1"/>
    </xf>
    <xf numFmtId="14" fontId="181" fillId="0" borderId="0" xfId="28" applyNumberFormat="1" applyFont="1" applyAlignment="1" applyProtection="1">
      <alignment horizontal="center" vertical="center"/>
      <protection hidden="1"/>
    </xf>
    <xf numFmtId="14" fontId="186" fillId="0" borderId="0" xfId="28" quotePrefix="1" applyNumberFormat="1" applyFont="1" applyAlignment="1" applyProtection="1">
      <alignment horizontal="left" vertical="center"/>
      <protection hidden="1"/>
    </xf>
    <xf numFmtId="14" fontId="181" fillId="0" borderId="0" xfId="29" applyNumberFormat="1" applyFont="1" applyFill="1" applyBorder="1" applyAlignment="1" applyProtection="1">
      <alignment horizontal="center" vertical="center"/>
      <protection hidden="1"/>
    </xf>
    <xf numFmtId="196" fontId="18" fillId="0" borderId="0" xfId="1" applyNumberFormat="1" applyFont="1" applyAlignment="1" applyProtection="1">
      <alignment vertical="center"/>
      <protection hidden="1"/>
    </xf>
    <xf numFmtId="0" fontId="187" fillId="0" borderId="0" xfId="28" applyFont="1" applyProtection="1">
      <protection hidden="1"/>
    </xf>
    <xf numFmtId="0" fontId="176" fillId="0" borderId="0" xfId="28" applyFont="1" applyProtection="1">
      <protection hidden="1"/>
    </xf>
    <xf numFmtId="14" fontId="188" fillId="29" borderId="2" xfId="28" applyNumberFormat="1" applyFont="1" applyFill="1" applyBorder="1" applyAlignment="1" applyProtection="1">
      <alignment horizontal="center" vertical="center" wrapText="1"/>
      <protection hidden="1"/>
    </xf>
    <xf numFmtId="14" fontId="188" fillId="29" borderId="4" xfId="28" applyNumberFormat="1" applyFont="1" applyFill="1" applyBorder="1" applyAlignment="1" applyProtection="1">
      <alignment horizontal="center" vertical="center"/>
      <protection hidden="1"/>
    </xf>
    <xf numFmtId="0" fontId="18" fillId="0" borderId="0" xfId="28" applyFont="1" applyAlignment="1" applyProtection="1">
      <alignment vertical="center"/>
      <protection hidden="1"/>
    </xf>
    <xf numFmtId="49" fontId="180" fillId="3" borderId="6" xfId="29" applyNumberFormat="1" applyFont="1" applyFill="1" applyBorder="1" applyAlignment="1" applyProtection="1">
      <alignment horizontal="center" vertical="center" shrinkToFit="1"/>
      <protection locked="0" hidden="1"/>
    </xf>
    <xf numFmtId="197" fontId="180" fillId="3" borderId="6" xfId="29" applyNumberFormat="1" applyFont="1" applyFill="1" applyBorder="1" applyAlignment="1" applyProtection="1">
      <alignment horizontal="center" vertical="center" shrinkToFit="1"/>
      <protection locked="0" hidden="1"/>
    </xf>
    <xf numFmtId="14" fontId="180" fillId="3" borderId="8" xfId="29" applyNumberFormat="1" applyFont="1" applyFill="1" applyBorder="1" applyAlignment="1" applyProtection="1">
      <alignment horizontal="center" vertical="center" shrinkToFit="1"/>
      <protection locked="0" hidden="1"/>
    </xf>
    <xf numFmtId="49" fontId="18" fillId="30" borderId="256" xfId="28" applyNumberFormat="1" applyFont="1" applyFill="1" applyBorder="1" applyAlignment="1" applyProtection="1">
      <alignment horizontal="center" vertical="center"/>
      <protection hidden="1"/>
    </xf>
    <xf numFmtId="49" fontId="180" fillId="3" borderId="257" xfId="29" applyNumberFormat="1" applyFont="1" applyFill="1" applyBorder="1" applyAlignment="1" applyProtection="1">
      <alignment horizontal="center" vertical="center" shrinkToFit="1"/>
      <protection locked="0" hidden="1"/>
    </xf>
    <xf numFmtId="197" fontId="180" fillId="3" borderId="257" xfId="29" applyNumberFormat="1" applyFont="1" applyFill="1" applyBorder="1" applyAlignment="1" applyProtection="1">
      <alignment horizontal="center" vertical="center" shrinkToFit="1"/>
      <protection locked="0" hidden="1"/>
    </xf>
    <xf numFmtId="49" fontId="180" fillId="3" borderId="258" xfId="29" applyNumberFormat="1" applyFont="1" applyFill="1" applyBorder="1" applyAlignment="1" applyProtection="1">
      <alignment horizontal="center" vertical="center" shrinkToFit="1"/>
      <protection locked="0" hidden="1"/>
    </xf>
    <xf numFmtId="195" fontId="181" fillId="0" borderId="0" xfId="29" applyNumberFormat="1" applyFont="1" applyFill="1" applyBorder="1" applyAlignment="1" applyProtection="1">
      <alignment horizontal="center" vertical="center" shrinkToFit="1"/>
      <protection hidden="1"/>
    </xf>
    <xf numFmtId="0" fontId="171" fillId="0" borderId="0" xfId="28" applyFont="1" applyProtection="1">
      <protection hidden="1"/>
    </xf>
    <xf numFmtId="0" fontId="195" fillId="0" borderId="0" xfId="0" applyFont="1" applyProtection="1">
      <alignment vertical="center"/>
      <protection hidden="1"/>
    </xf>
    <xf numFmtId="0" fontId="9" fillId="0" borderId="0" xfId="0" applyFont="1" applyAlignment="1" applyProtection="1">
      <alignment vertical="top"/>
      <protection hidden="1"/>
    </xf>
    <xf numFmtId="0" fontId="195" fillId="0" borderId="0" xfId="0" applyFont="1" applyAlignment="1" applyProtection="1">
      <alignment vertical="top"/>
      <protection hidden="1"/>
    </xf>
    <xf numFmtId="0" fontId="196" fillId="0" borderId="0" xfId="0" applyFont="1" applyAlignment="1" applyProtection="1">
      <alignment vertical="top"/>
      <protection hidden="1"/>
    </xf>
    <xf numFmtId="0" fontId="196" fillId="0" borderId="0" xfId="0" applyFont="1" applyAlignment="1" applyProtection="1">
      <protection hidden="1"/>
    </xf>
    <xf numFmtId="0" fontId="197" fillId="0" borderId="0" xfId="0" applyFont="1" applyAlignment="1" applyProtection="1">
      <alignment horizontal="center" vertical="center"/>
      <protection hidden="1"/>
    </xf>
    <xf numFmtId="0" fontId="197" fillId="0" borderId="0" xfId="0" applyFont="1" applyProtection="1">
      <alignment vertical="center"/>
      <protection hidden="1"/>
    </xf>
    <xf numFmtId="0" fontId="198" fillId="0" borderId="0" xfId="0" applyFont="1" applyAlignment="1" applyProtection="1">
      <alignment vertical="top"/>
      <protection hidden="1"/>
    </xf>
    <xf numFmtId="0" fontId="196" fillId="0" borderId="0" xfId="0" applyFont="1" applyProtection="1">
      <alignment vertical="center"/>
      <protection hidden="1"/>
    </xf>
    <xf numFmtId="0" fontId="196" fillId="0" borderId="0" xfId="0" applyFont="1" applyAlignment="1" applyProtection="1">
      <alignment horizontal="right"/>
      <protection hidden="1"/>
    </xf>
    <xf numFmtId="0" fontId="195" fillId="27" borderId="73" xfId="0" applyFont="1" applyFill="1" applyBorder="1" applyAlignment="1" applyProtection="1">
      <alignment horizontal="left" vertical="center"/>
      <protection hidden="1"/>
    </xf>
    <xf numFmtId="0" fontId="195" fillId="27" borderId="73" xfId="0" applyFont="1" applyFill="1" applyBorder="1" applyAlignment="1" applyProtection="1">
      <alignment horizontal="center" vertical="center"/>
      <protection hidden="1"/>
    </xf>
    <xf numFmtId="0" fontId="195" fillId="27" borderId="73" xfId="0" applyFont="1" applyFill="1" applyBorder="1" applyAlignment="1" applyProtection="1">
      <alignment horizontal="right" vertical="center"/>
      <protection hidden="1"/>
    </xf>
    <xf numFmtId="0" fontId="195" fillId="27" borderId="73" xfId="0" applyFont="1" applyFill="1" applyBorder="1" applyProtection="1">
      <alignment vertical="center"/>
      <protection hidden="1"/>
    </xf>
    <xf numFmtId="0" fontId="198" fillId="27" borderId="73" xfId="0" applyFont="1" applyFill="1" applyBorder="1" applyProtection="1">
      <alignment vertical="center"/>
      <protection hidden="1"/>
    </xf>
    <xf numFmtId="0" fontId="200" fillId="27" borderId="73" xfId="0" applyFont="1" applyFill="1" applyBorder="1" applyProtection="1">
      <alignment vertical="center"/>
      <protection hidden="1"/>
    </xf>
    <xf numFmtId="0" fontId="196" fillId="27" borderId="73" xfId="0" applyFont="1" applyFill="1" applyBorder="1" applyProtection="1">
      <alignment vertical="center"/>
      <protection hidden="1"/>
    </xf>
    <xf numFmtId="0" fontId="201" fillId="27" borderId="259" xfId="0" applyFont="1" applyFill="1" applyBorder="1" applyProtection="1">
      <alignment vertical="center"/>
      <protection hidden="1"/>
    </xf>
    <xf numFmtId="0" fontId="196" fillId="27" borderId="260" xfId="0" applyFont="1" applyFill="1" applyBorder="1" applyProtection="1">
      <alignment vertical="center"/>
      <protection hidden="1"/>
    </xf>
    <xf numFmtId="0" fontId="195" fillId="27" borderId="0" xfId="0" applyFont="1" applyFill="1" applyProtection="1">
      <alignment vertical="center"/>
      <protection hidden="1"/>
    </xf>
    <xf numFmtId="0" fontId="201" fillId="27" borderId="29" xfId="0" applyFont="1" applyFill="1" applyBorder="1" applyProtection="1">
      <alignment vertical="center"/>
      <protection hidden="1"/>
    </xf>
    <xf numFmtId="0" fontId="196" fillId="27" borderId="30" xfId="0" applyFont="1" applyFill="1" applyBorder="1" applyProtection="1">
      <alignment vertical="center"/>
      <protection hidden="1"/>
    </xf>
    <xf numFmtId="0" fontId="196" fillId="27" borderId="9" xfId="0" applyFont="1" applyFill="1" applyBorder="1" applyProtection="1">
      <alignment vertical="center"/>
      <protection hidden="1"/>
    </xf>
    <xf numFmtId="0" fontId="196" fillId="27" borderId="29" xfId="0" applyFont="1" applyFill="1" applyBorder="1" applyAlignment="1" applyProtection="1">
      <alignment vertical="center" shrinkToFit="1"/>
      <protection hidden="1"/>
    </xf>
    <xf numFmtId="0" fontId="195" fillId="27" borderId="34" xfId="0" applyFont="1" applyFill="1" applyBorder="1" applyProtection="1">
      <alignment vertical="center"/>
      <protection hidden="1"/>
    </xf>
    <xf numFmtId="0" fontId="196" fillId="27" borderId="34" xfId="0" applyFont="1" applyFill="1" applyBorder="1" applyProtection="1">
      <alignment vertical="center"/>
      <protection hidden="1"/>
    </xf>
    <xf numFmtId="0" fontId="195" fillId="27" borderId="198" xfId="0" applyFont="1" applyFill="1" applyBorder="1" applyProtection="1">
      <alignment vertical="center"/>
      <protection hidden="1"/>
    </xf>
    <xf numFmtId="0" fontId="195" fillId="27" borderId="262" xfId="0" applyFont="1" applyFill="1" applyBorder="1" applyProtection="1">
      <alignment vertical="center"/>
      <protection hidden="1"/>
    </xf>
    <xf numFmtId="0" fontId="195" fillId="0" borderId="259" xfId="0" applyFont="1" applyBorder="1" applyProtection="1">
      <alignment vertical="center"/>
      <protection hidden="1"/>
    </xf>
    <xf numFmtId="0" fontId="195" fillId="0" borderId="261" xfId="0" applyFont="1" applyBorder="1" applyProtection="1">
      <alignment vertical="center"/>
      <protection hidden="1"/>
    </xf>
    <xf numFmtId="0" fontId="195" fillId="0" borderId="260" xfId="0" applyFont="1" applyBorder="1" applyAlignment="1" applyProtection="1">
      <alignment horizontal="center" vertical="center"/>
      <protection hidden="1"/>
    </xf>
    <xf numFmtId="0" fontId="37" fillId="0" borderId="0" xfId="0" applyFont="1" applyProtection="1">
      <alignment vertical="center"/>
      <protection hidden="1"/>
    </xf>
    <xf numFmtId="192" fontId="196" fillId="0" borderId="0" xfId="0" applyNumberFormat="1" applyFont="1" applyProtection="1">
      <alignment vertical="center"/>
      <protection hidden="1"/>
    </xf>
    <xf numFmtId="203" fontId="195" fillId="0" borderId="0" xfId="0" applyNumberFormat="1" applyFont="1" applyAlignment="1" applyProtection="1">
      <alignment horizontal="right" vertical="center" indent="2"/>
      <protection hidden="1"/>
    </xf>
    <xf numFmtId="203" fontId="196" fillId="0" borderId="0" xfId="0" applyNumberFormat="1" applyFont="1" applyAlignment="1" applyProtection="1">
      <alignment horizontal="right" vertical="center" indent="2"/>
      <protection hidden="1"/>
    </xf>
    <xf numFmtId="0" fontId="196" fillId="0" borderId="0" xfId="0" applyFont="1" applyAlignment="1" applyProtection="1">
      <alignment horizontal="right" vertical="center"/>
      <protection hidden="1"/>
    </xf>
    <xf numFmtId="0" fontId="195" fillId="0" borderId="34" xfId="0" applyFont="1" applyBorder="1" applyProtection="1">
      <alignment vertical="center"/>
      <protection hidden="1"/>
    </xf>
    <xf numFmtId="0" fontId="198" fillId="0" borderId="34" xfId="0" applyFont="1" applyBorder="1" applyProtection="1">
      <alignment vertical="center"/>
      <protection hidden="1"/>
    </xf>
    <xf numFmtId="0" fontId="196" fillId="0" borderId="34" xfId="0" applyFont="1" applyBorder="1" applyProtection="1">
      <alignment vertical="center"/>
      <protection hidden="1"/>
    </xf>
    <xf numFmtId="0" fontId="197" fillId="0" borderId="34" xfId="0" applyFont="1" applyBorder="1" applyAlignment="1" applyProtection="1">
      <alignment horizontal="center" vertical="center"/>
      <protection hidden="1"/>
    </xf>
    <xf numFmtId="0" fontId="195" fillId="0" borderId="0" xfId="0" applyFont="1" applyAlignment="1" applyProtection="1">
      <protection hidden="1"/>
    </xf>
    <xf numFmtId="0" fontId="195" fillId="0" borderId="0" xfId="0" applyFont="1" applyAlignment="1" applyProtection="1">
      <alignment horizontal="justify" vertical="top"/>
      <protection hidden="1"/>
    </xf>
    <xf numFmtId="0" fontId="204" fillId="34" borderId="167" xfId="0" applyFont="1" applyFill="1" applyBorder="1" applyAlignment="1">
      <alignment horizontal="center" vertical="center" wrapText="1"/>
    </xf>
    <xf numFmtId="0" fontId="204" fillId="34" borderId="162" xfId="0" applyFont="1" applyFill="1" applyBorder="1" applyAlignment="1">
      <alignment horizontal="center" vertical="center" wrapText="1"/>
    </xf>
    <xf numFmtId="0" fontId="205" fillId="0" borderId="6" xfId="0" applyFont="1" applyBorder="1" applyAlignment="1">
      <alignment horizontal="center" vertical="center" wrapText="1"/>
    </xf>
    <xf numFmtId="0" fontId="206" fillId="0" borderId="6" xfId="0" applyFont="1" applyBorder="1" applyAlignment="1">
      <alignment horizontal="left" vertical="center" wrapText="1"/>
    </xf>
    <xf numFmtId="0" fontId="207" fillId="0" borderId="6" xfId="0" applyFont="1" applyBorder="1" applyAlignment="1">
      <alignment horizontal="left" vertical="center" wrapText="1"/>
    </xf>
    <xf numFmtId="0" fontId="208" fillId="0" borderId="6" xfId="0" applyFont="1" applyBorder="1" applyAlignment="1">
      <alignment horizontal="center" vertical="center" wrapText="1"/>
    </xf>
    <xf numFmtId="0" fontId="170" fillId="30" borderId="1" xfId="28" applyFont="1" applyFill="1" applyBorder="1" applyAlignment="1" applyProtection="1">
      <alignment horizontal="center" vertical="center"/>
      <protection hidden="1"/>
    </xf>
    <xf numFmtId="0" fontId="170" fillId="30" borderId="4" xfId="28" applyFont="1" applyFill="1" applyBorder="1" applyAlignment="1" applyProtection="1">
      <alignment horizontal="center" vertical="center"/>
      <protection hidden="1"/>
    </xf>
    <xf numFmtId="0" fontId="209" fillId="30" borderId="5" xfId="28" applyFont="1" applyFill="1" applyBorder="1" applyAlignment="1" applyProtection="1">
      <alignment horizontal="center" vertical="center"/>
      <protection hidden="1"/>
    </xf>
    <xf numFmtId="0" fontId="209" fillId="0" borderId="8" xfId="28" applyFont="1" applyBorder="1" applyAlignment="1" applyProtection="1">
      <alignment horizontal="center" vertical="center"/>
      <protection hidden="1"/>
    </xf>
    <xf numFmtId="0" fontId="209" fillId="30" borderId="256" xfId="28" applyFont="1" applyFill="1" applyBorder="1" applyAlignment="1" applyProtection="1">
      <alignment horizontal="center" vertical="center"/>
      <protection hidden="1"/>
    </xf>
    <xf numFmtId="0" fontId="209" fillId="0" borderId="258" xfId="28" applyFont="1" applyBorder="1" applyAlignment="1" applyProtection="1">
      <alignment horizontal="center" vertical="center"/>
      <protection hidden="1"/>
    </xf>
    <xf numFmtId="176" fontId="97" fillId="17" borderId="0" xfId="0" applyNumberFormat="1" applyFont="1" applyFill="1">
      <alignment vertical="center"/>
    </xf>
    <xf numFmtId="187" fontId="109" fillId="8" borderId="0" xfId="0" applyNumberFormat="1" applyFont="1" applyFill="1" applyAlignment="1">
      <alignment horizontal="center" vertical="center"/>
    </xf>
    <xf numFmtId="0" fontId="210" fillId="0" borderId="0" xfId="0" applyFont="1">
      <alignment vertical="center"/>
    </xf>
    <xf numFmtId="0" fontId="59" fillId="0" borderId="25" xfId="0" applyFont="1" applyFill="1" applyBorder="1" applyAlignment="1">
      <alignment horizontal="center" vertical="center"/>
    </xf>
    <xf numFmtId="0" fontId="9" fillId="0" borderId="0" xfId="0" applyFont="1">
      <alignment vertical="center"/>
    </xf>
    <xf numFmtId="3" fontId="135" fillId="0" borderId="0" xfId="26" applyNumberFormat="1" applyFont="1">
      <alignment vertical="center"/>
    </xf>
    <xf numFmtId="41" fontId="135" fillId="0" borderId="0" xfId="1" applyFont="1">
      <alignment vertical="center"/>
    </xf>
    <xf numFmtId="41" fontId="135" fillId="0" borderId="0" xfId="26" applyNumberFormat="1" applyFont="1">
      <alignment vertical="center"/>
    </xf>
    <xf numFmtId="3" fontId="135" fillId="36" borderId="0" xfId="26" applyNumberFormat="1" applyFont="1" applyFill="1">
      <alignment vertical="center"/>
    </xf>
    <xf numFmtId="10" fontId="0" fillId="37" borderId="0" xfId="10" applyNumberFormat="1" applyFont="1" applyFill="1">
      <alignment vertical="center"/>
    </xf>
    <xf numFmtId="204" fontId="0" fillId="37" borderId="0" xfId="0" applyNumberFormat="1" applyFill="1">
      <alignment vertical="center"/>
    </xf>
    <xf numFmtId="41" fontId="47" fillId="0" borderId="223" xfId="1" applyFont="1" applyBorder="1" applyAlignment="1">
      <alignment vertical="center" shrinkToFit="1"/>
    </xf>
    <xf numFmtId="41" fontId="47" fillId="0" borderId="224" xfId="1" applyFont="1" applyBorder="1" applyAlignment="1">
      <alignment vertical="center" shrinkToFit="1"/>
    </xf>
    <xf numFmtId="3" fontId="0" fillId="16" borderId="28" xfId="0" applyNumberFormat="1" applyFill="1" applyBorder="1" applyAlignment="1">
      <alignment vertical="center" shrinkToFit="1"/>
    </xf>
    <xf numFmtId="41" fontId="47" fillId="0" borderId="210" xfId="1" applyFont="1" applyBorder="1" applyAlignment="1">
      <alignment vertical="center" shrinkToFit="1"/>
    </xf>
    <xf numFmtId="41" fontId="47" fillId="0" borderId="211" xfId="1" applyFont="1" applyBorder="1" applyAlignment="1">
      <alignment vertical="center" shrinkToFit="1"/>
    </xf>
    <xf numFmtId="3" fontId="0" fillId="16" borderId="31" xfId="0" applyNumberFormat="1" applyFill="1" applyBorder="1" applyAlignment="1">
      <alignment vertical="center" shrinkToFit="1"/>
    </xf>
    <xf numFmtId="41" fontId="47" fillId="0" borderId="216" xfId="1" applyFont="1" applyBorder="1" applyAlignment="1">
      <alignment vertical="center" shrinkToFit="1"/>
    </xf>
    <xf numFmtId="41" fontId="47" fillId="0" borderId="213" xfId="1" applyFont="1" applyBorder="1" applyAlignment="1">
      <alignment vertical="center" shrinkToFit="1"/>
    </xf>
    <xf numFmtId="3" fontId="0" fillId="16" borderId="23" xfId="0" applyNumberFormat="1" applyFill="1" applyBorder="1" applyAlignment="1">
      <alignment vertical="center" shrinkToFit="1"/>
    </xf>
    <xf numFmtId="41" fontId="47" fillId="0" borderId="214" xfId="1" applyFont="1" applyBorder="1" applyAlignment="1">
      <alignment vertical="center" shrinkToFit="1"/>
    </xf>
    <xf numFmtId="41" fontId="47" fillId="0" borderId="215" xfId="1" applyFont="1" applyBorder="1" applyAlignment="1">
      <alignment vertical="center" shrinkToFit="1"/>
    </xf>
    <xf numFmtId="3" fontId="0" fillId="16" borderId="205" xfId="0" applyNumberFormat="1" applyFill="1" applyBorder="1" applyAlignment="1">
      <alignment vertical="center" shrinkToFit="1"/>
    </xf>
    <xf numFmtId="3" fontId="0" fillId="16" borderId="206" xfId="0" applyNumberFormat="1" applyFill="1" applyBorder="1" applyAlignment="1">
      <alignment vertical="center" shrinkToFit="1"/>
    </xf>
    <xf numFmtId="41" fontId="47" fillId="0" borderId="217" xfId="1" applyFont="1" applyBorder="1" applyAlignment="1">
      <alignment vertical="center" shrinkToFit="1"/>
    </xf>
    <xf numFmtId="3" fontId="0" fillId="16" borderId="207" xfId="0" applyNumberFormat="1" applyFill="1" applyBorder="1" applyAlignment="1">
      <alignment vertical="center" shrinkToFit="1"/>
    </xf>
    <xf numFmtId="3" fontId="0" fillId="16" borderId="220" xfId="0" applyNumberFormat="1" applyFill="1" applyBorder="1" applyAlignment="1">
      <alignment vertical="center" shrinkToFit="1"/>
    </xf>
    <xf numFmtId="3" fontId="0" fillId="17" borderId="6" xfId="0" applyNumberFormat="1" applyFill="1" applyBorder="1" applyAlignment="1">
      <alignment vertical="center" shrinkToFit="1"/>
    </xf>
    <xf numFmtId="3" fontId="41" fillId="17" borderId="6" xfId="0" applyNumberFormat="1" applyFont="1" applyFill="1" applyBorder="1" applyAlignment="1">
      <alignment vertical="center" shrinkToFit="1"/>
    </xf>
    <xf numFmtId="176" fontId="0" fillId="23" borderId="0" xfId="0" applyNumberFormat="1" applyFill="1" applyAlignment="1">
      <alignment vertical="center" shrinkToFit="1"/>
    </xf>
    <xf numFmtId="0" fontId="0" fillId="0" borderId="0" xfId="0" applyAlignment="1">
      <alignment vertical="center" shrinkToFit="1"/>
    </xf>
    <xf numFmtId="41" fontId="0" fillId="5" borderId="0" xfId="0" applyNumberFormat="1" applyFill="1" applyAlignment="1">
      <alignment vertical="center" shrinkToFit="1"/>
    </xf>
    <xf numFmtId="41" fontId="0" fillId="38" borderId="0" xfId="0" applyNumberFormat="1" applyFill="1" applyAlignment="1">
      <alignment vertical="center" shrinkToFit="1"/>
    </xf>
    <xf numFmtId="10" fontId="0" fillId="38" borderId="0" xfId="10" applyNumberFormat="1" applyFont="1" applyFill="1" applyAlignment="1">
      <alignment horizontal="center" vertical="center" shrinkToFit="1"/>
    </xf>
    <xf numFmtId="3" fontId="0" fillId="0" borderId="0" xfId="0" applyNumberFormat="1" applyAlignment="1">
      <alignment vertical="center" shrinkToFit="1"/>
    </xf>
    <xf numFmtId="10" fontId="0" fillId="5" borderId="0" xfId="0" applyNumberFormat="1" applyFill="1" applyAlignment="1">
      <alignment horizontal="center" vertical="center" shrinkToFit="1"/>
    </xf>
    <xf numFmtId="41" fontId="97" fillId="3" borderId="0" xfId="0" applyNumberFormat="1" applyFont="1" applyFill="1" applyAlignment="1">
      <alignment vertical="center" shrinkToFit="1"/>
    </xf>
    <xf numFmtId="0" fontId="0" fillId="0" borderId="100" xfId="0" applyBorder="1" applyAlignment="1">
      <alignment horizontal="center" vertical="center"/>
    </xf>
    <xf numFmtId="0" fontId="0" fillId="0" borderId="103" xfId="0" applyBorder="1" applyAlignment="1">
      <alignment horizontal="center" vertical="center"/>
    </xf>
    <xf numFmtId="0" fontId="0" fillId="0" borderId="101" xfId="0" applyBorder="1" applyAlignment="1">
      <alignment horizontal="center" vertical="center"/>
    </xf>
    <xf numFmtId="0" fontId="0" fillId="0" borderId="79" xfId="0" applyBorder="1" applyAlignment="1">
      <alignment horizontal="center" vertical="center" shrinkToFit="1"/>
    </xf>
    <xf numFmtId="0" fontId="0" fillId="0" borderId="102" xfId="0" applyBorder="1" applyAlignment="1">
      <alignment horizontal="center" vertical="center" shrinkToFit="1"/>
    </xf>
    <xf numFmtId="0" fontId="0" fillId="0" borderId="100" xfId="0" applyBorder="1" applyAlignment="1">
      <alignment horizontal="center" vertical="center" shrinkToFit="1"/>
    </xf>
    <xf numFmtId="0" fontId="0" fillId="0" borderId="103" xfId="0" applyBorder="1" applyAlignment="1">
      <alignment horizontal="center" vertical="center" shrinkToFit="1"/>
    </xf>
    <xf numFmtId="0" fontId="0" fillId="0" borderId="101" xfId="0" applyBorder="1" applyAlignment="1">
      <alignment horizontal="center" vertical="center" shrinkToFit="1"/>
    </xf>
    <xf numFmtId="0" fontId="6" fillId="2" borderId="33" xfId="2" applyFont="1" applyFill="1" applyBorder="1" applyAlignment="1">
      <alignment horizontal="center" vertical="center"/>
    </xf>
    <xf numFmtId="0" fontId="6" fillId="2" borderId="34" xfId="2" applyFont="1" applyFill="1" applyBorder="1" applyAlignment="1">
      <alignment horizontal="center" vertical="center"/>
    </xf>
    <xf numFmtId="0" fontId="6" fillId="2" borderId="35" xfId="2" applyFont="1" applyFill="1" applyBorder="1" applyAlignment="1">
      <alignment horizontal="center" vertical="center"/>
    </xf>
    <xf numFmtId="0" fontId="0" fillId="5" borderId="89" xfId="0" applyFill="1" applyBorder="1" applyAlignment="1">
      <alignment horizontal="center" vertical="center"/>
    </xf>
    <xf numFmtId="0" fontId="0" fillId="5" borderId="96" xfId="0" applyFill="1" applyBorder="1" applyAlignment="1">
      <alignment horizontal="center" vertical="center"/>
    </xf>
    <xf numFmtId="0" fontId="98" fillId="0" borderId="93" xfId="0" applyFont="1" applyBorder="1" applyAlignment="1">
      <alignment horizontal="center" vertical="center"/>
    </xf>
    <xf numFmtId="0" fontId="98" fillId="0" borderId="91" xfId="0" applyFont="1" applyBorder="1" applyAlignment="1">
      <alignment horizontal="center" vertical="center"/>
    </xf>
    <xf numFmtId="0" fontId="98" fillId="0" borderId="92" xfId="0" applyFont="1" applyBorder="1" applyAlignment="1">
      <alignment horizontal="center" vertical="center"/>
    </xf>
    <xf numFmtId="0" fontId="98" fillId="0" borderId="150" xfId="0" applyFont="1" applyBorder="1" applyAlignment="1">
      <alignment horizontal="center" vertical="center"/>
    </xf>
    <xf numFmtId="0" fontId="100" fillId="0" borderId="96" xfId="0" applyFont="1" applyBorder="1" applyAlignment="1">
      <alignment horizontal="center" vertical="center"/>
    </xf>
    <xf numFmtId="0" fontId="101" fillId="0" borderId="30" xfId="0" applyFont="1" applyBorder="1" applyAlignment="1">
      <alignment horizontal="center" vertical="center"/>
    </xf>
    <xf numFmtId="0" fontId="101" fillId="0" borderId="95" xfId="0" applyFont="1" applyBorder="1" applyAlignment="1">
      <alignment horizontal="center" vertical="center"/>
    </xf>
    <xf numFmtId="0" fontId="101" fillId="0" borderId="96" xfId="0" applyFont="1" applyBorder="1" applyAlignment="1">
      <alignment horizontal="left" vertical="center" wrapText="1" shrinkToFit="1"/>
    </xf>
    <xf numFmtId="0" fontId="101" fillId="0" borderId="30" xfId="0" applyFont="1" applyBorder="1" applyAlignment="1">
      <alignment horizontal="left" vertical="center" wrapText="1" shrinkToFit="1"/>
    </xf>
    <xf numFmtId="0" fontId="15" fillId="0" borderId="173" xfId="0" applyFont="1" applyBorder="1" applyAlignment="1">
      <alignment horizontal="center" vertical="center"/>
    </xf>
    <xf numFmtId="0" fontId="99" fillId="0" borderId="9" xfId="0" applyFont="1" applyBorder="1" applyAlignment="1">
      <alignment horizontal="center" vertical="center"/>
    </xf>
    <xf numFmtId="0" fontId="99" fillId="0" borderId="75" xfId="0" applyFont="1" applyBorder="1" applyAlignment="1">
      <alignment horizontal="center" vertical="center"/>
    </xf>
    <xf numFmtId="0" fontId="99" fillId="0" borderId="173" xfId="0" applyFont="1" applyBorder="1" applyAlignment="1">
      <alignment horizontal="center" vertical="center"/>
    </xf>
    <xf numFmtId="0" fontId="99" fillId="0" borderId="29" xfId="0" applyFont="1" applyBorder="1" applyAlignment="1">
      <alignment horizontal="center" vertical="center"/>
    </xf>
    <xf numFmtId="0" fontId="0" fillId="17" borderId="9" xfId="0" applyFill="1" applyBorder="1" applyAlignment="1">
      <alignment horizontal="center" vertical="center"/>
    </xf>
    <xf numFmtId="0" fontId="0" fillId="0" borderId="96" xfId="0" applyBorder="1" applyAlignment="1">
      <alignment horizontal="center" vertical="center" wrapText="1"/>
    </xf>
    <xf numFmtId="0" fontId="0" fillId="0" borderId="96" xfId="0" applyBorder="1" applyAlignment="1">
      <alignment horizontal="center" vertical="center"/>
    </xf>
    <xf numFmtId="0" fontId="0" fillId="0" borderId="94" xfId="0" applyBorder="1" applyAlignment="1">
      <alignment horizontal="center" vertical="center"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0" fillId="0" borderId="71" xfId="0" applyBorder="1" applyAlignment="1">
      <alignment horizontal="center" vertical="center" wrapText="1"/>
    </xf>
    <xf numFmtId="0" fontId="0" fillId="0" borderId="0" xfId="0" applyBorder="1" applyAlignment="1">
      <alignment horizontal="center" vertical="center" wrapText="1"/>
    </xf>
    <xf numFmtId="0" fontId="0" fillId="0" borderId="25" xfId="0" applyBorder="1" applyAlignment="1">
      <alignment horizontal="center" vertical="center" wrapText="1"/>
    </xf>
    <xf numFmtId="0" fontId="0" fillId="0" borderId="98" xfId="0"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1" xfId="0" applyBorder="1" applyAlignment="1">
      <alignment horizontal="center" vertical="center" wrapText="1"/>
    </xf>
    <xf numFmtId="0" fontId="0" fillId="0" borderId="97" xfId="0" applyBorder="1" applyAlignment="1">
      <alignment horizontal="center" vertical="center" wrapText="1"/>
    </xf>
    <xf numFmtId="0" fontId="0" fillId="0" borderId="24" xfId="0" applyBorder="1" applyAlignment="1">
      <alignment horizontal="center" vertical="center" wrapText="1"/>
    </xf>
    <xf numFmtId="0" fontId="0" fillId="0" borderId="72" xfId="0" applyBorder="1" applyAlignment="1">
      <alignment horizontal="center" vertical="center" wrapText="1"/>
    </xf>
    <xf numFmtId="0" fontId="0" fillId="0" borderId="26" xfId="0" applyBorder="1" applyAlignment="1">
      <alignment horizontal="center" vertical="center" wrapText="1"/>
    </xf>
    <xf numFmtId="0" fontId="0" fillId="0" borderId="99" xfId="0" applyBorder="1" applyAlignment="1">
      <alignment horizontal="center" vertical="center" wrapText="1"/>
    </xf>
    <xf numFmtId="0" fontId="0" fillId="0" borderId="9" xfId="0" applyBorder="1" applyAlignment="1">
      <alignment horizontal="center" vertical="center" wrapText="1"/>
    </xf>
    <xf numFmtId="0" fontId="0" fillId="0" borderId="29" xfId="0" applyBorder="1" applyAlignment="1">
      <alignment horizontal="center" vertical="center" wrapText="1"/>
    </xf>
    <xf numFmtId="0" fontId="0" fillId="5" borderId="82" xfId="0" applyFill="1" applyBorder="1" applyAlignment="1">
      <alignment horizontal="center" vertical="center"/>
    </xf>
    <xf numFmtId="0" fontId="0" fillId="5" borderId="83" xfId="0" applyFill="1" applyBorder="1" applyAlignment="1">
      <alignment horizontal="center" vertical="center"/>
    </xf>
    <xf numFmtId="0" fontId="0" fillId="5" borderId="84" xfId="0" applyFill="1" applyBorder="1" applyAlignment="1">
      <alignment horizontal="center" vertical="center"/>
    </xf>
    <xf numFmtId="0" fontId="0" fillId="5" borderId="85" xfId="0" applyFill="1" applyBorder="1" applyAlignment="1">
      <alignment horizontal="center" vertical="center"/>
    </xf>
    <xf numFmtId="0" fontId="0" fillId="5" borderId="81" xfId="0" applyFill="1" applyBorder="1" applyAlignment="1">
      <alignment horizontal="center" vertical="center"/>
    </xf>
    <xf numFmtId="0" fontId="0" fillId="0" borderId="68" xfId="0" applyBorder="1" applyAlignment="1">
      <alignment horizontal="center" vertical="center"/>
    </xf>
    <xf numFmtId="0" fontId="0" fillId="0" borderId="65" xfId="0" applyBorder="1" applyAlignment="1">
      <alignment horizontal="center" vertical="center"/>
    </xf>
    <xf numFmtId="0" fontId="0" fillId="0" borderId="67" xfId="0" applyBorder="1" applyAlignment="1">
      <alignment horizontal="center" vertical="center"/>
    </xf>
    <xf numFmtId="0" fontId="0" fillId="0" borderId="66" xfId="0" applyBorder="1" applyAlignment="1">
      <alignment horizontal="center" vertical="center"/>
    </xf>
    <xf numFmtId="0" fontId="0" fillId="0" borderId="10" xfId="0" applyBorder="1" applyAlignment="1">
      <alignment horizontal="center" vertical="center"/>
    </xf>
    <xf numFmtId="0" fontId="0" fillId="0" borderId="93" xfId="0" applyBorder="1" applyAlignment="1">
      <alignment horizontal="center" vertical="center"/>
    </xf>
    <xf numFmtId="0" fontId="0" fillId="0" borderId="91" xfId="0" applyBorder="1" applyAlignment="1">
      <alignment horizontal="center" vertical="center"/>
    </xf>
    <xf numFmtId="0" fontId="0" fillId="0" borderId="174" xfId="0" applyBorder="1" applyAlignment="1">
      <alignment horizontal="center" vertical="center"/>
    </xf>
    <xf numFmtId="0" fontId="0" fillId="0" borderId="78" xfId="0" applyBorder="1" applyAlignment="1">
      <alignment horizontal="center" vertical="center"/>
    </xf>
    <xf numFmtId="0" fontId="0" fillId="0" borderId="150" xfId="0" applyBorder="1" applyAlignment="1">
      <alignment horizontal="center" vertical="center"/>
    </xf>
    <xf numFmtId="0" fontId="0" fillId="0" borderId="90" xfId="0" applyBorder="1" applyAlignment="1">
      <alignment horizontal="center" vertical="center"/>
    </xf>
    <xf numFmtId="0" fontId="0" fillId="0" borderId="134" xfId="0" applyBorder="1" applyAlignment="1">
      <alignment horizontal="center" vertical="center"/>
    </xf>
    <xf numFmtId="0" fontId="0" fillId="0" borderId="79" xfId="0" applyBorder="1" applyAlignment="1">
      <alignment horizontal="center" vertical="center"/>
    </xf>
    <xf numFmtId="0" fontId="0" fillId="0" borderId="102" xfId="0" applyBorder="1" applyAlignment="1">
      <alignment horizontal="center" vertical="center"/>
    </xf>
    <xf numFmtId="3" fontId="107" fillId="17" borderId="33" xfId="1" applyNumberFormat="1" applyFont="1" applyFill="1" applyBorder="1" applyAlignment="1">
      <alignment horizontal="center" vertical="center"/>
    </xf>
    <xf numFmtId="3" fontId="107" fillId="17" borderId="70" xfId="1" applyNumberFormat="1" applyFont="1" applyFill="1" applyBorder="1" applyAlignment="1">
      <alignment horizontal="center" vertical="center"/>
    </xf>
    <xf numFmtId="0" fontId="124" fillId="21" borderId="177" xfId="0" applyFont="1" applyFill="1" applyBorder="1" applyAlignment="1">
      <alignment horizontal="center" vertical="center"/>
    </xf>
    <xf numFmtId="0" fontId="124" fillId="21" borderId="178" xfId="0" applyFont="1" applyFill="1" applyBorder="1" applyAlignment="1">
      <alignment horizontal="center" vertical="center"/>
    </xf>
    <xf numFmtId="0" fontId="0" fillId="0" borderId="34" xfId="0" applyBorder="1" applyAlignment="1">
      <alignment horizontal="center" vertical="center"/>
    </xf>
    <xf numFmtId="176" fontId="16" fillId="0" borderId="177" xfId="2" applyNumberFormat="1" applyFont="1" applyFill="1" applyBorder="1" applyAlignment="1">
      <alignment horizontal="center" vertical="center"/>
    </xf>
    <xf numFmtId="176" fontId="16" fillId="0" borderId="179" xfId="2" applyNumberFormat="1" applyFont="1" applyFill="1" applyBorder="1" applyAlignment="1">
      <alignment horizontal="center" vertical="center"/>
    </xf>
    <xf numFmtId="176" fontId="16" fillId="0" borderId="178" xfId="2" applyNumberFormat="1" applyFont="1" applyFill="1" applyBorder="1" applyAlignment="1">
      <alignment horizontal="center" vertical="center"/>
    </xf>
    <xf numFmtId="0" fontId="6" fillId="6" borderId="182" xfId="2" applyFont="1" applyFill="1" applyBorder="1" applyAlignment="1">
      <alignment horizontal="center" vertical="center" shrinkToFit="1"/>
    </xf>
    <xf numFmtId="0" fontId="6" fillId="6" borderId="183" xfId="2" applyFont="1" applyFill="1" applyBorder="1" applyAlignment="1">
      <alignment horizontal="center" vertical="center" shrinkToFit="1"/>
    </xf>
    <xf numFmtId="0" fontId="122" fillId="0" borderId="0" xfId="0" quotePrefix="1" applyFont="1" applyAlignment="1">
      <alignment horizontal="center" vertical="center"/>
    </xf>
    <xf numFmtId="0" fontId="122" fillId="0" borderId="0" xfId="0" applyFont="1" applyAlignment="1">
      <alignment horizontal="center" vertical="center"/>
    </xf>
    <xf numFmtId="0" fontId="42" fillId="0" borderId="80" xfId="0" applyFont="1" applyBorder="1" applyAlignment="1">
      <alignment horizontal="center" vertical="center"/>
    </xf>
    <xf numFmtId="0" fontId="42" fillId="0" borderId="32" xfId="0" applyFont="1" applyBorder="1" applyAlignment="1">
      <alignment horizontal="center" vertical="center"/>
    </xf>
    <xf numFmtId="0" fontId="42" fillId="0" borderId="81" xfId="0" applyFont="1" applyBorder="1" applyAlignment="1">
      <alignment horizontal="center" vertical="center"/>
    </xf>
    <xf numFmtId="0" fontId="42" fillId="0" borderId="71" xfId="0" applyFont="1" applyBorder="1" applyAlignment="1">
      <alignment horizontal="center" vertical="center"/>
    </xf>
    <xf numFmtId="0" fontId="42" fillId="0" borderId="0" xfId="0" applyFont="1" applyBorder="1" applyAlignment="1">
      <alignment horizontal="center" vertical="center"/>
    </xf>
    <xf numFmtId="0" fontId="42" fillId="0" borderId="72" xfId="0" applyFont="1" applyBorder="1" applyAlignment="1">
      <alignment horizontal="center" vertical="center"/>
    </xf>
    <xf numFmtId="0" fontId="42" fillId="0" borderId="45" xfId="0" applyFont="1" applyBorder="1" applyAlignment="1">
      <alignment horizontal="center" vertical="center"/>
    </xf>
    <xf numFmtId="0" fontId="42" fillId="0" borderId="13" xfId="0" applyFont="1" applyBorder="1" applyAlignment="1">
      <alignment horizontal="center" vertical="center"/>
    </xf>
    <xf numFmtId="0" fontId="42" fillId="0" borderId="44" xfId="0" applyFont="1" applyBorder="1" applyAlignment="1">
      <alignment horizontal="center" vertical="center"/>
    </xf>
    <xf numFmtId="0" fontId="42" fillId="0" borderId="6" xfId="0" applyFont="1" applyBorder="1" applyAlignment="1">
      <alignment horizontal="center" vertical="center"/>
    </xf>
    <xf numFmtId="0" fontId="113" fillId="0" borderId="13" xfId="0" applyFont="1" applyBorder="1" applyAlignment="1">
      <alignment horizontal="center" vertical="center"/>
    </xf>
    <xf numFmtId="9" fontId="113" fillId="0" borderId="6" xfId="10" applyFont="1" applyBorder="1" applyAlignment="1">
      <alignment horizontal="center" vertical="center"/>
    </xf>
    <xf numFmtId="9" fontId="113" fillId="0" borderId="7" xfId="10" applyFont="1" applyBorder="1" applyAlignment="1">
      <alignment horizontal="center" vertical="center"/>
    </xf>
    <xf numFmtId="0" fontId="2" fillId="0" borderId="9" xfId="2" applyFill="1" applyBorder="1" applyAlignment="1">
      <alignment horizontal="left" vertical="center"/>
    </xf>
    <xf numFmtId="0" fontId="3" fillId="0" borderId="0" xfId="2" applyFont="1" applyFill="1" applyAlignment="1">
      <alignment horizontal="center" vertical="center"/>
    </xf>
    <xf numFmtId="0" fontId="2" fillId="0" borderId="0" xfId="2" applyFill="1" applyAlignment="1">
      <alignment horizontal="right" vertical="center"/>
    </xf>
    <xf numFmtId="0" fontId="6" fillId="0" borderId="0" xfId="2" applyFont="1" applyFill="1" applyAlignment="1">
      <alignment horizontal="center" vertical="center"/>
    </xf>
    <xf numFmtId="0" fontId="6" fillId="5" borderId="43" xfId="2" applyFont="1" applyFill="1" applyBorder="1" applyAlignment="1">
      <alignment horizontal="center" vertical="center"/>
    </xf>
    <xf numFmtId="0" fontId="6" fillId="5" borderId="13" xfId="2" applyFont="1" applyFill="1" applyBorder="1" applyAlignment="1">
      <alignment horizontal="center" vertical="center"/>
    </xf>
    <xf numFmtId="0" fontId="6" fillId="5" borderId="44" xfId="2" applyFont="1" applyFill="1" applyBorder="1" applyAlignment="1">
      <alignment horizontal="center" vertical="center"/>
    </xf>
    <xf numFmtId="0" fontId="6" fillId="5" borderId="51" xfId="2" applyFont="1" applyFill="1" applyBorder="1" applyAlignment="1">
      <alignment horizontal="center" vertical="center"/>
    </xf>
    <xf numFmtId="0" fontId="6" fillId="5" borderId="52" xfId="2" applyFont="1" applyFill="1" applyBorder="1" applyAlignment="1">
      <alignment horizontal="center" vertical="center"/>
    </xf>
    <xf numFmtId="0" fontId="6" fillId="5" borderId="53" xfId="2" applyFont="1" applyFill="1" applyBorder="1" applyAlignment="1">
      <alignment horizontal="center" vertical="center"/>
    </xf>
    <xf numFmtId="0" fontId="5" fillId="0" borderId="9" xfId="2" applyFont="1" applyFill="1" applyBorder="1" applyAlignment="1">
      <alignment horizontal="center" vertical="center"/>
    </xf>
    <xf numFmtId="0" fontId="5" fillId="0" borderId="61" xfId="2" applyFont="1" applyFill="1" applyBorder="1" applyAlignment="1">
      <alignment horizontal="center" vertical="center"/>
    </xf>
    <xf numFmtId="0" fontId="2" fillId="0" borderId="29" xfId="2" applyFill="1" applyBorder="1" applyAlignment="1">
      <alignment horizontal="left" vertical="center"/>
    </xf>
    <xf numFmtId="0" fontId="2" fillId="4" borderId="63" xfId="2" applyFill="1" applyBorder="1" applyAlignment="1">
      <alignment horizontal="left" vertical="center"/>
    </xf>
    <xf numFmtId="0" fontId="2" fillId="4" borderId="64" xfId="2" applyFill="1" applyBorder="1" applyAlignment="1">
      <alignment horizontal="left" vertical="center"/>
    </xf>
    <xf numFmtId="0" fontId="2" fillId="0" borderId="56" xfId="2" applyFill="1" applyBorder="1" applyAlignment="1">
      <alignment horizontal="left" vertical="center"/>
    </xf>
    <xf numFmtId="0" fontId="39" fillId="0" borderId="146" xfId="0" applyFont="1" applyBorder="1" applyAlignment="1">
      <alignment horizontal="center" vertical="center" wrapText="1"/>
    </xf>
    <xf numFmtId="3" fontId="40" fillId="0" borderId="146" xfId="0" applyNumberFormat="1" applyFont="1" applyBorder="1" applyAlignment="1">
      <alignment horizontal="center" vertical="center" wrapText="1"/>
    </xf>
    <xf numFmtId="0" fontId="40" fillId="0" borderId="146" xfId="0" applyFont="1" applyBorder="1" applyAlignment="1">
      <alignment horizontal="center" vertical="center" wrapText="1"/>
    </xf>
    <xf numFmtId="0" fontId="0" fillId="0" borderId="75" xfId="0" applyBorder="1" applyAlignment="1">
      <alignment horizontal="center" vertical="center" wrapText="1"/>
    </xf>
    <xf numFmtId="0" fontId="101" fillId="0" borderId="173" xfId="0" applyFont="1" applyBorder="1" applyAlignment="1">
      <alignment horizontal="center" vertical="center" wrapText="1"/>
    </xf>
    <xf numFmtId="0" fontId="101" fillId="0" borderId="9" xfId="0" applyFont="1" applyBorder="1" applyAlignment="1">
      <alignment horizontal="center" vertical="center" wrapText="1"/>
    </xf>
    <xf numFmtId="0" fontId="101" fillId="0" borderId="75" xfId="0" applyFont="1" applyBorder="1" applyAlignment="1">
      <alignment horizontal="center" vertical="center" wrapText="1"/>
    </xf>
    <xf numFmtId="0" fontId="2" fillId="0" borderId="0" xfId="2" applyFill="1" applyAlignment="1">
      <alignment horizontal="center" vertical="center"/>
    </xf>
    <xf numFmtId="0" fontId="2" fillId="0" borderId="13" xfId="2" applyFill="1" applyBorder="1" applyAlignment="1">
      <alignment horizontal="center" vertical="center"/>
    </xf>
    <xf numFmtId="0" fontId="2" fillId="0" borderId="32" xfId="2" applyFill="1" applyBorder="1" applyAlignment="1">
      <alignment horizontal="center" vertical="center"/>
    </xf>
    <xf numFmtId="0" fontId="31" fillId="0" borderId="0" xfId="0" applyFont="1" applyAlignment="1">
      <alignment horizontal="left" vertical="center" wrapText="1" indent="1"/>
    </xf>
    <xf numFmtId="0" fontId="30" fillId="0" borderId="0" xfId="0" applyFont="1" applyAlignment="1">
      <alignment horizontal="left" vertical="center" wrapText="1" indent="1"/>
    </xf>
    <xf numFmtId="0" fontId="42" fillId="0" borderId="0" xfId="0" applyFont="1" applyAlignment="1">
      <alignment horizontal="left" vertical="center" wrapText="1" indent="2"/>
    </xf>
    <xf numFmtId="0" fontId="42" fillId="0" borderId="0" xfId="0" applyFont="1" applyAlignment="1">
      <alignment horizontal="left" vertical="center" wrapText="1" indent="1"/>
    </xf>
    <xf numFmtId="3" fontId="123" fillId="20" borderId="86" xfId="0" applyNumberFormat="1" applyFont="1" applyFill="1" applyBorder="1" applyAlignment="1">
      <alignment horizontal="center" vertical="center"/>
    </xf>
    <xf numFmtId="3" fontId="125" fillId="20" borderId="16" xfId="0" applyNumberFormat="1" applyFont="1" applyFill="1" applyBorder="1" applyAlignment="1">
      <alignment horizontal="center" vertical="center"/>
    </xf>
    <xf numFmtId="3" fontId="125" fillId="20" borderId="86" xfId="0" applyNumberFormat="1" applyFont="1" applyFill="1" applyBorder="1" applyAlignment="1">
      <alignment horizontal="center" vertical="center"/>
    </xf>
    <xf numFmtId="0" fontId="0" fillId="0" borderId="16" xfId="0" applyBorder="1" applyAlignment="1">
      <alignment horizontal="center" vertical="center"/>
    </xf>
    <xf numFmtId="3" fontId="123" fillId="20" borderId="6" xfId="0" applyNumberFormat="1" applyFont="1" applyFill="1" applyBorder="1" applyAlignment="1">
      <alignment horizontal="center" vertical="center"/>
    </xf>
    <xf numFmtId="3" fontId="125" fillId="20" borderId="6" xfId="0" applyNumberFormat="1" applyFont="1" applyFill="1" applyBorder="1" applyAlignment="1">
      <alignment horizontal="center" vertical="center"/>
    </xf>
    <xf numFmtId="3" fontId="124" fillId="20" borderId="6" xfId="0" applyNumberFormat="1" applyFont="1" applyFill="1" applyBorder="1" applyAlignment="1">
      <alignment horizontal="center" vertical="center"/>
    </xf>
    <xf numFmtId="0" fontId="124" fillId="20" borderId="6" xfId="0" applyFont="1" applyFill="1" applyBorder="1" applyAlignment="1">
      <alignment horizontal="center" vertical="center"/>
    </xf>
    <xf numFmtId="3" fontId="126" fillId="20" borderId="6" xfId="0" applyNumberFormat="1" applyFont="1" applyFill="1" applyBorder="1" applyAlignment="1">
      <alignment horizontal="center" vertical="center"/>
    </xf>
    <xf numFmtId="3" fontId="124" fillId="20" borderId="7" xfId="0" applyNumberFormat="1" applyFont="1" applyFill="1" applyBorder="1" applyAlignment="1">
      <alignment horizontal="center" vertical="center"/>
    </xf>
    <xf numFmtId="3" fontId="124" fillId="20" borderId="10" xfId="0" applyNumberFormat="1" applyFont="1" applyFill="1" applyBorder="1" applyAlignment="1">
      <alignment horizontal="center" vertical="center"/>
    </xf>
    <xf numFmtId="3" fontId="41" fillId="0" borderId="13" xfId="0" applyNumberFormat="1" applyFont="1" applyBorder="1" applyAlignment="1">
      <alignment horizontal="center" vertical="center"/>
    </xf>
    <xf numFmtId="0" fontId="123" fillId="20" borderId="86" xfId="0" applyFont="1" applyFill="1" applyBorder="1" applyAlignment="1">
      <alignment horizontal="center" vertical="center"/>
    </xf>
    <xf numFmtId="0" fontId="123" fillId="20" borderId="16" xfId="0" applyFont="1" applyFill="1" applyBorder="1" applyAlignment="1">
      <alignment horizontal="center" vertical="center"/>
    </xf>
    <xf numFmtId="0" fontId="125" fillId="20" borderId="16" xfId="0" applyFont="1" applyFill="1" applyBorder="1" applyAlignment="1">
      <alignment horizontal="center" vertical="center"/>
    </xf>
    <xf numFmtId="0" fontId="125" fillId="20" borderId="6" xfId="0" applyFont="1" applyFill="1" applyBorder="1" applyAlignment="1">
      <alignment horizontal="center" vertical="center"/>
    </xf>
    <xf numFmtId="0" fontId="0" fillId="0" borderId="9" xfId="0" applyBorder="1" applyAlignment="1">
      <alignment horizontal="center" vertical="center"/>
    </xf>
    <xf numFmtId="0" fontId="213" fillId="3" borderId="0" xfId="0" applyFont="1" applyFill="1" applyBorder="1" applyAlignment="1">
      <alignment horizontal="center" vertical="center"/>
    </xf>
    <xf numFmtId="0" fontId="213" fillId="3" borderId="72" xfId="0" applyFont="1" applyFill="1" applyBorder="1" applyAlignment="1">
      <alignment horizontal="center" vertical="center"/>
    </xf>
    <xf numFmtId="41" fontId="0" fillId="35" borderId="0" xfId="0" applyNumberFormat="1" applyFill="1" applyAlignment="1">
      <alignment horizontal="center" vertical="center" shrinkToFit="1"/>
    </xf>
    <xf numFmtId="10" fontId="0" fillId="36" borderId="0" xfId="10" applyNumberFormat="1" applyFont="1" applyFill="1" applyAlignment="1">
      <alignment horizontal="center" vertical="center" shrinkToFit="1"/>
    </xf>
    <xf numFmtId="0" fontId="0" fillId="0" borderId="177" xfId="0" applyBorder="1" applyAlignment="1">
      <alignment horizontal="center" vertical="center"/>
    </xf>
    <xf numFmtId="0" fontId="0" fillId="0" borderId="178" xfId="0" applyBorder="1" applyAlignment="1">
      <alignment horizontal="center" vertical="center"/>
    </xf>
    <xf numFmtId="0" fontId="211" fillId="6" borderId="182" xfId="2" applyFont="1" applyFill="1" applyBorder="1" applyAlignment="1">
      <alignment horizontal="center" vertical="center" shrinkToFit="1"/>
    </xf>
    <xf numFmtId="0" fontId="211" fillId="6" borderId="183" xfId="2" applyFont="1" applyFill="1" applyBorder="1" applyAlignment="1">
      <alignment horizontal="center" vertical="center" shrinkToFit="1"/>
    </xf>
    <xf numFmtId="0" fontId="134" fillId="0" borderId="0" xfId="26" applyFont="1" applyAlignment="1">
      <alignment horizontal="center" vertical="center"/>
    </xf>
    <xf numFmtId="0" fontId="135" fillId="24" borderId="0" xfId="26" applyFont="1" applyFill="1" applyAlignment="1">
      <alignment horizontal="right" vertical="center" wrapText="1"/>
    </xf>
    <xf numFmtId="0" fontId="135" fillId="24" borderId="61" xfId="26" applyFont="1" applyFill="1" applyBorder="1" applyAlignment="1">
      <alignment horizontal="center" vertical="center" wrapText="1"/>
    </xf>
    <xf numFmtId="0" fontId="135" fillId="24" borderId="29" xfId="26" applyFont="1" applyFill="1" applyBorder="1" applyAlignment="1">
      <alignment horizontal="center" vertical="center"/>
    </xf>
    <xf numFmtId="0" fontId="135" fillId="24" borderId="30" xfId="26" applyFont="1" applyFill="1" applyBorder="1" applyAlignment="1">
      <alignment horizontal="center" vertical="center"/>
    </xf>
    <xf numFmtId="0" fontId="135" fillId="24" borderId="31" xfId="26" applyFont="1" applyFill="1" applyBorder="1" applyAlignment="1">
      <alignment horizontal="center" vertical="center"/>
    </xf>
    <xf numFmtId="0" fontId="135" fillId="24" borderId="26" xfId="26" applyFont="1" applyFill="1" applyBorder="1" applyAlignment="1">
      <alignment horizontal="center" vertical="center" shrinkToFit="1"/>
    </xf>
    <xf numFmtId="0" fontId="135" fillId="24" borderId="28" xfId="26" applyFont="1" applyFill="1" applyBorder="1" applyAlignment="1">
      <alignment horizontal="center" vertical="center" shrinkToFit="1"/>
    </xf>
    <xf numFmtId="0" fontId="135" fillId="24" borderId="61" xfId="26" applyFont="1" applyFill="1" applyBorder="1" applyAlignment="1">
      <alignment horizontal="center" vertical="center"/>
    </xf>
    <xf numFmtId="0" fontId="135" fillId="24" borderId="9" xfId="26" applyFont="1" applyFill="1" applyBorder="1" applyAlignment="1">
      <alignment horizontal="left" vertical="center"/>
    </xf>
    <xf numFmtId="0" fontId="135" fillId="24" borderId="56" xfId="26" applyFont="1" applyFill="1" applyBorder="1" applyAlignment="1">
      <alignment horizontal="center" vertical="center"/>
    </xf>
    <xf numFmtId="0" fontId="135" fillId="24" borderId="21" xfId="26" applyFont="1" applyFill="1" applyBorder="1" applyAlignment="1">
      <alignment horizontal="left" vertical="center"/>
    </xf>
    <xf numFmtId="0" fontId="135" fillId="24" borderId="22" xfId="26" applyFont="1" applyFill="1" applyBorder="1" applyAlignment="1">
      <alignment horizontal="left" vertical="center"/>
    </xf>
    <xf numFmtId="0" fontId="135" fillId="24" borderId="23" xfId="26" applyFont="1" applyFill="1" applyBorder="1" applyAlignment="1">
      <alignment horizontal="left" vertical="center"/>
    </xf>
    <xf numFmtId="0" fontId="135" fillId="24" borderId="26" xfId="26" applyFont="1" applyFill="1" applyBorder="1" applyAlignment="1">
      <alignment horizontal="left" vertical="center"/>
    </xf>
    <xf numFmtId="0" fontId="135" fillId="24" borderId="27" xfId="26" applyFont="1" applyFill="1" applyBorder="1" applyAlignment="1">
      <alignment horizontal="left" vertical="center"/>
    </xf>
    <xf numFmtId="0" fontId="135" fillId="24" borderId="28" xfId="26" applyFont="1" applyFill="1" applyBorder="1" applyAlignment="1">
      <alignment horizontal="left" vertical="center"/>
    </xf>
    <xf numFmtId="0" fontId="141" fillId="0" borderId="240" xfId="27" applyFont="1" applyBorder="1" applyAlignment="1" applyProtection="1">
      <alignment horizontal="left" vertical="top" wrapText="1"/>
      <protection hidden="1"/>
    </xf>
    <xf numFmtId="0" fontId="141" fillId="0" borderId="0" xfId="27" applyFont="1" applyAlignment="1" applyProtection="1">
      <alignment horizontal="left" vertical="top" wrapText="1"/>
      <protection hidden="1"/>
    </xf>
    <xf numFmtId="0" fontId="141" fillId="0" borderId="243" xfId="27" applyFont="1" applyBorder="1" applyAlignment="1" applyProtection="1">
      <alignment horizontal="left" vertical="top" wrapText="1"/>
      <protection hidden="1"/>
    </xf>
    <xf numFmtId="0" fontId="138" fillId="26" borderId="237" xfId="27" applyFont="1" applyFill="1" applyBorder="1" applyAlignment="1" applyProtection="1">
      <alignment horizontal="center" vertical="center"/>
      <protection hidden="1"/>
    </xf>
    <xf numFmtId="0" fontId="138" fillId="26" borderId="238" xfId="27" applyFont="1" applyFill="1" applyBorder="1" applyAlignment="1" applyProtection="1">
      <alignment horizontal="center" vertical="center"/>
      <protection hidden="1"/>
    </xf>
    <xf numFmtId="0" fontId="138" fillId="26" borderId="239" xfId="27" applyFont="1" applyFill="1" applyBorder="1" applyAlignment="1" applyProtection="1">
      <alignment horizontal="center" vertical="center"/>
      <protection hidden="1"/>
    </xf>
    <xf numFmtId="0" fontId="141" fillId="27" borderId="241" xfId="27" applyFont="1" applyFill="1" applyBorder="1" applyAlignment="1" applyProtection="1">
      <alignment horizontal="left" vertical="center" wrapText="1"/>
      <protection hidden="1"/>
    </xf>
    <xf numFmtId="0" fontId="141" fillId="27" borderId="73" xfId="27" applyFont="1" applyFill="1" applyBorder="1" applyAlignment="1" applyProtection="1">
      <alignment horizontal="left" vertical="center" wrapText="1"/>
      <protection hidden="1"/>
    </xf>
    <xf numFmtId="0" fontId="141" fillId="27" borderId="242" xfId="27" applyFont="1" applyFill="1" applyBorder="1" applyAlignment="1" applyProtection="1">
      <alignment horizontal="left" vertical="center" wrapText="1"/>
      <protection hidden="1"/>
    </xf>
    <xf numFmtId="0" fontId="141" fillId="27" borderId="33" xfId="27" applyFont="1" applyFill="1" applyBorder="1" applyAlignment="1" applyProtection="1">
      <alignment horizontal="left" vertical="center" wrapText="1"/>
      <protection hidden="1"/>
    </xf>
    <xf numFmtId="0" fontId="141" fillId="27" borderId="34" xfId="27" applyFont="1" applyFill="1" applyBorder="1" applyAlignment="1" applyProtection="1">
      <alignment horizontal="left" vertical="center" wrapText="1"/>
      <protection hidden="1"/>
    </xf>
    <xf numFmtId="0" fontId="141" fillId="27" borderId="70" xfId="27" applyFont="1" applyFill="1" applyBorder="1" applyAlignment="1" applyProtection="1">
      <alignment horizontal="left" vertical="center" wrapText="1"/>
      <protection hidden="1"/>
    </xf>
    <xf numFmtId="0" fontId="148" fillId="27" borderId="240" xfId="27" applyFont="1" applyFill="1" applyBorder="1" applyAlignment="1" applyProtection="1">
      <alignment vertical="center" wrapText="1"/>
      <protection hidden="1"/>
    </xf>
    <xf numFmtId="0" fontId="148" fillId="27" borderId="0" xfId="27" applyFont="1" applyFill="1" applyAlignment="1" applyProtection="1">
      <alignment vertical="center" wrapText="1"/>
      <protection hidden="1"/>
    </xf>
    <xf numFmtId="0" fontId="148" fillId="27" borderId="243" xfId="27" applyFont="1" applyFill="1" applyBorder="1" applyAlignment="1" applyProtection="1">
      <alignment vertical="center" wrapText="1"/>
      <protection hidden="1"/>
    </xf>
    <xf numFmtId="0" fontId="151" fillId="0" borderId="240" xfId="27" applyFont="1" applyBorder="1" applyAlignment="1" applyProtection="1">
      <alignment horizontal="left" vertical="center" wrapText="1"/>
      <protection hidden="1"/>
    </xf>
    <xf numFmtId="0" fontId="151" fillId="0" borderId="0" xfId="27" applyFont="1" applyAlignment="1" applyProtection="1">
      <alignment horizontal="left" vertical="center" wrapText="1"/>
      <protection hidden="1"/>
    </xf>
    <xf numFmtId="0" fontId="151" fillId="0" borderId="243" xfId="27" applyFont="1" applyBorder="1" applyAlignment="1" applyProtection="1">
      <alignment horizontal="left" vertical="center" wrapText="1"/>
      <protection hidden="1"/>
    </xf>
    <xf numFmtId="0" fontId="118" fillId="0" borderId="6" xfId="0" applyFont="1" applyBorder="1" applyAlignment="1" applyProtection="1">
      <alignment horizontal="center" vertical="center" wrapText="1"/>
      <protection hidden="1"/>
    </xf>
    <xf numFmtId="0" fontId="156" fillId="0" borderId="240" xfId="27" applyFont="1" applyBorder="1" applyAlignment="1" applyProtection="1">
      <alignment horizontal="left" vertical="top" wrapText="1"/>
      <protection hidden="1"/>
    </xf>
    <xf numFmtId="0" fontId="156" fillId="0" borderId="0" xfId="27" applyFont="1" applyAlignment="1" applyProtection="1">
      <alignment horizontal="left" vertical="top" wrapText="1"/>
      <protection hidden="1"/>
    </xf>
    <xf numFmtId="0" fontId="156" fillId="0" borderId="243" xfId="27" applyFont="1" applyBorder="1" applyAlignment="1" applyProtection="1">
      <alignment horizontal="left" vertical="top" wrapText="1"/>
      <protection hidden="1"/>
    </xf>
    <xf numFmtId="0" fontId="157" fillId="28" borderId="240" xfId="27" applyFont="1" applyFill="1" applyBorder="1" applyAlignment="1" applyProtection="1">
      <alignment horizontal="left" vertical="center" wrapText="1"/>
      <protection hidden="1"/>
    </xf>
    <xf numFmtId="0" fontId="157" fillId="28" borderId="0" xfId="27" applyFont="1" applyFill="1" applyAlignment="1" applyProtection="1">
      <alignment horizontal="left" vertical="center" wrapText="1"/>
      <protection hidden="1"/>
    </xf>
    <xf numFmtId="0" fontId="157" fillId="28" borderId="243" xfId="27" applyFont="1" applyFill="1" applyBorder="1" applyAlignment="1" applyProtection="1">
      <alignment horizontal="left" vertical="center" wrapText="1"/>
      <protection hidden="1"/>
    </xf>
    <xf numFmtId="0" fontId="144" fillId="0" borderId="240" xfId="27" applyFont="1" applyBorder="1" applyAlignment="1" applyProtection="1">
      <alignment horizontal="center" vertical="center"/>
      <protection hidden="1"/>
    </xf>
    <xf numFmtId="0" fontId="144" fillId="0" borderId="0" xfId="27" applyFont="1" applyAlignment="1" applyProtection="1">
      <alignment horizontal="center" vertical="center"/>
      <protection hidden="1"/>
    </xf>
    <xf numFmtId="0" fontId="144" fillId="0" borderId="243" xfId="27" applyFont="1" applyBorder="1" applyAlignment="1" applyProtection="1">
      <alignment horizontal="center" vertical="center"/>
      <protection hidden="1"/>
    </xf>
    <xf numFmtId="0" fontId="144" fillId="0" borderId="241" xfId="27" applyFont="1" applyBorder="1" applyAlignment="1" applyProtection="1">
      <alignment horizontal="left" vertical="center"/>
      <protection hidden="1"/>
    </xf>
    <xf numFmtId="0" fontId="144" fillId="0" borderId="73" xfId="27" applyFont="1" applyBorder="1" applyAlignment="1" applyProtection="1">
      <alignment horizontal="left" vertical="center"/>
      <protection hidden="1"/>
    </xf>
    <xf numFmtId="0" fontId="144" fillId="0" borderId="242" xfId="27" applyFont="1" applyBorder="1" applyAlignment="1" applyProtection="1">
      <alignment horizontal="left" vertical="center"/>
      <protection hidden="1"/>
    </xf>
    <xf numFmtId="0" fontId="144" fillId="0" borderId="240" xfId="27" applyFont="1" applyBorder="1" applyAlignment="1" applyProtection="1">
      <alignment horizontal="left" vertical="center"/>
      <protection hidden="1"/>
    </xf>
    <xf numFmtId="0" fontId="144" fillId="0" borderId="0" xfId="27" applyFont="1" applyAlignment="1" applyProtection="1">
      <alignment horizontal="left" vertical="center"/>
      <protection hidden="1"/>
    </xf>
    <xf numFmtId="0" fontId="144" fillId="0" borderId="243" xfId="27" applyFont="1" applyBorder="1" applyAlignment="1" applyProtection="1">
      <alignment horizontal="left" vertical="center"/>
      <protection hidden="1"/>
    </xf>
    <xf numFmtId="0" fontId="165" fillId="0" borderId="240" xfId="27" applyFont="1" applyBorder="1" applyAlignment="1" applyProtection="1">
      <alignment horizontal="left" vertical="top" wrapText="1"/>
      <protection hidden="1"/>
    </xf>
    <xf numFmtId="0" fontId="165" fillId="0" borderId="0" xfId="27" applyFont="1" applyAlignment="1" applyProtection="1">
      <alignment horizontal="left" vertical="top" wrapText="1"/>
      <protection hidden="1"/>
    </xf>
    <xf numFmtId="0" fontId="165" fillId="0" borderId="243" xfId="27" applyFont="1" applyBorder="1" applyAlignment="1" applyProtection="1">
      <alignment horizontal="left" vertical="top" wrapText="1"/>
      <protection hidden="1"/>
    </xf>
    <xf numFmtId="0" fontId="144" fillId="0" borderId="33" xfId="27" applyFont="1" applyBorder="1" applyAlignment="1" applyProtection="1">
      <alignment horizontal="left" vertical="center"/>
      <protection hidden="1"/>
    </xf>
    <xf numFmtId="0" fontId="144" fillId="0" borderId="34" xfId="27" applyFont="1" applyBorder="1" applyAlignment="1" applyProtection="1">
      <alignment horizontal="left" vertical="center"/>
      <protection hidden="1"/>
    </xf>
    <xf numFmtId="0" fontId="144" fillId="0" borderId="70" xfId="27" applyFont="1" applyBorder="1" applyAlignment="1" applyProtection="1">
      <alignment horizontal="left" vertical="center"/>
      <protection hidden="1"/>
    </xf>
    <xf numFmtId="0" fontId="167" fillId="5" borderId="6" xfId="0" applyFont="1" applyFill="1" applyBorder="1" applyAlignment="1" applyProtection="1">
      <alignment horizontal="center" vertical="center" wrapText="1"/>
      <protection hidden="1"/>
    </xf>
    <xf numFmtId="0" fontId="148" fillId="26" borderId="0" xfId="27" applyFont="1" applyFill="1" applyAlignment="1" applyProtection="1">
      <alignment horizontal="left" vertical="center" wrapText="1"/>
      <protection hidden="1"/>
    </xf>
    <xf numFmtId="0" fontId="172" fillId="29" borderId="244" xfId="28" applyFont="1" applyFill="1" applyBorder="1" applyAlignment="1" applyProtection="1">
      <alignment horizontal="center" vertical="center" wrapText="1"/>
      <protection hidden="1"/>
    </xf>
    <xf numFmtId="0" fontId="172" fillId="29" borderId="195" xfId="28" applyFont="1" applyFill="1" applyBorder="1" applyAlignment="1" applyProtection="1">
      <alignment horizontal="center" vertical="center" wrapText="1"/>
      <protection hidden="1"/>
    </xf>
    <xf numFmtId="0" fontId="172" fillId="29" borderId="253" xfId="28" applyFont="1" applyFill="1" applyBorder="1" applyAlignment="1" applyProtection="1">
      <alignment horizontal="center" vertical="center" wrapText="1"/>
      <protection hidden="1"/>
    </xf>
    <xf numFmtId="0" fontId="18" fillId="29" borderId="245" xfId="28" applyFont="1" applyFill="1" applyBorder="1" applyAlignment="1" applyProtection="1">
      <alignment horizontal="center" vertical="center"/>
      <protection hidden="1"/>
    </xf>
    <xf numFmtId="0" fontId="18" fillId="29" borderId="246" xfId="28" applyFont="1" applyFill="1" applyBorder="1" applyAlignment="1" applyProtection="1">
      <alignment horizontal="center" vertical="center"/>
      <protection hidden="1"/>
    </xf>
    <xf numFmtId="0" fontId="18" fillId="29" borderId="184" xfId="28" applyFont="1" applyFill="1" applyBorder="1" applyAlignment="1" applyProtection="1">
      <alignment horizontal="center" vertical="center"/>
      <protection hidden="1"/>
    </xf>
    <xf numFmtId="0" fontId="18" fillId="29" borderId="2" xfId="28" applyFont="1" applyFill="1" applyBorder="1" applyAlignment="1" applyProtection="1">
      <alignment horizontal="center" vertical="center" shrinkToFit="1"/>
      <protection hidden="1"/>
    </xf>
    <xf numFmtId="191" fontId="173" fillId="30" borderId="2" xfId="28" applyNumberFormat="1" applyFont="1" applyFill="1" applyBorder="1" applyAlignment="1" applyProtection="1">
      <alignment horizontal="center" vertical="center" shrinkToFit="1"/>
      <protection hidden="1"/>
    </xf>
    <xf numFmtId="191" fontId="173" fillId="30" borderId="4" xfId="28" applyNumberFormat="1" applyFont="1" applyFill="1" applyBorder="1" applyAlignment="1" applyProtection="1">
      <alignment horizontal="center" vertical="center" shrinkToFit="1"/>
      <protection hidden="1"/>
    </xf>
    <xf numFmtId="0" fontId="18" fillId="29" borderId="6" xfId="28" applyFont="1" applyFill="1" applyBorder="1" applyAlignment="1" applyProtection="1">
      <alignment horizontal="center" vertical="center" shrinkToFit="1"/>
      <protection hidden="1"/>
    </xf>
    <xf numFmtId="191" fontId="173" fillId="3" borderId="6" xfId="28" applyNumberFormat="1" applyFont="1" applyFill="1" applyBorder="1" applyAlignment="1" applyProtection="1">
      <alignment horizontal="center" vertical="center" shrinkToFit="1"/>
      <protection locked="0" hidden="1"/>
    </xf>
    <xf numFmtId="191" fontId="173" fillId="3" borderId="8" xfId="28" applyNumberFormat="1" applyFont="1" applyFill="1" applyBorder="1" applyAlignment="1" applyProtection="1">
      <alignment horizontal="center" vertical="center" shrinkToFit="1"/>
      <protection locked="0" hidden="1"/>
    </xf>
    <xf numFmtId="193" fontId="173" fillId="3" borderId="6" xfId="28" applyNumberFormat="1" applyFont="1" applyFill="1" applyBorder="1" applyAlignment="1" applyProtection="1">
      <alignment horizontal="center" vertical="center" shrinkToFit="1"/>
      <protection locked="0" hidden="1"/>
    </xf>
    <xf numFmtId="193" fontId="173" fillId="3" borderId="8" xfId="28" applyNumberFormat="1" applyFont="1" applyFill="1" applyBorder="1" applyAlignment="1" applyProtection="1">
      <alignment horizontal="center" vertical="center" shrinkToFit="1"/>
      <protection locked="0" hidden="1"/>
    </xf>
    <xf numFmtId="193" fontId="173" fillId="31" borderId="6" xfId="28" applyNumberFormat="1" applyFont="1" applyFill="1" applyBorder="1" applyAlignment="1" applyProtection="1">
      <alignment horizontal="center" vertical="center" shrinkToFit="1"/>
      <protection locked="0" hidden="1"/>
    </xf>
    <xf numFmtId="193" fontId="173" fillId="31" borderId="8" xfId="28" applyNumberFormat="1" applyFont="1" applyFill="1" applyBorder="1" applyAlignment="1" applyProtection="1">
      <alignment horizontal="center" vertical="center" shrinkToFit="1"/>
      <protection locked="0" hidden="1"/>
    </xf>
    <xf numFmtId="194" fontId="173" fillId="3" borderId="6" xfId="28" applyNumberFormat="1" applyFont="1" applyFill="1" applyBorder="1" applyAlignment="1" applyProtection="1">
      <alignment horizontal="center" vertical="center" shrinkToFit="1"/>
      <protection locked="0" hidden="1"/>
    </xf>
    <xf numFmtId="194" fontId="173" fillId="31" borderId="6" xfId="28" applyNumberFormat="1" applyFont="1" applyFill="1" applyBorder="1" applyAlignment="1" applyProtection="1">
      <alignment horizontal="center" vertical="center" shrinkToFit="1"/>
      <protection locked="0" hidden="1"/>
    </xf>
    <xf numFmtId="194" fontId="173" fillId="31" borderId="8" xfId="28" applyNumberFormat="1" applyFont="1" applyFill="1" applyBorder="1" applyAlignment="1" applyProtection="1">
      <alignment horizontal="center" vertical="center" shrinkToFit="1"/>
      <protection locked="0" hidden="1"/>
    </xf>
    <xf numFmtId="0" fontId="18" fillId="29" borderId="247" xfId="28" applyFont="1" applyFill="1" applyBorder="1" applyAlignment="1" applyProtection="1">
      <alignment horizontal="center" vertical="center" shrinkToFit="1"/>
      <protection hidden="1"/>
    </xf>
    <xf numFmtId="0" fontId="18" fillId="29" borderId="248" xfId="28" applyFont="1" applyFill="1" applyBorder="1" applyAlignment="1" applyProtection="1">
      <alignment horizontal="center" vertical="center" shrinkToFit="1"/>
      <protection hidden="1"/>
    </xf>
    <xf numFmtId="193" fontId="173" fillId="3" borderId="247" xfId="28" applyNumberFormat="1" applyFont="1" applyFill="1" applyBorder="1" applyAlignment="1" applyProtection="1">
      <alignment horizontal="center" vertical="center" shrinkToFit="1"/>
      <protection locked="0" hidden="1"/>
    </xf>
    <xf numFmtId="193" fontId="173" fillId="3" borderId="248" xfId="28" applyNumberFormat="1" applyFont="1" applyFill="1" applyBorder="1" applyAlignment="1" applyProtection="1">
      <alignment horizontal="center" vertical="center" shrinkToFit="1"/>
      <protection locked="0" hidden="1"/>
    </xf>
    <xf numFmtId="193" fontId="174" fillId="31" borderId="247" xfId="28" applyNumberFormat="1" applyFont="1" applyFill="1" applyBorder="1" applyAlignment="1" applyProtection="1">
      <alignment horizontal="center" vertical="center" shrinkToFit="1"/>
      <protection hidden="1"/>
    </xf>
    <xf numFmtId="193" fontId="174" fillId="31" borderId="249" xfId="28" applyNumberFormat="1" applyFont="1" applyFill="1" applyBorder="1" applyAlignment="1" applyProtection="1">
      <alignment horizontal="center" vertical="center" shrinkToFit="1"/>
      <protection hidden="1"/>
    </xf>
    <xf numFmtId="0" fontId="175" fillId="3" borderId="255" xfId="28" applyFont="1" applyFill="1" applyBorder="1" applyAlignment="1" applyProtection="1">
      <alignment horizontal="center" vertical="center"/>
      <protection hidden="1"/>
    </xf>
    <xf numFmtId="0" fontId="175" fillId="3" borderId="178" xfId="28" applyFont="1" applyFill="1" applyBorder="1" applyAlignment="1" applyProtection="1">
      <alignment horizontal="center" vertical="center"/>
      <protection hidden="1"/>
    </xf>
    <xf numFmtId="195" fontId="184" fillId="0" borderId="240" xfId="29" applyNumberFormat="1" applyFont="1" applyFill="1" applyBorder="1" applyAlignment="1" applyProtection="1">
      <alignment horizontal="left" vertical="center" shrinkToFit="1"/>
      <protection hidden="1"/>
    </xf>
    <xf numFmtId="195" fontId="171" fillId="0" borderId="0" xfId="29" applyNumberFormat="1" applyFont="1" applyFill="1" applyBorder="1" applyAlignment="1" applyProtection="1">
      <alignment horizontal="left" vertical="center" shrinkToFit="1"/>
      <protection hidden="1"/>
    </xf>
    <xf numFmtId="195" fontId="91" fillId="0" borderId="240" xfId="29" applyNumberFormat="1" applyFont="1" applyFill="1" applyBorder="1" applyAlignment="1" applyProtection="1">
      <alignment horizontal="center" vertical="center" wrapText="1" shrinkToFit="1"/>
      <protection hidden="1"/>
    </xf>
    <xf numFmtId="195" fontId="91" fillId="0" borderId="0" xfId="29" applyNumberFormat="1" applyFont="1" applyFill="1" applyBorder="1" applyAlignment="1" applyProtection="1">
      <alignment horizontal="center" vertical="center" wrapText="1" shrinkToFit="1"/>
      <protection hidden="1"/>
    </xf>
    <xf numFmtId="0" fontId="18" fillId="29" borderId="45" xfId="28" applyFont="1" applyFill="1" applyBorder="1" applyAlignment="1" applyProtection="1">
      <alignment horizontal="center" vertical="center" shrinkToFit="1"/>
      <protection hidden="1"/>
    </xf>
    <xf numFmtId="0" fontId="18" fillId="29" borderId="44" xfId="28" applyFont="1" applyFill="1" applyBorder="1" applyAlignment="1" applyProtection="1">
      <alignment horizontal="center" vertical="center" shrinkToFit="1"/>
      <protection hidden="1"/>
    </xf>
    <xf numFmtId="193" fontId="173" fillId="3" borderId="45" xfId="28" applyNumberFormat="1" applyFont="1" applyFill="1" applyBorder="1" applyAlignment="1" applyProtection="1">
      <alignment horizontal="center" vertical="center" shrinkToFit="1"/>
      <protection locked="0" hidden="1"/>
    </xf>
    <xf numFmtId="193" fontId="173" fillId="3" borderId="13" xfId="28" applyNumberFormat="1" applyFont="1" applyFill="1" applyBorder="1" applyAlignment="1" applyProtection="1">
      <alignment horizontal="center" vertical="center" shrinkToFit="1"/>
      <protection locked="0" hidden="1"/>
    </xf>
    <xf numFmtId="193" fontId="173" fillId="3" borderId="250" xfId="28" applyNumberFormat="1" applyFont="1" applyFill="1" applyBorder="1" applyAlignment="1" applyProtection="1">
      <alignment horizontal="center" vertical="center" shrinkToFit="1"/>
      <protection locked="0" hidden="1"/>
    </xf>
    <xf numFmtId="193" fontId="18" fillId="29" borderId="7" xfId="28" applyNumberFormat="1" applyFont="1" applyFill="1" applyBorder="1" applyAlignment="1" applyProtection="1">
      <alignment horizontal="center" vertical="center" shrinkToFit="1"/>
      <protection hidden="1"/>
    </xf>
    <xf numFmtId="193" fontId="18" fillId="29" borderId="10" xfId="28" applyNumberFormat="1" applyFont="1" applyFill="1" applyBorder="1" applyAlignment="1" applyProtection="1">
      <alignment horizontal="center" vertical="center" shrinkToFit="1"/>
      <protection hidden="1"/>
    </xf>
    <xf numFmtId="194" fontId="173" fillId="3" borderId="7" xfId="28" applyNumberFormat="1" applyFont="1" applyFill="1" applyBorder="1" applyAlignment="1" applyProtection="1">
      <alignment horizontal="center" vertical="center" shrinkToFit="1"/>
      <protection locked="0" hidden="1"/>
    </xf>
    <xf numFmtId="194" fontId="173" fillId="3" borderId="69" xfId="28" applyNumberFormat="1" applyFont="1" applyFill="1" applyBorder="1" applyAlignment="1" applyProtection="1">
      <alignment horizontal="center" vertical="center" shrinkToFit="1"/>
      <protection locked="0" hidden="1"/>
    </xf>
    <xf numFmtId="194" fontId="173" fillId="3" borderId="251" xfId="28" applyNumberFormat="1" applyFont="1" applyFill="1" applyBorder="1" applyAlignment="1" applyProtection="1">
      <alignment horizontal="center" vertical="center" shrinkToFit="1"/>
      <protection locked="0" hidden="1"/>
    </xf>
    <xf numFmtId="0" fontId="18" fillId="29" borderId="80" xfId="28" applyFont="1" applyFill="1" applyBorder="1" applyAlignment="1" applyProtection="1">
      <alignment horizontal="center" vertical="center" shrinkToFit="1"/>
      <protection hidden="1"/>
    </xf>
    <xf numFmtId="0" fontId="18" fillId="29" borderId="81" xfId="28" applyFont="1" applyFill="1" applyBorder="1" applyAlignment="1" applyProtection="1">
      <alignment horizontal="center" vertical="center" shrinkToFit="1"/>
      <protection hidden="1"/>
    </xf>
    <xf numFmtId="0" fontId="18" fillId="29" borderId="37" xfId="28" applyFont="1" applyFill="1" applyBorder="1" applyAlignment="1" applyProtection="1">
      <alignment horizontal="center" vertical="center" shrinkToFit="1"/>
      <protection hidden="1"/>
    </xf>
    <xf numFmtId="0" fontId="18" fillId="29" borderId="35" xfId="28" applyFont="1" applyFill="1" applyBorder="1" applyAlignment="1" applyProtection="1">
      <alignment horizontal="center" vertical="center" shrinkToFit="1"/>
      <protection hidden="1"/>
    </xf>
    <xf numFmtId="193" fontId="173" fillId="3" borderId="80" xfId="28" applyNumberFormat="1" applyFont="1" applyFill="1" applyBorder="1" applyAlignment="1" applyProtection="1">
      <alignment horizontal="center" vertical="center" shrinkToFit="1"/>
      <protection locked="0" hidden="1"/>
    </xf>
    <xf numFmtId="193" fontId="173" fillId="3" borderId="32" xfId="28" applyNumberFormat="1" applyFont="1" applyFill="1" applyBorder="1" applyAlignment="1" applyProtection="1">
      <alignment horizontal="center" vertical="center" shrinkToFit="1"/>
      <protection locked="0" hidden="1"/>
    </xf>
    <xf numFmtId="193" fontId="173" fillId="3" borderId="252" xfId="28" applyNumberFormat="1" applyFont="1" applyFill="1" applyBorder="1" applyAlignment="1" applyProtection="1">
      <alignment horizontal="center" vertical="center" shrinkToFit="1"/>
      <protection locked="0" hidden="1"/>
    </xf>
    <xf numFmtId="193" fontId="173" fillId="3" borderId="37" xfId="28" applyNumberFormat="1" applyFont="1" applyFill="1" applyBorder="1" applyAlignment="1" applyProtection="1">
      <alignment horizontal="center" vertical="center" shrinkToFit="1"/>
      <protection locked="0" hidden="1"/>
    </xf>
    <xf numFmtId="193" fontId="173" fillId="3" borderId="34" xfId="28" applyNumberFormat="1" applyFont="1" applyFill="1" applyBorder="1" applyAlignment="1" applyProtection="1">
      <alignment horizontal="center" vertical="center" shrinkToFit="1"/>
      <protection locked="0" hidden="1"/>
    </xf>
    <xf numFmtId="193" fontId="173" fillId="3" borderId="70" xfId="28" applyNumberFormat="1" applyFont="1" applyFill="1" applyBorder="1" applyAlignment="1" applyProtection="1">
      <alignment horizontal="center" vertical="center" shrinkToFit="1"/>
      <protection locked="0" hidden="1"/>
    </xf>
    <xf numFmtId="0" fontId="196" fillId="27" borderId="259" xfId="0" applyFont="1" applyFill="1" applyBorder="1" applyAlignment="1" applyProtection="1">
      <alignment horizontal="center" vertical="center"/>
      <protection hidden="1"/>
    </xf>
    <xf numFmtId="0" fontId="196" fillId="27" borderId="260" xfId="0" applyFont="1" applyFill="1" applyBorder="1" applyAlignment="1" applyProtection="1">
      <alignment horizontal="center" vertical="center"/>
      <protection hidden="1"/>
    </xf>
    <xf numFmtId="0" fontId="196" fillId="27" borderId="261" xfId="0" applyFont="1" applyFill="1" applyBorder="1" applyAlignment="1" applyProtection="1">
      <alignment horizontal="center" vertical="center"/>
      <protection hidden="1"/>
    </xf>
    <xf numFmtId="0" fontId="195" fillId="27" borderId="6" xfId="0" applyFont="1" applyFill="1" applyBorder="1" applyAlignment="1" applyProtection="1">
      <alignment horizontal="center" vertical="center"/>
      <protection hidden="1"/>
    </xf>
    <xf numFmtId="0" fontId="202" fillId="27" borderId="0" xfId="0" applyFont="1" applyFill="1" applyAlignment="1" applyProtection="1">
      <alignment horizontal="center" vertical="center"/>
      <protection hidden="1"/>
    </xf>
    <xf numFmtId="0" fontId="202" fillId="27" borderId="25" xfId="0" applyFont="1" applyFill="1" applyBorder="1" applyAlignment="1" applyProtection="1">
      <alignment horizontal="center" vertical="center"/>
      <protection hidden="1"/>
    </xf>
    <xf numFmtId="0" fontId="196" fillId="27" borderId="29" xfId="0" applyFont="1" applyFill="1" applyBorder="1" applyAlignment="1" applyProtection="1">
      <alignment horizontal="center" vertical="center"/>
      <protection hidden="1"/>
    </xf>
    <xf numFmtId="0" fontId="196" fillId="27" borderId="30" xfId="0" applyFont="1" applyFill="1" applyBorder="1" applyAlignment="1" applyProtection="1">
      <alignment horizontal="center" vertical="center"/>
      <protection hidden="1"/>
    </xf>
    <xf numFmtId="0" fontId="196" fillId="27" borderId="31" xfId="0" applyFont="1" applyFill="1" applyBorder="1" applyAlignment="1" applyProtection="1">
      <alignment horizontal="center" vertical="center"/>
      <protection hidden="1"/>
    </xf>
    <xf numFmtId="0" fontId="196" fillId="27" borderId="29" xfId="0" applyFont="1" applyFill="1" applyBorder="1" applyAlignment="1" applyProtection="1">
      <alignment horizontal="center" vertical="center" shrinkToFit="1"/>
      <protection hidden="1"/>
    </xf>
    <xf numFmtId="0" fontId="196" fillId="27" borderId="30" xfId="0" applyFont="1" applyFill="1" applyBorder="1" applyAlignment="1" applyProtection="1">
      <alignment horizontal="center" vertical="center" shrinkToFit="1"/>
      <protection hidden="1"/>
    </xf>
    <xf numFmtId="0" fontId="196" fillId="27" borderId="31" xfId="0" applyFont="1" applyFill="1" applyBorder="1" applyAlignment="1" applyProtection="1">
      <alignment horizontal="center" vertical="center" shrinkToFit="1"/>
      <protection hidden="1"/>
    </xf>
    <xf numFmtId="0" fontId="195" fillId="0" borderId="22" xfId="0" applyFont="1" applyBorder="1" applyAlignment="1" applyProtection="1">
      <alignment horizontal="center" vertical="center"/>
      <protection hidden="1"/>
    </xf>
    <xf numFmtId="0" fontId="195" fillId="0" borderId="23" xfId="0" applyFont="1" applyBorder="1" applyAlignment="1" applyProtection="1">
      <alignment horizontal="center" vertical="center"/>
      <protection hidden="1"/>
    </xf>
    <xf numFmtId="0" fontId="195" fillId="0" borderId="0" xfId="0" applyFont="1" applyAlignment="1" applyProtection="1">
      <alignment horizontal="center" vertical="center"/>
      <protection hidden="1"/>
    </xf>
    <xf numFmtId="0" fontId="195" fillId="0" borderId="25" xfId="0" applyFont="1" applyBorder="1" applyAlignment="1" applyProtection="1">
      <alignment horizontal="center" vertical="center"/>
      <protection hidden="1"/>
    </xf>
    <xf numFmtId="0" fontId="195" fillId="0" borderId="34" xfId="0" applyFont="1" applyBorder="1" applyAlignment="1" applyProtection="1">
      <alignment horizontal="center" vertical="center"/>
      <protection hidden="1"/>
    </xf>
    <xf numFmtId="0" fontId="195" fillId="0" borderId="200" xfId="0" applyFont="1" applyBorder="1" applyAlignment="1" applyProtection="1">
      <alignment horizontal="center" vertical="center"/>
      <protection hidden="1"/>
    </xf>
    <xf numFmtId="0" fontId="195" fillId="0" borderId="29" xfId="0" applyFont="1" applyBorder="1" applyAlignment="1" applyProtection="1">
      <alignment horizontal="left" vertical="center"/>
      <protection hidden="1"/>
    </xf>
    <xf numFmtId="0" fontId="195" fillId="0" borderId="30" xfId="0" applyFont="1" applyBorder="1" applyAlignment="1" applyProtection="1">
      <alignment horizontal="left" vertical="center"/>
      <protection hidden="1"/>
    </xf>
    <xf numFmtId="0" fontId="195" fillId="0" borderId="31" xfId="0" applyFont="1" applyBorder="1" applyAlignment="1" applyProtection="1">
      <alignment horizontal="left" vertical="center"/>
      <protection hidden="1"/>
    </xf>
    <xf numFmtId="0" fontId="198" fillId="0" borderId="29" xfId="0" applyFont="1" applyBorder="1" applyAlignment="1" applyProtection="1">
      <alignment horizontal="center" vertical="center" shrinkToFit="1"/>
      <protection hidden="1"/>
    </xf>
    <xf numFmtId="0" fontId="198" fillId="0" borderId="30" xfId="0" applyFont="1" applyBorder="1" applyAlignment="1" applyProtection="1">
      <alignment horizontal="center" vertical="center" shrinkToFit="1"/>
      <protection hidden="1"/>
    </xf>
    <xf numFmtId="0" fontId="198" fillId="0" borderId="31" xfId="0" applyFont="1" applyBorder="1" applyAlignment="1" applyProtection="1">
      <alignment horizontal="center" vertical="center" shrinkToFit="1"/>
      <protection hidden="1"/>
    </xf>
    <xf numFmtId="199" fontId="198" fillId="0" borderId="29" xfId="0" applyNumberFormat="1" applyFont="1" applyBorder="1" applyAlignment="1" applyProtection="1">
      <alignment horizontal="center" vertical="center" shrinkToFit="1"/>
      <protection hidden="1"/>
    </xf>
    <xf numFmtId="199" fontId="198" fillId="0" borderId="30" xfId="0" applyNumberFormat="1" applyFont="1" applyBorder="1" applyAlignment="1" applyProtection="1">
      <alignment horizontal="center" vertical="center" shrinkToFit="1"/>
      <protection hidden="1"/>
    </xf>
    <xf numFmtId="0" fontId="195" fillId="0" borderId="198" xfId="0" applyFont="1" applyBorder="1" applyAlignment="1" applyProtection="1">
      <alignment horizontal="left" vertical="center"/>
      <protection hidden="1"/>
    </xf>
    <xf numFmtId="0" fontId="195" fillId="0" borderId="262" xfId="0" applyFont="1" applyBorder="1" applyAlignment="1" applyProtection="1">
      <alignment horizontal="left" vertical="center"/>
      <protection hidden="1"/>
    </xf>
    <xf numFmtId="0" fontId="195" fillId="0" borderId="199" xfId="0" applyFont="1" applyBorder="1" applyAlignment="1" applyProtection="1">
      <alignment horizontal="left" vertical="center"/>
      <protection hidden="1"/>
    </xf>
    <xf numFmtId="0" fontId="201" fillId="27" borderId="29" xfId="0" applyFont="1" applyFill="1" applyBorder="1" applyAlignment="1" applyProtection="1">
      <alignment horizontal="center" vertical="center"/>
      <protection hidden="1"/>
    </xf>
    <xf numFmtId="0" fontId="201" fillId="27" borderId="30" xfId="0" applyFont="1" applyFill="1" applyBorder="1" applyAlignment="1" applyProtection="1">
      <alignment horizontal="center" vertical="center"/>
      <protection hidden="1"/>
    </xf>
    <xf numFmtId="0" fontId="196" fillId="27" borderId="0" xfId="0" applyFont="1" applyFill="1" applyAlignment="1" applyProtection="1">
      <alignment horizontal="center" vertical="center"/>
      <protection hidden="1"/>
    </xf>
    <xf numFmtId="0" fontId="195" fillId="27" borderId="198" xfId="0" applyFont="1" applyFill="1" applyBorder="1" applyAlignment="1" applyProtection="1">
      <alignment horizontal="center" vertical="center"/>
      <protection hidden="1"/>
    </xf>
    <xf numFmtId="0" fontId="195" fillId="27" borderId="262" xfId="0" applyFont="1" applyFill="1" applyBorder="1" applyAlignment="1" applyProtection="1">
      <alignment horizontal="center" vertical="center"/>
      <protection hidden="1"/>
    </xf>
    <xf numFmtId="0" fontId="195" fillId="27" borderId="199" xfId="0" applyFont="1" applyFill="1" applyBorder="1" applyAlignment="1" applyProtection="1">
      <alignment horizontal="center" vertical="center"/>
      <protection hidden="1"/>
    </xf>
    <xf numFmtId="0" fontId="195" fillId="0" borderId="73" xfId="0" applyFont="1" applyBorder="1" applyAlignment="1" applyProtection="1">
      <alignment horizontal="center" vertical="center" wrapText="1"/>
      <protection hidden="1"/>
    </xf>
    <xf numFmtId="0" fontId="195" fillId="0" borderId="263" xfId="0" applyFont="1" applyBorder="1" applyAlignment="1" applyProtection="1">
      <alignment horizontal="center" vertical="center" wrapText="1"/>
      <protection hidden="1"/>
    </xf>
    <xf numFmtId="0" fontId="195" fillId="0" borderId="27" xfId="0" applyFont="1" applyBorder="1" applyAlignment="1" applyProtection="1">
      <alignment horizontal="center" vertical="center" wrapText="1"/>
      <protection hidden="1"/>
    </xf>
    <xf numFmtId="0" fontId="195" fillId="0" borderId="28" xfId="0" applyFont="1" applyBorder="1" applyAlignment="1" applyProtection="1">
      <alignment horizontal="center" vertical="center" wrapText="1"/>
      <protection hidden="1"/>
    </xf>
    <xf numFmtId="0" fontId="195" fillId="0" borderId="259" xfId="0" applyFont="1" applyBorder="1" applyAlignment="1" applyProtection="1">
      <alignment horizontal="left" vertical="center"/>
      <protection hidden="1"/>
    </xf>
    <xf numFmtId="0" fontId="195" fillId="0" borderId="260" xfId="0" applyFont="1" applyBorder="1" applyAlignment="1" applyProtection="1">
      <alignment horizontal="left" vertical="center"/>
      <protection hidden="1"/>
    </xf>
    <xf numFmtId="0" fontId="195" fillId="0" borderId="261" xfId="0" applyFont="1" applyBorder="1" applyAlignment="1" applyProtection="1">
      <alignment horizontal="left" vertical="center"/>
      <protection hidden="1"/>
    </xf>
    <xf numFmtId="198" fontId="195" fillId="0" borderId="259" xfId="0" applyNumberFormat="1" applyFont="1" applyBorder="1" applyAlignment="1" applyProtection="1">
      <alignment horizontal="center" vertical="center"/>
      <protection hidden="1"/>
    </xf>
    <xf numFmtId="198" fontId="195" fillId="0" borderId="260" xfId="0" applyNumberFormat="1" applyFont="1" applyBorder="1" applyAlignment="1" applyProtection="1">
      <alignment horizontal="center" vertical="center"/>
      <protection hidden="1"/>
    </xf>
    <xf numFmtId="198" fontId="195" fillId="0" borderId="261" xfId="0" applyNumberFormat="1" applyFont="1" applyBorder="1" applyAlignment="1" applyProtection="1">
      <alignment horizontal="center" vertical="center"/>
      <protection hidden="1"/>
    </xf>
    <xf numFmtId="0" fontId="195" fillId="0" borderId="259" xfId="0" applyFont="1" applyBorder="1" applyAlignment="1" applyProtection="1">
      <alignment horizontal="center" vertical="center" shrinkToFit="1"/>
      <protection hidden="1"/>
    </xf>
    <xf numFmtId="0" fontId="195" fillId="0" borderId="260" xfId="0" applyFont="1" applyBorder="1" applyAlignment="1" applyProtection="1">
      <alignment horizontal="center" vertical="center" shrinkToFit="1"/>
      <protection hidden="1"/>
    </xf>
    <xf numFmtId="0" fontId="195" fillId="0" borderId="261" xfId="0" applyFont="1" applyBorder="1" applyAlignment="1" applyProtection="1">
      <alignment horizontal="center" vertical="center" shrinkToFit="1"/>
      <protection hidden="1"/>
    </xf>
    <xf numFmtId="0" fontId="195" fillId="0" borderId="198" xfId="0" applyFont="1" applyBorder="1" applyAlignment="1" applyProtection="1">
      <alignment horizontal="center" vertical="center" shrinkToFit="1"/>
      <protection hidden="1"/>
    </xf>
    <xf numFmtId="0" fontId="195" fillId="0" borderId="262" xfId="0" applyFont="1" applyBorder="1" applyAlignment="1" applyProtection="1">
      <alignment horizontal="center" vertical="center" shrinkToFit="1"/>
      <protection hidden="1"/>
    </xf>
    <xf numFmtId="0" fontId="195" fillId="0" borderId="199" xfId="0" applyFont="1" applyBorder="1" applyAlignment="1" applyProtection="1">
      <alignment horizontal="center" vertical="center" shrinkToFit="1"/>
      <protection hidden="1"/>
    </xf>
    <xf numFmtId="0" fontId="195" fillId="3" borderId="198" xfId="0" applyFont="1" applyFill="1" applyBorder="1" applyAlignment="1" applyProtection="1">
      <alignment horizontal="center" vertical="center"/>
      <protection hidden="1"/>
    </xf>
    <xf numFmtId="0" fontId="195" fillId="3" borderId="262" xfId="0" applyFont="1" applyFill="1" applyBorder="1" applyAlignment="1" applyProtection="1">
      <alignment horizontal="center" vertical="center"/>
      <protection hidden="1"/>
    </xf>
    <xf numFmtId="0" fontId="195" fillId="0" borderId="264" xfId="0" applyFont="1" applyBorder="1" applyAlignment="1" applyProtection="1">
      <alignment horizontal="left" vertical="center" wrapText="1"/>
      <protection hidden="1"/>
    </xf>
    <xf numFmtId="0" fontId="195" fillId="0" borderId="266" xfId="0" applyFont="1" applyBorder="1" applyAlignment="1" applyProtection="1">
      <alignment horizontal="left" vertical="center" wrapText="1"/>
      <protection hidden="1"/>
    </xf>
    <xf numFmtId="0" fontId="195" fillId="0" borderId="264" xfId="0" applyFont="1" applyBorder="1" applyAlignment="1" applyProtection="1">
      <alignment horizontal="center" vertical="center"/>
      <protection hidden="1"/>
    </xf>
    <xf numFmtId="0" fontId="195" fillId="0" borderId="266" xfId="0" applyFont="1" applyBorder="1" applyAlignment="1" applyProtection="1">
      <alignment horizontal="center" vertical="center"/>
      <protection hidden="1"/>
    </xf>
    <xf numFmtId="0" fontId="196" fillId="0" borderId="264" xfId="0" applyFont="1" applyBorder="1" applyAlignment="1" applyProtection="1">
      <alignment horizontal="center" vertical="center" shrinkToFit="1"/>
      <protection hidden="1"/>
    </xf>
    <xf numFmtId="0" fontId="196" fillId="0" borderId="266" xfId="0" applyFont="1" applyBorder="1" applyAlignment="1" applyProtection="1">
      <alignment horizontal="center" vertical="center" shrinkToFit="1"/>
      <protection hidden="1"/>
    </xf>
    <xf numFmtId="41" fontId="196" fillId="3" borderId="264" xfId="1" applyFont="1" applyFill="1" applyBorder="1" applyAlignment="1" applyProtection="1">
      <alignment horizontal="center" vertical="center" shrinkToFit="1"/>
      <protection hidden="1"/>
    </xf>
    <xf numFmtId="41" fontId="196" fillId="3" borderId="265" xfId="1" applyFont="1" applyFill="1" applyBorder="1" applyAlignment="1" applyProtection="1">
      <alignment horizontal="center" vertical="center" shrinkToFit="1"/>
      <protection hidden="1"/>
    </xf>
    <xf numFmtId="41" fontId="196" fillId="3" borderId="266" xfId="1" applyFont="1" applyFill="1" applyBorder="1" applyAlignment="1" applyProtection="1">
      <alignment horizontal="center" vertical="center" shrinkToFit="1"/>
      <protection hidden="1"/>
    </xf>
    <xf numFmtId="41" fontId="196" fillId="3" borderId="267" xfId="1" applyFont="1" applyFill="1" applyBorder="1" applyAlignment="1" applyProtection="1">
      <alignment horizontal="center" vertical="center" shrinkToFit="1"/>
      <protection hidden="1"/>
    </xf>
    <xf numFmtId="199" fontId="195" fillId="0" borderId="29" xfId="0" applyNumberFormat="1" applyFont="1" applyBorder="1" applyAlignment="1" applyProtection="1">
      <alignment horizontal="center" vertical="center"/>
      <protection hidden="1"/>
    </xf>
    <xf numFmtId="199" fontId="195" fillId="0" borderId="30" xfId="0" applyNumberFormat="1" applyFont="1" applyBorder="1" applyAlignment="1" applyProtection="1">
      <alignment horizontal="center" vertical="center"/>
      <protection hidden="1"/>
    </xf>
    <xf numFmtId="199" fontId="195" fillId="0" borderId="31" xfId="0" applyNumberFormat="1" applyFont="1" applyBorder="1" applyAlignment="1" applyProtection="1">
      <alignment horizontal="center" vertical="center"/>
      <protection hidden="1"/>
    </xf>
    <xf numFmtId="200" fontId="195" fillId="0" borderId="29" xfId="0" applyNumberFormat="1" applyFont="1" applyBorder="1" applyAlignment="1" applyProtection="1">
      <alignment horizontal="center" vertical="center" shrinkToFit="1"/>
      <protection hidden="1"/>
    </xf>
    <xf numFmtId="200" fontId="195" fillId="0" borderId="30" xfId="0" applyNumberFormat="1" applyFont="1" applyBorder="1" applyAlignment="1" applyProtection="1">
      <alignment horizontal="center" vertical="center" shrinkToFit="1"/>
      <protection hidden="1"/>
    </xf>
    <xf numFmtId="0" fontId="196" fillId="0" borderId="259" xfId="0" applyFont="1" applyBorder="1" applyAlignment="1" applyProtection="1">
      <alignment horizontal="center" vertical="center"/>
      <protection hidden="1"/>
    </xf>
    <xf numFmtId="0" fontId="196" fillId="0" borderId="260" xfId="0" applyFont="1" applyBorder="1" applyAlignment="1" applyProtection="1">
      <alignment horizontal="center" vertical="center"/>
      <protection hidden="1"/>
    </xf>
    <xf numFmtId="0" fontId="196" fillId="0" borderId="29" xfId="0" applyFont="1" applyBorder="1" applyAlignment="1" applyProtection="1">
      <alignment horizontal="center" vertical="center" shrinkToFit="1"/>
      <protection hidden="1"/>
    </xf>
    <xf numFmtId="0" fontId="196" fillId="0" borderId="30" xfId="0" applyFont="1" applyBorder="1" applyAlignment="1" applyProtection="1">
      <alignment horizontal="center" vertical="center" shrinkToFit="1"/>
      <protection hidden="1"/>
    </xf>
    <xf numFmtId="0" fontId="196" fillId="0" borderId="31" xfId="0" applyFont="1" applyBorder="1" applyAlignment="1" applyProtection="1">
      <alignment horizontal="center" vertical="center" shrinkToFit="1"/>
      <protection hidden="1"/>
    </xf>
    <xf numFmtId="0" fontId="197" fillId="32" borderId="29" xfId="0" applyFont="1" applyFill="1" applyBorder="1" applyAlignment="1" applyProtection="1">
      <alignment horizontal="center" vertical="center"/>
      <protection hidden="1"/>
    </xf>
    <xf numFmtId="0" fontId="197" fillId="32" borderId="30" xfId="0" applyFont="1" applyFill="1" applyBorder="1" applyAlignment="1" applyProtection="1">
      <alignment horizontal="center" vertical="center"/>
      <protection hidden="1"/>
    </xf>
    <xf numFmtId="0" fontId="195" fillId="0" borderId="73" xfId="0" applyFont="1" applyBorder="1" applyAlignment="1" applyProtection="1">
      <alignment horizontal="center" vertical="center"/>
      <protection hidden="1"/>
    </xf>
    <xf numFmtId="0" fontId="195" fillId="0" borderId="263" xfId="0" applyFont="1" applyBorder="1" applyAlignment="1" applyProtection="1">
      <alignment horizontal="center" vertical="center"/>
      <protection hidden="1"/>
    </xf>
    <xf numFmtId="14" fontId="195" fillId="0" borderId="259" xfId="0" applyNumberFormat="1" applyFont="1" applyBorder="1" applyAlignment="1" applyProtection="1">
      <alignment horizontal="center" vertical="center"/>
      <protection hidden="1"/>
    </xf>
    <xf numFmtId="14" fontId="195" fillId="0" borderId="260" xfId="0" applyNumberFormat="1" applyFont="1" applyBorder="1" applyAlignment="1" applyProtection="1">
      <alignment horizontal="center" vertical="center"/>
      <protection hidden="1"/>
    </xf>
    <xf numFmtId="0" fontId="196" fillId="0" borderId="260" xfId="0" applyFont="1" applyBorder="1" applyAlignment="1" applyProtection="1">
      <alignment horizontal="left" vertical="center"/>
      <protection hidden="1"/>
    </xf>
    <xf numFmtId="0" fontId="196" fillId="0" borderId="261" xfId="0" applyFont="1" applyBorder="1" applyAlignment="1" applyProtection="1">
      <alignment horizontal="left" vertical="center"/>
      <protection hidden="1"/>
    </xf>
    <xf numFmtId="0" fontId="196" fillId="0" borderId="265" xfId="0" applyFont="1" applyBorder="1" applyAlignment="1" applyProtection="1">
      <alignment horizontal="center" vertical="center"/>
      <protection hidden="1"/>
    </xf>
    <xf numFmtId="0" fontId="196" fillId="0" borderId="73" xfId="0" applyFont="1" applyBorder="1" applyAlignment="1" applyProtection="1">
      <alignment horizontal="center" vertical="center"/>
      <protection hidden="1"/>
    </xf>
    <xf numFmtId="0" fontId="196" fillId="0" borderId="263" xfId="0" applyFont="1" applyBorder="1" applyAlignment="1" applyProtection="1">
      <alignment horizontal="center" vertical="center"/>
      <protection hidden="1"/>
    </xf>
    <xf numFmtId="0" fontId="196" fillId="0" borderId="267" xfId="0" applyFont="1" applyBorder="1" applyAlignment="1" applyProtection="1">
      <alignment horizontal="center" vertical="center"/>
      <protection hidden="1"/>
    </xf>
    <xf numFmtId="0" fontId="196" fillId="0" borderId="34" xfId="0" applyFont="1" applyBorder="1" applyAlignment="1" applyProtection="1">
      <alignment horizontal="center" vertical="center"/>
      <protection hidden="1"/>
    </xf>
    <xf numFmtId="0" fontId="196" fillId="0" borderId="200" xfId="0" applyFont="1" applyBorder="1" applyAlignment="1" applyProtection="1">
      <alignment horizontal="center" vertical="center"/>
      <protection hidden="1"/>
    </xf>
    <xf numFmtId="0" fontId="196" fillId="0" borderId="73" xfId="0" applyFont="1" applyBorder="1" applyAlignment="1" applyProtection="1">
      <alignment horizontal="left" vertical="center"/>
      <protection hidden="1"/>
    </xf>
    <xf numFmtId="14" fontId="195" fillId="0" borderId="34" xfId="0" applyNumberFormat="1" applyFont="1" applyBorder="1" applyAlignment="1" applyProtection="1">
      <alignment horizontal="center" vertical="center"/>
      <protection hidden="1"/>
    </xf>
    <xf numFmtId="0" fontId="196" fillId="0" borderId="34" xfId="0" applyFont="1" applyBorder="1" applyAlignment="1" applyProtection="1">
      <alignment horizontal="left" vertical="center"/>
      <protection hidden="1"/>
    </xf>
    <xf numFmtId="0" fontId="196" fillId="0" borderId="200" xfId="0" applyFont="1" applyBorder="1" applyAlignment="1" applyProtection="1">
      <alignment horizontal="left" vertical="center"/>
      <protection hidden="1"/>
    </xf>
    <xf numFmtId="41" fontId="196" fillId="22" borderId="29" xfId="0" applyNumberFormat="1" applyFont="1" applyFill="1" applyBorder="1" applyAlignment="1" applyProtection="1">
      <alignment horizontal="center" vertical="center"/>
      <protection hidden="1"/>
    </xf>
    <xf numFmtId="41" fontId="196" fillId="22" borderId="30" xfId="0" applyNumberFormat="1" applyFont="1" applyFill="1" applyBorder="1" applyAlignment="1" applyProtection="1">
      <alignment horizontal="center" vertical="center"/>
      <protection hidden="1"/>
    </xf>
    <xf numFmtId="41" fontId="196" fillId="0" borderId="198" xfId="0" applyNumberFormat="1" applyFont="1" applyBorder="1" applyAlignment="1" applyProtection="1">
      <alignment horizontal="center" vertical="center"/>
      <protection hidden="1"/>
    </xf>
    <xf numFmtId="41" fontId="196" fillId="0" borderId="262" xfId="0" applyNumberFormat="1" applyFont="1" applyBorder="1" applyAlignment="1" applyProtection="1">
      <alignment horizontal="center" vertical="center"/>
      <protection hidden="1"/>
    </xf>
    <xf numFmtId="41" fontId="196" fillId="0" borderId="199" xfId="0" applyNumberFormat="1" applyFont="1" applyBorder="1" applyAlignment="1" applyProtection="1">
      <alignment horizontal="center" vertical="center"/>
      <protection hidden="1"/>
    </xf>
    <xf numFmtId="41" fontId="196" fillId="3" borderId="198" xfId="0" applyNumberFormat="1" applyFont="1" applyFill="1" applyBorder="1" applyAlignment="1" applyProtection="1">
      <alignment horizontal="center" vertical="center"/>
      <protection hidden="1"/>
    </xf>
    <xf numFmtId="41" fontId="196" fillId="3" borderId="262" xfId="0" applyNumberFormat="1" applyFont="1" applyFill="1" applyBorder="1" applyAlignment="1" applyProtection="1">
      <alignment horizontal="center" vertical="center"/>
      <protection hidden="1"/>
    </xf>
    <xf numFmtId="41" fontId="196" fillId="3" borderId="199" xfId="0" applyNumberFormat="1" applyFont="1" applyFill="1" applyBorder="1" applyAlignment="1" applyProtection="1">
      <alignment horizontal="center" vertical="center"/>
      <protection hidden="1"/>
    </xf>
    <xf numFmtId="41" fontId="196" fillId="22" borderId="198" xfId="0" applyNumberFormat="1" applyFont="1" applyFill="1" applyBorder="1" applyAlignment="1" applyProtection="1">
      <alignment horizontal="center" vertical="center"/>
      <protection hidden="1"/>
    </xf>
    <xf numFmtId="41" fontId="196" fillId="22" borderId="262" xfId="0" applyNumberFormat="1" applyFont="1" applyFill="1" applyBorder="1" applyAlignment="1" applyProtection="1">
      <alignment horizontal="center" vertical="center"/>
      <protection hidden="1"/>
    </xf>
    <xf numFmtId="198" fontId="196" fillId="0" borderId="29" xfId="0" applyNumberFormat="1" applyFont="1" applyBorder="1" applyAlignment="1" applyProtection="1">
      <alignment horizontal="center" vertical="center"/>
      <protection hidden="1"/>
    </xf>
    <xf numFmtId="198" fontId="196" fillId="0" borderId="30" xfId="0" applyNumberFormat="1" applyFont="1" applyBorder="1" applyAlignment="1" applyProtection="1">
      <alignment horizontal="center" vertical="center"/>
      <protection hidden="1"/>
    </xf>
    <xf numFmtId="198" fontId="196" fillId="0" borderId="31" xfId="0" applyNumberFormat="1" applyFont="1" applyBorder="1" applyAlignment="1" applyProtection="1">
      <alignment horizontal="center" vertical="center"/>
      <protection hidden="1"/>
    </xf>
    <xf numFmtId="198" fontId="196" fillId="0" borderId="29" xfId="0" applyNumberFormat="1" applyFont="1" applyBorder="1" applyAlignment="1" applyProtection="1">
      <alignment horizontal="center" vertical="center" shrinkToFit="1"/>
      <protection hidden="1"/>
    </xf>
    <xf numFmtId="198" fontId="196" fillId="0" borderId="30" xfId="0" applyNumberFormat="1" applyFont="1" applyBorder="1" applyAlignment="1" applyProtection="1">
      <alignment horizontal="center" vertical="center" shrinkToFit="1"/>
      <protection hidden="1"/>
    </xf>
    <xf numFmtId="198" fontId="196" fillId="0" borderId="31" xfId="0" applyNumberFormat="1" applyFont="1" applyBorder="1" applyAlignment="1" applyProtection="1">
      <alignment horizontal="center" vertical="center" shrinkToFit="1"/>
      <protection hidden="1"/>
    </xf>
    <xf numFmtId="41" fontId="196" fillId="0" borderId="29" xfId="0" applyNumberFormat="1" applyFont="1" applyBorder="1" applyAlignment="1" applyProtection="1">
      <alignment horizontal="center" vertical="center"/>
      <protection hidden="1"/>
    </xf>
    <xf numFmtId="41" fontId="196" fillId="0" borderId="30" xfId="0" applyNumberFormat="1" applyFont="1" applyBorder="1" applyAlignment="1" applyProtection="1">
      <alignment horizontal="center" vertical="center"/>
      <protection hidden="1"/>
    </xf>
    <xf numFmtId="41" fontId="196" fillId="0" borderId="31" xfId="0" applyNumberFormat="1" applyFont="1" applyBorder="1" applyAlignment="1" applyProtection="1">
      <alignment horizontal="center" vertical="center"/>
      <protection hidden="1"/>
    </xf>
    <xf numFmtId="41" fontId="196" fillId="3" borderId="29" xfId="0" applyNumberFormat="1" applyFont="1" applyFill="1" applyBorder="1" applyAlignment="1" applyProtection="1">
      <alignment horizontal="center" vertical="center"/>
      <protection hidden="1"/>
    </xf>
    <xf numFmtId="41" fontId="196" fillId="3" borderId="30" xfId="0" applyNumberFormat="1" applyFont="1" applyFill="1" applyBorder="1" applyAlignment="1" applyProtection="1">
      <alignment horizontal="center" vertical="center"/>
      <protection hidden="1"/>
    </xf>
    <xf numFmtId="41" fontId="196" fillId="3" borderId="31" xfId="0" applyNumberFormat="1" applyFont="1" applyFill="1" applyBorder="1" applyAlignment="1" applyProtection="1">
      <alignment horizontal="center" vertical="center"/>
      <protection hidden="1"/>
    </xf>
    <xf numFmtId="0" fontId="195" fillId="0" borderId="268" xfId="0" applyFont="1" applyBorder="1" applyAlignment="1" applyProtection="1">
      <alignment horizontal="center" vertical="center" wrapText="1"/>
      <protection hidden="1"/>
    </xf>
    <xf numFmtId="0" fontId="195" fillId="0" borderId="0" xfId="0" applyFont="1" applyAlignment="1" applyProtection="1">
      <alignment horizontal="center" vertical="center" wrapText="1"/>
      <protection hidden="1"/>
    </xf>
    <xf numFmtId="0" fontId="195" fillId="0" borderId="271" xfId="0" applyFont="1" applyBorder="1" applyAlignment="1" applyProtection="1">
      <alignment horizontal="center" vertical="center" wrapText="1"/>
      <protection hidden="1"/>
    </xf>
    <xf numFmtId="0" fontId="195" fillId="0" borderId="269" xfId="0" applyFont="1" applyBorder="1" applyAlignment="1" applyProtection="1">
      <alignment horizontal="center" vertical="center"/>
      <protection hidden="1"/>
    </xf>
    <xf numFmtId="0" fontId="195" fillId="0" borderId="269" xfId="0" applyFont="1" applyBorder="1" applyAlignment="1" applyProtection="1">
      <alignment horizontal="center" vertical="center" shrinkToFit="1"/>
      <protection hidden="1"/>
    </xf>
    <xf numFmtId="0" fontId="196" fillId="0" borderId="269" xfId="0" applyFont="1" applyBorder="1" applyAlignment="1" applyProtection="1">
      <alignment horizontal="center" vertical="center" shrinkToFit="1"/>
      <protection hidden="1"/>
    </xf>
    <xf numFmtId="0" fontId="195" fillId="0" borderId="25" xfId="0" applyFont="1" applyBorder="1" applyAlignment="1" applyProtection="1">
      <alignment horizontal="center" vertical="center" wrapText="1"/>
      <protection hidden="1"/>
    </xf>
    <xf numFmtId="0" fontId="195" fillId="0" borderId="34" xfId="0" applyFont="1" applyBorder="1" applyAlignment="1" applyProtection="1">
      <alignment horizontal="center" vertical="center" wrapText="1"/>
      <protection hidden="1"/>
    </xf>
    <xf numFmtId="0" fontId="195" fillId="0" borderId="200" xfId="0" applyFont="1" applyBorder="1" applyAlignment="1" applyProtection="1">
      <alignment horizontal="center" vertical="center" wrapText="1"/>
      <protection hidden="1"/>
    </xf>
    <xf numFmtId="0" fontId="195" fillId="0" borderId="259" xfId="0" applyFont="1" applyBorder="1" applyAlignment="1" applyProtection="1">
      <alignment horizontal="center" vertical="center"/>
      <protection hidden="1"/>
    </xf>
    <xf numFmtId="0" fontId="195" fillId="0" borderId="260" xfId="0" applyFont="1" applyBorder="1" applyAlignment="1" applyProtection="1">
      <alignment horizontal="center" vertical="center"/>
      <protection hidden="1"/>
    </xf>
    <xf numFmtId="0" fontId="195" fillId="0" borderId="261" xfId="0" applyFont="1" applyBorder="1" applyAlignment="1" applyProtection="1">
      <alignment horizontal="center" vertical="center"/>
      <protection hidden="1"/>
    </xf>
    <xf numFmtId="0" fontId="196" fillId="0" borderId="261" xfId="0" applyFont="1" applyBorder="1" applyAlignment="1" applyProtection="1">
      <alignment horizontal="center" vertical="center"/>
      <protection hidden="1"/>
    </xf>
    <xf numFmtId="0" fontId="195" fillId="0" borderId="272" xfId="0" applyFont="1" applyBorder="1" applyAlignment="1" applyProtection="1">
      <alignment horizontal="left" vertical="center"/>
      <protection hidden="1"/>
    </xf>
    <xf numFmtId="14" fontId="195" fillId="0" borderId="272" xfId="0" applyNumberFormat="1" applyFont="1" applyBorder="1" applyAlignment="1" applyProtection="1">
      <alignment horizontal="center" vertical="center"/>
      <protection hidden="1"/>
    </xf>
    <xf numFmtId="41" fontId="196" fillId="0" borderId="272" xfId="1" applyFont="1" applyFill="1" applyBorder="1" applyAlignment="1" applyProtection="1">
      <alignment horizontal="center" vertical="center"/>
      <protection hidden="1"/>
    </xf>
    <xf numFmtId="41" fontId="37" fillId="0" borderId="272" xfId="1" applyFont="1" applyFill="1" applyBorder="1" applyAlignment="1" applyProtection="1">
      <alignment horizontal="center" vertical="center"/>
      <protection hidden="1"/>
    </xf>
    <xf numFmtId="0" fontId="196" fillId="0" borderId="270" xfId="0" applyFont="1" applyBorder="1" applyAlignment="1" applyProtection="1">
      <alignment horizontal="center" vertical="center" shrinkToFit="1"/>
      <protection hidden="1"/>
    </xf>
    <xf numFmtId="200" fontId="37" fillId="32" borderId="272" xfId="1" applyNumberFormat="1" applyFont="1" applyFill="1" applyBorder="1" applyAlignment="1" applyProtection="1">
      <alignment horizontal="center" vertical="center" shrinkToFit="1"/>
      <protection hidden="1"/>
    </xf>
    <xf numFmtId="41" fontId="37" fillId="0" borderId="272" xfId="1" applyFont="1" applyFill="1" applyBorder="1" applyAlignment="1" applyProtection="1">
      <alignment horizontal="center" vertical="center" shrinkToFit="1"/>
      <protection hidden="1"/>
    </xf>
    <xf numFmtId="41" fontId="37" fillId="0" borderId="273" xfId="1" applyFont="1" applyFill="1" applyBorder="1" applyAlignment="1" applyProtection="1">
      <alignment horizontal="center" vertical="center" shrinkToFit="1"/>
      <protection hidden="1"/>
    </xf>
    <xf numFmtId="201" fontId="196" fillId="32" borderId="272" xfId="0" applyNumberFormat="1" applyFont="1" applyFill="1" applyBorder="1" applyAlignment="1" applyProtection="1">
      <alignment horizontal="center" vertical="center"/>
      <protection hidden="1"/>
    </xf>
    <xf numFmtId="0" fontId="196" fillId="0" borderId="29" xfId="0" applyFont="1" applyBorder="1" applyAlignment="1" applyProtection="1">
      <alignment horizontal="left" vertical="center"/>
      <protection hidden="1"/>
    </xf>
    <xf numFmtId="0" fontId="196" fillId="0" borderId="30" xfId="0" applyFont="1" applyBorder="1" applyAlignment="1" applyProtection="1">
      <alignment horizontal="left" vertical="center"/>
      <protection hidden="1"/>
    </xf>
    <xf numFmtId="0" fontId="196" fillId="0" borderId="31" xfId="0" applyFont="1" applyBorder="1" applyAlignment="1" applyProtection="1">
      <alignment horizontal="left" vertical="center"/>
      <protection hidden="1"/>
    </xf>
    <xf numFmtId="41" fontId="196" fillId="0" borderId="9" xfId="1" applyFont="1" applyBorder="1" applyAlignment="1" applyProtection="1">
      <alignment horizontal="right" vertical="center"/>
      <protection hidden="1"/>
    </xf>
    <xf numFmtId="41" fontId="196" fillId="0" borderId="29" xfId="1" applyFont="1" applyBorder="1" applyAlignment="1" applyProtection="1">
      <alignment horizontal="right" vertical="center"/>
      <protection hidden="1"/>
    </xf>
    <xf numFmtId="41" fontId="37" fillId="0" borderId="273" xfId="1" applyFont="1" applyFill="1" applyBorder="1" applyAlignment="1" applyProtection="1">
      <alignment horizontal="center" vertical="center"/>
      <protection hidden="1"/>
    </xf>
    <xf numFmtId="41" fontId="37" fillId="0" borderId="274" xfId="1" applyFont="1" applyFill="1" applyBorder="1" applyAlignment="1" applyProtection="1">
      <alignment horizontal="center" vertical="center"/>
      <protection hidden="1"/>
    </xf>
    <xf numFmtId="41" fontId="37" fillId="0" borderId="275" xfId="1" applyFont="1" applyFill="1" applyBorder="1" applyAlignment="1" applyProtection="1">
      <alignment horizontal="center" vertical="center"/>
      <protection hidden="1"/>
    </xf>
    <xf numFmtId="0" fontId="196" fillId="0" borderId="276" xfId="0" applyFont="1" applyBorder="1" applyAlignment="1" applyProtection="1">
      <alignment horizontal="center" vertical="center"/>
      <protection hidden="1"/>
    </xf>
    <xf numFmtId="0" fontId="196" fillId="0" borderId="179" xfId="0" applyFont="1" applyBorder="1" applyAlignment="1" applyProtection="1">
      <alignment horizontal="center" vertical="center"/>
      <protection hidden="1"/>
    </xf>
    <xf numFmtId="0" fontId="196" fillId="0" borderId="277" xfId="0" applyFont="1" applyBorder="1" applyAlignment="1" applyProtection="1">
      <alignment horizontal="center" vertical="center"/>
      <protection hidden="1"/>
    </xf>
    <xf numFmtId="0" fontId="196" fillId="0" borderId="63" xfId="0" applyFont="1" applyBorder="1" applyAlignment="1" applyProtection="1">
      <alignment horizontal="center" vertical="center"/>
      <protection hidden="1"/>
    </xf>
    <xf numFmtId="0" fontId="196" fillId="0" borderId="259" xfId="0" applyFont="1" applyBorder="1" applyAlignment="1" applyProtection="1">
      <alignment horizontal="left" vertical="center"/>
      <protection hidden="1"/>
    </xf>
    <xf numFmtId="41" fontId="196" fillId="0" borderId="278" xfId="1" applyFont="1" applyBorder="1" applyAlignment="1" applyProtection="1">
      <alignment horizontal="right" vertical="center"/>
      <protection hidden="1"/>
    </xf>
    <xf numFmtId="41" fontId="196" fillId="0" borderId="259" xfId="1" applyFont="1" applyBorder="1" applyAlignment="1" applyProtection="1">
      <alignment horizontal="right" vertical="center"/>
      <protection hidden="1"/>
    </xf>
    <xf numFmtId="0" fontId="196" fillId="0" borderId="73" xfId="0" applyFont="1" applyBorder="1" applyAlignment="1" applyProtection="1">
      <alignment horizontal="center" vertical="center" wrapText="1"/>
      <protection hidden="1"/>
    </xf>
    <xf numFmtId="0" fontId="196" fillId="0" borderId="263" xfId="0" applyFont="1" applyBorder="1" applyAlignment="1" applyProtection="1">
      <alignment horizontal="center" vertical="center" wrapText="1"/>
      <protection hidden="1"/>
    </xf>
    <xf numFmtId="0" fontId="196" fillId="0" borderId="0" xfId="0" applyFont="1" applyAlignment="1" applyProtection="1">
      <alignment horizontal="center" vertical="center" wrapText="1"/>
      <protection hidden="1"/>
    </xf>
    <xf numFmtId="0" fontId="196" fillId="0" borderId="25" xfId="0" applyFont="1" applyBorder="1" applyAlignment="1" applyProtection="1">
      <alignment horizontal="center" vertical="center" wrapText="1"/>
      <protection hidden="1"/>
    </xf>
    <xf numFmtId="0" fontId="196" fillId="0" borderId="34" xfId="0" applyFont="1" applyBorder="1" applyAlignment="1" applyProtection="1">
      <alignment horizontal="center" vertical="center" wrapText="1"/>
      <protection hidden="1"/>
    </xf>
    <xf numFmtId="0" fontId="196" fillId="0" borderId="200" xfId="0" applyFont="1" applyBorder="1" applyAlignment="1" applyProtection="1">
      <alignment horizontal="center" vertical="center" wrapText="1"/>
      <protection hidden="1"/>
    </xf>
    <xf numFmtId="41" fontId="196" fillId="0" borderId="276" xfId="0" applyNumberFormat="1" applyFont="1" applyBorder="1" applyAlignment="1" applyProtection="1">
      <alignment horizontal="center" vertical="center"/>
      <protection hidden="1"/>
    </xf>
    <xf numFmtId="41" fontId="196" fillId="0" borderId="179" xfId="0" applyNumberFormat="1" applyFont="1" applyBorder="1" applyAlignment="1" applyProtection="1">
      <alignment horizontal="center" vertical="center"/>
      <protection hidden="1"/>
    </xf>
    <xf numFmtId="0" fontId="196" fillId="0" borderId="26" xfId="0" applyFont="1" applyBorder="1" applyAlignment="1" applyProtection="1">
      <alignment horizontal="left" vertical="center"/>
      <protection hidden="1"/>
    </xf>
    <xf numFmtId="0" fontId="196" fillId="0" borderId="27" xfId="0" applyFont="1" applyBorder="1" applyAlignment="1" applyProtection="1">
      <alignment horizontal="left" vertical="center"/>
      <protection hidden="1"/>
    </xf>
    <xf numFmtId="0" fontId="196" fillId="0" borderId="28" xfId="0" applyFont="1" applyBorder="1" applyAlignment="1" applyProtection="1">
      <alignment horizontal="left" vertical="center"/>
      <protection hidden="1"/>
    </xf>
    <xf numFmtId="41" fontId="196" fillId="0" borderId="9" xfId="1" applyFont="1" applyFill="1" applyBorder="1" applyAlignment="1" applyProtection="1">
      <alignment horizontal="right" vertical="center"/>
      <protection hidden="1"/>
    </xf>
    <xf numFmtId="41" fontId="196" fillId="0" borderId="29" xfId="1" applyFont="1" applyFill="1" applyBorder="1" applyAlignment="1" applyProtection="1">
      <alignment horizontal="right" vertical="center"/>
      <protection hidden="1"/>
    </xf>
    <xf numFmtId="41" fontId="196" fillId="33" borderId="21" xfId="0" applyNumberFormat="1" applyFont="1" applyFill="1" applyBorder="1" applyAlignment="1" applyProtection="1">
      <alignment horizontal="center" vertical="center"/>
      <protection hidden="1"/>
    </xf>
    <xf numFmtId="41" fontId="196" fillId="33" borderId="22" xfId="0" applyNumberFormat="1" applyFont="1" applyFill="1" applyBorder="1" applyAlignment="1" applyProtection="1">
      <alignment horizontal="center" vertical="center"/>
      <protection hidden="1"/>
    </xf>
    <xf numFmtId="41" fontId="196" fillId="33" borderId="23" xfId="0" applyNumberFormat="1" applyFont="1" applyFill="1" applyBorder="1" applyAlignment="1" applyProtection="1">
      <alignment horizontal="center" vertical="center"/>
      <protection hidden="1"/>
    </xf>
    <xf numFmtId="41" fontId="196" fillId="33" borderId="24" xfId="0" applyNumberFormat="1" applyFont="1" applyFill="1" applyBorder="1" applyAlignment="1" applyProtection="1">
      <alignment horizontal="center" vertical="center"/>
      <protection hidden="1"/>
    </xf>
    <xf numFmtId="41" fontId="196" fillId="33" borderId="0" xfId="0" applyNumberFormat="1" applyFont="1" applyFill="1" applyAlignment="1" applyProtection="1">
      <alignment horizontal="center" vertical="center"/>
      <protection hidden="1"/>
    </xf>
    <xf numFmtId="41" fontId="196" fillId="33" borderId="25" xfId="0" applyNumberFormat="1" applyFont="1" applyFill="1" applyBorder="1" applyAlignment="1" applyProtection="1">
      <alignment horizontal="center" vertical="center"/>
      <protection hidden="1"/>
    </xf>
    <xf numFmtId="41" fontId="196" fillId="33" borderId="267" xfId="0" applyNumberFormat="1" applyFont="1" applyFill="1" applyBorder="1" applyAlignment="1" applyProtection="1">
      <alignment horizontal="center" vertical="center"/>
      <protection hidden="1"/>
    </xf>
    <xf numFmtId="41" fontId="196" fillId="33" borderId="34" xfId="0" applyNumberFormat="1" applyFont="1" applyFill="1" applyBorder="1" applyAlignment="1" applyProtection="1">
      <alignment horizontal="center" vertical="center"/>
      <protection hidden="1"/>
    </xf>
    <xf numFmtId="41" fontId="196" fillId="33" borderId="200" xfId="0" applyNumberFormat="1" applyFont="1" applyFill="1" applyBorder="1" applyAlignment="1" applyProtection="1">
      <alignment horizontal="center" vertical="center"/>
      <protection hidden="1"/>
    </xf>
    <xf numFmtId="202" fontId="196" fillId="33" borderId="21" xfId="0" applyNumberFormat="1" applyFont="1" applyFill="1" applyBorder="1" applyAlignment="1" applyProtection="1">
      <alignment horizontal="center" vertical="center" wrapText="1"/>
      <protection hidden="1"/>
    </xf>
    <xf numFmtId="202" fontId="196" fillId="33" borderId="22" xfId="0" applyNumberFormat="1" applyFont="1" applyFill="1" applyBorder="1" applyAlignment="1" applyProtection="1">
      <alignment horizontal="center" vertical="center" wrapText="1"/>
      <protection hidden="1"/>
    </xf>
    <xf numFmtId="202" fontId="196" fillId="33" borderId="24" xfId="0" applyNumberFormat="1" applyFont="1" applyFill="1" applyBorder="1" applyAlignment="1" applyProtection="1">
      <alignment horizontal="center" vertical="center" wrapText="1"/>
      <protection hidden="1"/>
    </xf>
    <xf numFmtId="202" fontId="196" fillId="33" borderId="0" xfId="0" applyNumberFormat="1" applyFont="1" applyFill="1" applyAlignment="1" applyProtection="1">
      <alignment horizontal="center" vertical="center" wrapText="1"/>
      <protection hidden="1"/>
    </xf>
    <xf numFmtId="202" fontId="196" fillId="33" borderId="267" xfId="0" applyNumberFormat="1" applyFont="1" applyFill="1" applyBorder="1" applyAlignment="1" applyProtection="1">
      <alignment horizontal="center" vertical="center" wrapText="1"/>
      <protection hidden="1"/>
    </xf>
    <xf numFmtId="202" fontId="196" fillId="33" borderId="34" xfId="0" applyNumberFormat="1" applyFont="1" applyFill="1" applyBorder="1" applyAlignment="1" applyProtection="1">
      <alignment horizontal="center" vertical="center" wrapText="1"/>
      <protection hidden="1"/>
    </xf>
    <xf numFmtId="41" fontId="195" fillId="33" borderId="29" xfId="1" applyFont="1" applyFill="1" applyBorder="1" applyAlignment="1" applyProtection="1">
      <alignment horizontal="center" vertical="center" shrinkToFit="1"/>
      <protection hidden="1"/>
    </xf>
    <xf numFmtId="41" fontId="195" fillId="33" borderId="30" xfId="1" applyFont="1" applyFill="1" applyBorder="1" applyAlignment="1" applyProtection="1">
      <alignment horizontal="center" vertical="center" shrinkToFit="1"/>
      <protection hidden="1"/>
    </xf>
    <xf numFmtId="41" fontId="195" fillId="33" borderId="31" xfId="1" applyFont="1" applyFill="1" applyBorder="1" applyAlignment="1" applyProtection="1">
      <alignment horizontal="center" vertical="center" shrinkToFit="1"/>
      <protection hidden="1"/>
    </xf>
    <xf numFmtId="41" fontId="196" fillId="33" borderId="29" xfId="1" applyFont="1" applyFill="1" applyBorder="1" applyAlignment="1" applyProtection="1">
      <alignment horizontal="center" vertical="center" shrinkToFit="1"/>
      <protection hidden="1"/>
    </xf>
    <xf numFmtId="41" fontId="196" fillId="33" borderId="30" xfId="1" applyFont="1" applyFill="1" applyBorder="1" applyAlignment="1" applyProtection="1">
      <alignment horizontal="center" vertical="center" shrinkToFit="1"/>
      <protection hidden="1"/>
    </xf>
    <xf numFmtId="41" fontId="196" fillId="33" borderId="31" xfId="1" applyFont="1" applyFill="1" applyBorder="1" applyAlignment="1" applyProtection="1">
      <alignment horizontal="center" vertical="center" shrinkToFit="1"/>
      <protection hidden="1"/>
    </xf>
    <xf numFmtId="14" fontId="196" fillId="33" borderId="29" xfId="1" applyNumberFormat="1" applyFont="1" applyFill="1" applyBorder="1" applyAlignment="1" applyProtection="1">
      <alignment horizontal="center" vertical="center" shrinkToFit="1"/>
      <protection hidden="1"/>
    </xf>
    <xf numFmtId="14" fontId="196" fillId="33" borderId="31" xfId="1" applyNumberFormat="1" applyFont="1" applyFill="1" applyBorder="1" applyAlignment="1" applyProtection="1">
      <alignment horizontal="center" vertical="center" shrinkToFit="1"/>
      <protection hidden="1"/>
    </xf>
    <xf numFmtId="41" fontId="195" fillId="33" borderId="198" xfId="1" applyFont="1" applyFill="1" applyBorder="1" applyAlignment="1" applyProtection="1">
      <alignment horizontal="center" vertical="center" shrinkToFit="1"/>
      <protection hidden="1"/>
    </xf>
    <xf numFmtId="41" fontId="195" fillId="33" borderId="262" xfId="1" applyFont="1" applyFill="1" applyBorder="1" applyAlignment="1" applyProtection="1">
      <alignment horizontal="center" vertical="center" shrinkToFit="1"/>
      <protection hidden="1"/>
    </xf>
    <xf numFmtId="41" fontId="195" fillId="33" borderId="199" xfId="1" applyFont="1" applyFill="1" applyBorder="1" applyAlignment="1" applyProtection="1">
      <alignment horizontal="center" vertical="center" shrinkToFit="1"/>
      <protection hidden="1"/>
    </xf>
    <xf numFmtId="0" fontId="196" fillId="0" borderId="198" xfId="0" applyFont="1" applyBorder="1" applyAlignment="1" applyProtection="1">
      <alignment horizontal="left" vertical="center"/>
      <protection hidden="1"/>
    </xf>
    <xf numFmtId="0" fontId="196" fillId="0" borderId="262" xfId="0" applyFont="1" applyBorder="1" applyAlignment="1" applyProtection="1">
      <alignment horizontal="left" vertical="center"/>
      <protection hidden="1"/>
    </xf>
    <xf numFmtId="0" fontId="196" fillId="0" borderId="199" xfId="0" applyFont="1" applyBorder="1" applyAlignment="1" applyProtection="1">
      <alignment horizontal="left" vertical="center"/>
      <protection hidden="1"/>
    </xf>
    <xf numFmtId="41" fontId="196" fillId="0" borderId="279" xfId="1" applyFont="1" applyBorder="1" applyAlignment="1" applyProtection="1">
      <alignment horizontal="right" vertical="center"/>
      <protection hidden="1"/>
    </xf>
    <xf numFmtId="41" fontId="196" fillId="0" borderId="198" xfId="1" applyFont="1" applyBorder="1" applyAlignment="1" applyProtection="1">
      <alignment horizontal="right" vertical="center"/>
      <protection hidden="1"/>
    </xf>
    <xf numFmtId="0" fontId="196" fillId="33" borderId="29" xfId="0" applyFont="1" applyFill="1" applyBorder="1" applyAlignment="1" applyProtection="1">
      <alignment horizontal="center" vertical="center" shrinkToFit="1"/>
      <protection hidden="1"/>
    </xf>
    <xf numFmtId="0" fontId="196" fillId="33" borderId="30" xfId="0" applyFont="1" applyFill="1" applyBorder="1" applyAlignment="1" applyProtection="1">
      <alignment horizontal="center" vertical="center" shrinkToFit="1"/>
      <protection hidden="1"/>
    </xf>
    <xf numFmtId="0" fontId="196" fillId="33" borderId="31" xfId="0" applyFont="1" applyFill="1" applyBorder="1" applyAlignment="1" applyProtection="1">
      <alignment horizontal="center" vertical="center" shrinkToFit="1"/>
      <protection hidden="1"/>
    </xf>
    <xf numFmtId="41" fontId="195" fillId="33" borderId="21" xfId="0" applyNumberFormat="1" applyFont="1" applyFill="1" applyBorder="1" applyAlignment="1" applyProtection="1">
      <alignment horizontal="center" vertical="center"/>
      <protection hidden="1"/>
    </xf>
    <xf numFmtId="41" fontId="195" fillId="33" borderId="23" xfId="0" applyNumberFormat="1" applyFont="1" applyFill="1" applyBorder="1" applyAlignment="1" applyProtection="1">
      <alignment horizontal="center" vertical="center"/>
      <protection hidden="1"/>
    </xf>
    <xf numFmtId="41" fontId="195" fillId="33" borderId="24" xfId="0" applyNumberFormat="1" applyFont="1" applyFill="1" applyBorder="1" applyAlignment="1" applyProtection="1">
      <alignment horizontal="center" vertical="center"/>
      <protection hidden="1"/>
    </xf>
    <xf numFmtId="41" fontId="195" fillId="33" borderId="25" xfId="0" applyNumberFormat="1" applyFont="1" applyFill="1" applyBorder="1" applyAlignment="1" applyProtection="1">
      <alignment horizontal="center" vertical="center"/>
      <protection hidden="1"/>
    </xf>
    <xf numFmtId="41" fontId="195" fillId="33" borderId="267" xfId="0" applyNumberFormat="1" applyFont="1" applyFill="1" applyBorder="1" applyAlignment="1" applyProtection="1">
      <alignment horizontal="center" vertical="center"/>
      <protection hidden="1"/>
    </xf>
    <xf numFmtId="41" fontId="195" fillId="33" borderId="200" xfId="0" applyNumberFormat="1" applyFont="1" applyFill="1" applyBorder="1" applyAlignment="1" applyProtection="1">
      <alignment horizontal="center" vertical="center"/>
      <protection hidden="1"/>
    </xf>
    <xf numFmtId="41" fontId="196" fillId="33" borderId="198" xfId="1" applyFont="1" applyFill="1" applyBorder="1" applyAlignment="1" applyProtection="1">
      <alignment horizontal="center" vertical="center" shrinkToFit="1"/>
      <protection hidden="1"/>
    </xf>
    <xf numFmtId="41" fontId="196" fillId="33" borderId="262" xfId="1" applyFont="1" applyFill="1" applyBorder="1" applyAlignment="1" applyProtection="1">
      <alignment horizontal="center" vertical="center" shrinkToFit="1"/>
      <protection hidden="1"/>
    </xf>
    <xf numFmtId="41" fontId="196" fillId="33" borderId="199" xfId="1" applyFont="1" applyFill="1" applyBorder="1" applyAlignment="1" applyProtection="1">
      <alignment horizontal="center" vertical="center" shrinkToFit="1"/>
      <protection hidden="1"/>
    </xf>
    <xf numFmtId="41" fontId="37" fillId="33" borderId="29" xfId="1" applyFont="1" applyFill="1" applyBorder="1" applyAlignment="1" applyProtection="1">
      <alignment horizontal="center" vertical="center"/>
      <protection hidden="1"/>
    </xf>
    <xf numFmtId="41" fontId="37" fillId="33" borderId="30" xfId="1" applyFont="1" applyFill="1" applyBorder="1" applyAlignment="1" applyProtection="1">
      <alignment horizontal="center" vertical="center"/>
      <protection hidden="1"/>
    </xf>
    <xf numFmtId="0" fontId="82" fillId="33" borderId="30" xfId="0" applyFont="1" applyFill="1" applyBorder="1" applyAlignment="1" applyProtection="1">
      <alignment horizontal="left" vertical="center"/>
      <protection hidden="1"/>
    </xf>
    <xf numFmtId="0" fontId="82" fillId="33" borderId="31" xfId="0" applyFont="1" applyFill="1" applyBorder="1" applyAlignment="1" applyProtection="1">
      <alignment horizontal="left" vertical="center"/>
      <protection hidden="1"/>
    </xf>
    <xf numFmtId="41" fontId="37" fillId="33" borderId="29" xfId="1" applyFont="1" applyFill="1" applyBorder="1" applyAlignment="1" applyProtection="1">
      <alignment horizontal="right" vertical="center"/>
      <protection hidden="1"/>
    </xf>
    <xf numFmtId="41" fontId="37" fillId="33" borderId="30" xfId="1" applyFont="1" applyFill="1" applyBorder="1" applyAlignment="1" applyProtection="1">
      <alignment horizontal="right" vertical="center"/>
      <protection hidden="1"/>
    </xf>
    <xf numFmtId="41" fontId="37" fillId="33" borderId="31" xfId="1" applyFont="1" applyFill="1" applyBorder="1" applyAlignment="1" applyProtection="1">
      <alignment horizontal="right" vertical="center"/>
      <protection hidden="1"/>
    </xf>
    <xf numFmtId="0" fontId="82" fillId="33" borderId="27" xfId="0" applyFont="1" applyFill="1" applyBorder="1" applyAlignment="1" applyProtection="1">
      <alignment horizontal="center" vertical="center"/>
      <protection hidden="1"/>
    </xf>
    <xf numFmtId="0" fontId="82" fillId="33" borderId="28" xfId="0" applyFont="1" applyFill="1" applyBorder="1" applyAlignment="1" applyProtection="1">
      <alignment horizontal="center" vertical="center"/>
      <protection hidden="1"/>
    </xf>
    <xf numFmtId="0" fontId="37" fillId="33" borderId="26" xfId="0" applyFont="1" applyFill="1" applyBorder="1" applyAlignment="1" applyProtection="1">
      <alignment horizontal="center" vertical="center"/>
      <protection hidden="1"/>
    </xf>
    <xf numFmtId="0" fontId="37" fillId="33" borderId="27" xfId="0" applyFont="1" applyFill="1" applyBorder="1" applyAlignment="1" applyProtection="1">
      <alignment horizontal="center" vertical="center"/>
      <protection hidden="1"/>
    </xf>
    <xf numFmtId="0" fontId="37" fillId="33" borderId="28" xfId="0" applyFont="1" applyFill="1" applyBorder="1" applyAlignment="1" applyProtection="1">
      <alignment horizontal="center" vertical="center"/>
      <protection hidden="1"/>
    </xf>
    <xf numFmtId="0" fontId="195" fillId="33" borderId="265" xfId="0" applyFont="1" applyFill="1" applyBorder="1" applyAlignment="1" applyProtection="1">
      <alignment horizontal="center" vertical="center" shrinkToFit="1"/>
      <protection hidden="1"/>
    </xf>
    <xf numFmtId="0" fontId="195" fillId="33" borderId="263" xfId="0" applyFont="1" applyFill="1" applyBorder="1" applyAlignment="1" applyProtection="1">
      <alignment horizontal="center" vertical="center" shrinkToFit="1"/>
      <protection hidden="1"/>
    </xf>
    <xf numFmtId="0" fontId="195" fillId="33" borderId="26" xfId="0" applyFont="1" applyFill="1" applyBorder="1" applyAlignment="1" applyProtection="1">
      <alignment horizontal="center" vertical="center" shrinkToFit="1"/>
      <protection hidden="1"/>
    </xf>
    <xf numFmtId="0" fontId="195" fillId="33" borderId="28" xfId="0" applyFont="1" applyFill="1" applyBorder="1" applyAlignment="1" applyProtection="1">
      <alignment horizontal="center" vertical="center" shrinkToFit="1"/>
      <protection hidden="1"/>
    </xf>
    <xf numFmtId="0" fontId="195" fillId="33" borderId="259" xfId="0" applyFont="1" applyFill="1" applyBorder="1" applyAlignment="1" applyProtection="1">
      <alignment horizontal="center" vertical="center" shrinkToFit="1"/>
      <protection hidden="1"/>
    </xf>
    <xf numFmtId="0" fontId="195" fillId="33" borderId="260" xfId="0" applyFont="1" applyFill="1" applyBorder="1" applyAlignment="1" applyProtection="1">
      <alignment horizontal="center" vertical="center" shrinkToFit="1"/>
      <protection hidden="1"/>
    </xf>
    <xf numFmtId="0" fontId="195" fillId="33" borderId="261" xfId="0" applyFont="1" applyFill="1" applyBorder="1" applyAlignment="1" applyProtection="1">
      <alignment horizontal="center" vertical="center" shrinkToFit="1"/>
      <protection hidden="1"/>
    </xf>
    <xf numFmtId="0" fontId="196" fillId="33" borderId="265" xfId="0" applyFont="1" applyFill="1" applyBorder="1" applyAlignment="1" applyProtection="1">
      <alignment horizontal="center" vertical="center" wrapText="1" shrinkToFit="1"/>
      <protection hidden="1"/>
    </xf>
    <xf numFmtId="0" fontId="196" fillId="33" borderId="73" xfId="0" applyFont="1" applyFill="1" applyBorder="1" applyAlignment="1" applyProtection="1">
      <alignment horizontal="center" vertical="center" wrapText="1" shrinkToFit="1"/>
      <protection hidden="1"/>
    </xf>
    <xf numFmtId="0" fontId="196" fillId="33" borderId="263" xfId="0" applyFont="1" applyFill="1" applyBorder="1" applyAlignment="1" applyProtection="1">
      <alignment horizontal="center" vertical="center" wrapText="1" shrinkToFit="1"/>
      <protection hidden="1"/>
    </xf>
    <xf numFmtId="0" fontId="196" fillId="33" borderId="26" xfId="0" applyFont="1" applyFill="1" applyBorder="1" applyAlignment="1" applyProtection="1">
      <alignment horizontal="center" vertical="center" wrapText="1" shrinkToFit="1"/>
      <protection hidden="1"/>
    </xf>
    <xf numFmtId="0" fontId="196" fillId="33" borderId="27" xfId="0" applyFont="1" applyFill="1" applyBorder="1" applyAlignment="1" applyProtection="1">
      <alignment horizontal="center" vertical="center" wrapText="1" shrinkToFit="1"/>
      <protection hidden="1"/>
    </xf>
    <xf numFmtId="0" fontId="196" fillId="33" borderId="28" xfId="0" applyFont="1" applyFill="1" applyBorder="1" applyAlignment="1" applyProtection="1">
      <alignment horizontal="center" vertical="center" wrapText="1" shrinkToFit="1"/>
      <protection hidden="1"/>
    </xf>
    <xf numFmtId="0" fontId="196" fillId="33" borderId="265" xfId="0" applyFont="1" applyFill="1" applyBorder="1" applyAlignment="1" applyProtection="1">
      <alignment horizontal="center" vertical="center" wrapText="1"/>
      <protection hidden="1"/>
    </xf>
    <xf numFmtId="0" fontId="196" fillId="33" borderId="73" xfId="0" applyFont="1" applyFill="1" applyBorder="1" applyAlignment="1" applyProtection="1">
      <alignment horizontal="center" vertical="center" wrapText="1"/>
      <protection hidden="1"/>
    </xf>
    <xf numFmtId="0" fontId="196" fillId="33" borderId="26" xfId="0" applyFont="1" applyFill="1" applyBorder="1" applyAlignment="1" applyProtection="1">
      <alignment horizontal="center" vertical="center" wrapText="1"/>
      <protection hidden="1"/>
    </xf>
    <xf numFmtId="0" fontId="196" fillId="33" borderId="27" xfId="0" applyFont="1" applyFill="1" applyBorder="1" applyAlignment="1" applyProtection="1">
      <alignment horizontal="center" vertical="center" wrapText="1"/>
      <protection hidden="1"/>
    </xf>
    <xf numFmtId="0" fontId="195" fillId="33" borderId="29" xfId="0" applyFont="1" applyFill="1" applyBorder="1" applyAlignment="1" applyProtection="1">
      <alignment horizontal="center" vertical="center" shrinkToFit="1"/>
      <protection hidden="1"/>
    </xf>
    <xf numFmtId="0" fontId="195" fillId="33" borderId="30" xfId="0" applyFont="1" applyFill="1" applyBorder="1" applyAlignment="1" applyProtection="1">
      <alignment horizontal="center" vertical="center" shrinkToFit="1"/>
      <protection hidden="1"/>
    </xf>
    <xf numFmtId="0" fontId="195" fillId="33" borderId="31" xfId="0" applyFont="1" applyFill="1" applyBorder="1" applyAlignment="1" applyProtection="1">
      <alignment horizontal="center" vertical="center" shrinkToFit="1"/>
      <protection hidden="1"/>
    </xf>
    <xf numFmtId="0" fontId="196" fillId="0" borderId="0" xfId="0" applyFont="1" applyAlignment="1" applyProtection="1">
      <alignment horizontal="right" vertical="center"/>
      <protection hidden="1"/>
    </xf>
    <xf numFmtId="0" fontId="196" fillId="0" borderId="0" xfId="0" applyFont="1" applyAlignment="1" applyProtection="1">
      <alignment horizontal="center" vertical="center"/>
      <protection hidden="1"/>
    </xf>
    <xf numFmtId="0" fontId="197" fillId="0" borderId="0" xfId="0" applyFont="1" applyAlignment="1" applyProtection="1">
      <alignment horizontal="left" vertical="center"/>
      <protection hidden="1"/>
    </xf>
    <xf numFmtId="0" fontId="196" fillId="0" borderId="0" xfId="0" applyFont="1" applyAlignment="1" applyProtection="1">
      <alignment horizontal="center"/>
      <protection hidden="1"/>
    </xf>
    <xf numFmtId="0" fontId="203" fillId="0" borderId="34" xfId="0" applyFont="1" applyBorder="1" applyAlignment="1" applyProtection="1">
      <alignment horizontal="center" vertical="center"/>
      <protection hidden="1"/>
    </xf>
    <xf numFmtId="0" fontId="198" fillId="0" borderId="34" xfId="0" applyFont="1" applyBorder="1" applyAlignment="1" applyProtection="1">
      <alignment horizontal="center" vertical="center"/>
      <protection hidden="1"/>
    </xf>
    <xf numFmtId="0" fontId="82" fillId="33" borderId="262" xfId="0" applyFont="1" applyFill="1" applyBorder="1" applyAlignment="1" applyProtection="1">
      <alignment horizontal="left" vertical="center"/>
      <protection hidden="1"/>
    </xf>
    <xf numFmtId="0" fontId="82" fillId="33" borderId="199" xfId="0" applyFont="1" applyFill="1" applyBorder="1" applyAlignment="1" applyProtection="1">
      <alignment horizontal="left" vertical="center"/>
      <protection hidden="1"/>
    </xf>
    <xf numFmtId="41" fontId="37" fillId="33" borderId="198" xfId="1" applyFont="1" applyFill="1" applyBorder="1" applyAlignment="1" applyProtection="1">
      <alignment horizontal="right" vertical="center"/>
      <protection hidden="1"/>
    </xf>
    <xf numFmtId="41" fontId="37" fillId="33" borderId="262" xfId="1" applyFont="1" applyFill="1" applyBorder="1" applyAlignment="1" applyProtection="1">
      <alignment horizontal="right" vertical="center"/>
      <protection hidden="1"/>
    </xf>
    <xf numFmtId="41" fontId="37" fillId="33" borderId="199" xfId="1" applyFont="1" applyFill="1" applyBorder="1" applyAlignment="1" applyProtection="1">
      <alignment horizontal="right" vertical="center"/>
      <protection hidden="1"/>
    </xf>
    <xf numFmtId="41" fontId="37" fillId="33" borderId="198" xfId="1" applyFont="1" applyFill="1" applyBorder="1" applyAlignment="1" applyProtection="1">
      <alignment horizontal="center" vertical="center"/>
      <protection hidden="1"/>
    </xf>
    <xf numFmtId="41" fontId="37" fillId="33" borderId="262" xfId="1" applyFont="1" applyFill="1" applyBorder="1" applyAlignment="1" applyProtection="1">
      <alignment horizontal="center" vertical="center"/>
      <protection hidden="1"/>
    </xf>
    <xf numFmtId="203" fontId="195" fillId="0" borderId="0" xfId="0" applyNumberFormat="1" applyFont="1" applyAlignment="1" applyProtection="1">
      <alignment horizontal="left" vertical="center"/>
      <protection hidden="1"/>
    </xf>
    <xf numFmtId="0" fontId="204" fillId="34" borderId="6" xfId="0" applyFont="1" applyFill="1" applyBorder="1" applyAlignment="1">
      <alignment horizontal="center" vertical="center" wrapText="1"/>
    </xf>
    <xf numFmtId="0" fontId="204" fillId="34" borderId="86" xfId="0" applyFont="1" applyFill="1" applyBorder="1" applyAlignment="1">
      <alignment horizontal="center" vertical="center" wrapText="1"/>
    </xf>
    <xf numFmtId="0" fontId="204" fillId="34" borderId="16" xfId="0" applyFont="1" applyFill="1" applyBorder="1" applyAlignment="1">
      <alignment horizontal="center" vertical="center" wrapText="1"/>
    </xf>
    <xf numFmtId="0" fontId="204" fillId="34" borderId="280" xfId="0" applyFont="1" applyFill="1" applyBorder="1" applyAlignment="1">
      <alignment horizontal="center" vertical="center" wrapText="1"/>
    </xf>
    <xf numFmtId="0" fontId="204" fillId="34" borderId="167" xfId="0" applyFont="1" applyFill="1" applyBorder="1" applyAlignment="1">
      <alignment horizontal="center" vertical="center" wrapText="1"/>
    </xf>
    <xf numFmtId="0" fontId="101" fillId="0" borderId="29" xfId="0" applyFont="1" applyBorder="1" applyAlignment="1">
      <alignment horizontal="center" vertical="center" wrapText="1"/>
    </xf>
    <xf numFmtId="0" fontId="0" fillId="0" borderId="86" xfId="0" applyBorder="1" applyAlignment="1">
      <alignment horizontal="center" vertical="center" wrapText="1"/>
    </xf>
    <xf numFmtId="0" fontId="0" fillId="0" borderId="155" xfId="0" applyBorder="1" applyAlignment="1">
      <alignment horizontal="center" vertical="center"/>
    </xf>
    <xf numFmtId="0" fontId="51" fillId="0" borderId="86" xfId="0" applyFont="1" applyBorder="1" applyAlignment="1">
      <alignment horizontal="center" vertical="center" wrapText="1"/>
    </xf>
    <xf numFmtId="0" fontId="52" fillId="0" borderId="155" xfId="0" applyFont="1" applyBorder="1" applyAlignment="1">
      <alignment horizontal="center" vertical="center"/>
    </xf>
    <xf numFmtId="0" fontId="52" fillId="0" borderId="16" xfId="0" applyFont="1" applyBorder="1" applyAlignment="1">
      <alignment horizontal="center" vertical="center"/>
    </xf>
    <xf numFmtId="0" fontId="51" fillId="0" borderId="155" xfId="0" applyFont="1" applyBorder="1" applyAlignment="1">
      <alignment horizontal="center" vertical="center"/>
    </xf>
    <xf numFmtId="0" fontId="51" fillId="0" borderId="16" xfId="0" applyFont="1" applyBorder="1" applyAlignment="1">
      <alignment horizontal="center" vertical="center"/>
    </xf>
    <xf numFmtId="0" fontId="51" fillId="0" borderId="155" xfId="0" applyFont="1" applyBorder="1" applyAlignment="1">
      <alignment horizontal="center" vertical="center" wrapText="1"/>
    </xf>
    <xf numFmtId="0" fontId="51" fillId="0" borderId="16" xfId="0" applyFont="1" applyBorder="1" applyAlignment="1">
      <alignment horizontal="center" vertical="center" wrapText="1"/>
    </xf>
    <xf numFmtId="0" fontId="0" fillId="0" borderId="0" xfId="0" applyAlignment="1">
      <alignment horizontal="center" vertical="center"/>
    </xf>
    <xf numFmtId="0" fontId="0" fillId="0" borderId="0" xfId="0" quotePrefix="1" applyAlignment="1">
      <alignment horizontal="center" vertical="center"/>
    </xf>
    <xf numFmtId="0" fontId="0" fillId="0" borderId="13" xfId="0" applyBorder="1" applyAlignment="1">
      <alignment horizontal="center" vertical="center"/>
    </xf>
    <xf numFmtId="0" fontId="0" fillId="0" borderId="32" xfId="0" applyBorder="1" applyAlignment="1">
      <alignment horizontal="center" vertical="center"/>
    </xf>
    <xf numFmtId="0" fontId="54" fillId="0" borderId="157" xfId="0" applyFont="1" applyBorder="1" applyAlignment="1">
      <alignment horizontal="center" vertical="center" wrapText="1"/>
    </xf>
    <xf numFmtId="0" fontId="54" fillId="0" borderId="156" xfId="0" applyFont="1" applyBorder="1" applyAlignment="1">
      <alignment horizontal="center" vertical="center" wrapText="1"/>
    </xf>
    <xf numFmtId="0" fontId="62" fillId="0" borderId="163" xfId="0" applyFont="1" applyBorder="1" applyAlignment="1">
      <alignment horizontal="justify" vertical="center" wrapText="1"/>
    </xf>
    <xf numFmtId="0" fontId="62" fillId="0" borderId="0" xfId="0" applyFont="1" applyBorder="1" applyAlignment="1">
      <alignment horizontal="justify" vertical="center" wrapText="1"/>
    </xf>
    <xf numFmtId="0" fontId="62" fillId="0" borderId="171" xfId="0" applyFont="1" applyBorder="1" applyAlignment="1">
      <alignment horizontal="justify" vertical="center" wrapText="1"/>
    </xf>
    <xf numFmtId="0" fontId="62" fillId="0" borderId="168" xfId="0" applyFont="1" applyBorder="1" applyAlignment="1">
      <alignment horizontal="justify" vertical="center" wrapText="1"/>
    </xf>
    <xf numFmtId="0" fontId="62" fillId="0" borderId="164" xfId="0" applyFont="1" applyBorder="1" applyAlignment="1">
      <alignment horizontal="justify" vertical="center" wrapText="1"/>
    </xf>
    <xf numFmtId="0" fontId="62" fillId="0" borderId="170" xfId="0" applyFont="1" applyBorder="1" applyAlignment="1">
      <alignment horizontal="justify" vertical="center" wrapText="1"/>
    </xf>
    <xf numFmtId="0" fontId="62" fillId="0" borderId="163" xfId="0" applyFont="1" applyBorder="1" applyAlignment="1">
      <alignment horizontal="left" vertical="center" wrapText="1"/>
    </xf>
    <xf numFmtId="0" fontId="62" fillId="0" borderId="0" xfId="0" applyFont="1" applyBorder="1" applyAlignment="1">
      <alignment horizontal="left" vertical="center" wrapText="1"/>
    </xf>
    <xf numFmtId="0" fontId="63" fillId="11" borderId="157" xfId="0" applyFont="1" applyFill="1" applyBorder="1" applyAlignment="1">
      <alignment horizontal="center" vertical="center" wrapText="1"/>
    </xf>
    <xf numFmtId="0" fontId="63" fillId="11" borderId="156" xfId="0" applyFont="1" applyFill="1" applyBorder="1" applyAlignment="1">
      <alignment horizontal="center" vertical="center" wrapText="1"/>
    </xf>
    <xf numFmtId="0" fontId="63" fillId="11" borderId="169" xfId="0" applyFont="1" applyFill="1" applyBorder="1" applyAlignment="1">
      <alignment horizontal="center" vertical="center" wrapText="1"/>
    </xf>
    <xf numFmtId="0" fontId="63" fillId="11" borderId="167" xfId="0" applyFont="1" applyFill="1" applyBorder="1" applyAlignment="1">
      <alignment horizontal="center" vertical="center" wrapText="1"/>
    </xf>
    <xf numFmtId="0" fontId="62" fillId="0" borderId="169" xfId="0" applyFont="1" applyBorder="1" applyAlignment="1">
      <alignment horizontal="center" vertical="center" wrapText="1"/>
    </xf>
    <xf numFmtId="0" fontId="62" fillId="0" borderId="167" xfId="0" applyFont="1" applyBorder="1" applyAlignment="1">
      <alignment horizontal="center" vertical="center" wrapText="1"/>
    </xf>
    <xf numFmtId="0" fontId="61" fillId="0" borderId="157" xfId="0" applyFont="1" applyBorder="1" applyAlignment="1">
      <alignment horizontal="justify" vertical="center" wrapText="1"/>
    </xf>
    <xf numFmtId="0" fontId="61" fillId="0" borderId="156" xfId="0" applyFont="1" applyBorder="1" applyAlignment="1">
      <alignment horizontal="justify" vertical="center" wrapText="1"/>
    </xf>
    <xf numFmtId="0" fontId="61" fillId="12" borderId="157" xfId="0" applyFont="1" applyFill="1" applyBorder="1" applyAlignment="1">
      <alignment horizontal="justify" vertical="center" wrapText="1"/>
    </xf>
    <xf numFmtId="0" fontId="61" fillId="12" borderId="156" xfId="0" applyFont="1" applyFill="1" applyBorder="1" applyAlignment="1">
      <alignment horizontal="justify" vertical="center" wrapText="1"/>
    </xf>
    <xf numFmtId="0" fontId="64" fillId="0" borderId="157" xfId="0" applyFont="1" applyBorder="1" applyAlignment="1">
      <alignment horizontal="center" vertical="center" wrapText="1"/>
    </xf>
    <xf numFmtId="0" fontId="64" fillId="0" borderId="156" xfId="0" applyFont="1" applyBorder="1" applyAlignment="1">
      <alignment horizontal="center" vertical="center" wrapText="1"/>
    </xf>
    <xf numFmtId="0" fontId="62" fillId="0" borderId="0" xfId="0" applyFont="1" applyAlignment="1">
      <alignment horizontal="left" vertical="center" wrapText="1"/>
    </xf>
    <xf numFmtId="0" fontId="62" fillId="0" borderId="7" xfId="0" applyFont="1" applyBorder="1" applyAlignment="1">
      <alignment horizontal="center" vertical="center" wrapText="1"/>
    </xf>
    <xf numFmtId="0" fontId="62" fillId="0" borderId="69" xfId="0" applyFont="1" applyBorder="1" applyAlignment="1">
      <alignment horizontal="center" vertical="center" wrapText="1"/>
    </xf>
    <xf numFmtId="0" fontId="62" fillId="0" borderId="10" xfId="0" applyFont="1" applyBorder="1" applyAlignment="1">
      <alignment horizontal="center" vertical="center" wrapText="1"/>
    </xf>
    <xf numFmtId="0" fontId="62" fillId="0" borderId="80" xfId="0" applyFont="1" applyBorder="1" applyAlignment="1">
      <alignment horizontal="center" vertical="center" wrapText="1"/>
    </xf>
    <xf numFmtId="0" fontId="62" fillId="0" borderId="32" xfId="0" applyFont="1" applyBorder="1" applyAlignment="1">
      <alignment horizontal="center" vertical="center" wrapText="1"/>
    </xf>
    <xf numFmtId="0" fontId="62" fillId="0" borderId="81" xfId="0" applyFont="1" applyBorder="1" applyAlignment="1">
      <alignment horizontal="center" vertical="center" wrapText="1"/>
    </xf>
    <xf numFmtId="0" fontId="62" fillId="0" borderId="45" xfId="0" applyFont="1" applyBorder="1" applyAlignment="1">
      <alignment horizontal="center" vertical="center" wrapText="1"/>
    </xf>
    <xf numFmtId="0" fontId="62" fillId="0" borderId="13" xfId="0" applyFont="1" applyBorder="1" applyAlignment="1">
      <alignment horizontal="center" vertical="center" wrapText="1"/>
    </xf>
    <xf numFmtId="0" fontId="62" fillId="0" borderId="44" xfId="0" applyFont="1" applyBorder="1" applyAlignment="1">
      <alignment horizontal="center" vertical="center" wrapText="1"/>
    </xf>
    <xf numFmtId="0" fontId="65" fillId="0" borderId="157" xfId="0" applyFont="1" applyBorder="1" applyAlignment="1">
      <alignment horizontal="justify" vertical="center" wrapText="1"/>
    </xf>
    <xf numFmtId="0" fontId="65" fillId="0" borderId="158" xfId="0" applyFont="1" applyBorder="1" applyAlignment="1">
      <alignment horizontal="justify" vertical="center" wrapText="1"/>
    </xf>
    <xf numFmtId="0" fontId="65" fillId="0" borderId="156" xfId="0" applyFont="1" applyBorder="1" applyAlignment="1">
      <alignment horizontal="justify" vertical="center" wrapText="1"/>
    </xf>
    <xf numFmtId="0" fontId="62" fillId="0" borderId="80" xfId="0" applyFont="1" applyBorder="1" applyAlignment="1">
      <alignment horizontal="right" vertical="center" wrapText="1"/>
    </xf>
    <xf numFmtId="0" fontId="62" fillId="0" borderId="45" xfId="0" applyFont="1" applyBorder="1" applyAlignment="1">
      <alignment horizontal="right" vertical="center" wrapText="1"/>
    </xf>
    <xf numFmtId="0" fontId="62" fillId="0" borderId="0" xfId="0" applyFont="1" applyAlignment="1">
      <alignment horizontal="left" vertical="center"/>
    </xf>
    <xf numFmtId="0" fontId="64" fillId="0" borderId="0" xfId="0" applyFont="1" applyAlignment="1">
      <alignment horizontal="left" vertical="center"/>
    </xf>
    <xf numFmtId="0" fontId="62" fillId="0" borderId="71" xfId="0" applyFont="1" applyBorder="1" applyAlignment="1">
      <alignment horizontal="left" vertical="center" wrapText="1"/>
    </xf>
    <xf numFmtId="0" fontId="62" fillId="0" borderId="72" xfId="0" applyFont="1" applyBorder="1" applyAlignment="1">
      <alignment horizontal="left" vertical="center" wrapText="1"/>
    </xf>
    <xf numFmtId="0" fontId="62" fillId="0" borderId="45" xfId="0" applyFont="1" applyBorder="1" applyAlignment="1">
      <alignment horizontal="left" vertical="center" wrapText="1"/>
    </xf>
    <xf numFmtId="0" fontId="62" fillId="0" borderId="13" xfId="0" applyFont="1" applyBorder="1" applyAlignment="1">
      <alignment horizontal="left" vertical="center" wrapText="1"/>
    </xf>
    <xf numFmtId="0" fontId="62" fillId="0" borderId="44" xfId="0" applyFont="1" applyBorder="1" applyAlignment="1">
      <alignment horizontal="left" vertical="center" wrapText="1"/>
    </xf>
    <xf numFmtId="0" fontId="0" fillId="0" borderId="7" xfId="0" applyBorder="1" applyAlignment="1">
      <alignment horizontal="center" vertical="center" wrapText="1"/>
    </xf>
    <xf numFmtId="0" fontId="0" fillId="0" borderId="69" xfId="0" applyBorder="1" applyAlignment="1">
      <alignment horizontal="center" vertical="center" wrapText="1"/>
    </xf>
    <xf numFmtId="0" fontId="0" fillId="0" borderId="10" xfId="0" applyBorder="1" applyAlignment="1">
      <alignment horizontal="center" vertical="center" wrapText="1"/>
    </xf>
    <xf numFmtId="0" fontId="62" fillId="0" borderId="0" xfId="0" applyFont="1" applyAlignment="1">
      <alignment horizontal="center" vertical="center"/>
    </xf>
    <xf numFmtId="0" fontId="62" fillId="0" borderId="80" xfId="0" applyFont="1" applyBorder="1" applyAlignment="1">
      <alignment horizontal="left" vertical="center" wrapText="1"/>
    </xf>
    <xf numFmtId="0" fontId="62" fillId="0" borderId="32" xfId="0" applyFont="1" applyBorder="1" applyAlignment="1">
      <alignment horizontal="left" vertical="center" wrapText="1"/>
    </xf>
    <xf numFmtId="0" fontId="62" fillId="0" borderId="81" xfId="0" applyFont="1" applyBorder="1" applyAlignment="1">
      <alignment horizontal="left" vertical="center" wrapText="1"/>
    </xf>
    <xf numFmtId="0" fontId="62" fillId="0" borderId="146" xfId="0" applyFont="1" applyBorder="1" applyAlignment="1">
      <alignment horizontal="center" vertical="center" wrapText="1"/>
    </xf>
    <xf numFmtId="0" fontId="62" fillId="0" borderId="157" xfId="0" applyFont="1" applyBorder="1" applyAlignment="1">
      <alignment horizontal="justify" vertical="center" wrapText="1"/>
    </xf>
    <xf numFmtId="0" fontId="62" fillId="0" borderId="156" xfId="0" applyFont="1" applyBorder="1" applyAlignment="1">
      <alignment horizontal="justify" vertical="center" wrapText="1"/>
    </xf>
    <xf numFmtId="0" fontId="63" fillId="11" borderId="146" xfId="0" applyFont="1" applyFill="1" applyBorder="1" applyAlignment="1">
      <alignment horizontal="center" vertical="center" wrapText="1"/>
    </xf>
    <xf numFmtId="0" fontId="68" fillId="11" borderId="166" xfId="0" applyFont="1" applyFill="1" applyBorder="1" applyAlignment="1">
      <alignment horizontal="center" vertical="center" wrapText="1"/>
    </xf>
    <xf numFmtId="0" fontId="68" fillId="11" borderId="165" xfId="0" applyFont="1" applyFill="1" applyBorder="1" applyAlignment="1">
      <alignment horizontal="center" vertical="center" wrapText="1"/>
    </xf>
    <xf numFmtId="0" fontId="68" fillId="11" borderId="172" xfId="0" applyFont="1" applyFill="1" applyBorder="1" applyAlignment="1">
      <alignment horizontal="center" vertical="center" wrapText="1"/>
    </xf>
    <xf numFmtId="0" fontId="67" fillId="0" borderId="163" xfId="0" applyFont="1" applyBorder="1" applyAlignment="1">
      <alignment horizontal="justify" vertical="center" wrapText="1"/>
    </xf>
    <xf numFmtId="0" fontId="67" fillId="0" borderId="0" xfId="0" applyFont="1" applyBorder="1" applyAlignment="1">
      <alignment horizontal="justify" vertical="center" wrapText="1"/>
    </xf>
    <xf numFmtId="0" fontId="67" fillId="0" borderId="171" xfId="0" applyFont="1" applyBorder="1" applyAlignment="1">
      <alignment horizontal="justify" vertical="center" wrapText="1"/>
    </xf>
    <xf numFmtId="0" fontId="61" fillId="0" borderId="163" xfId="0" applyFont="1" applyBorder="1" applyAlignment="1">
      <alignment horizontal="justify" vertical="center" wrapText="1"/>
    </xf>
    <xf numFmtId="0" fontId="61" fillId="0" borderId="0" xfId="0" applyFont="1" applyBorder="1" applyAlignment="1">
      <alignment horizontal="justify" vertical="center" wrapText="1"/>
    </xf>
    <xf numFmtId="0" fontId="61" fillId="0" borderId="171" xfId="0" applyFont="1" applyBorder="1" applyAlignment="1">
      <alignment horizontal="justify" vertical="center" wrapText="1"/>
    </xf>
    <xf numFmtId="0" fontId="62" fillId="0" borderId="166" xfId="0" applyFont="1" applyBorder="1" applyAlignment="1">
      <alignment horizontal="justify" vertical="center" wrapText="1"/>
    </xf>
    <xf numFmtId="0" fontId="62" fillId="0" borderId="165" xfId="0" applyFont="1" applyBorder="1" applyAlignment="1">
      <alignment horizontal="justify" vertical="center" wrapText="1"/>
    </xf>
    <xf numFmtId="0" fontId="62" fillId="0" borderId="172" xfId="0" applyFont="1" applyBorder="1" applyAlignment="1">
      <alignment horizontal="justify" vertical="center" wrapText="1"/>
    </xf>
    <xf numFmtId="0" fontId="62" fillId="0" borderId="163" xfId="0" applyFont="1" applyBorder="1" applyAlignment="1">
      <alignment horizontal="center" vertical="center" wrapText="1"/>
    </xf>
    <xf numFmtId="0" fontId="62" fillId="0" borderId="0" xfId="0" applyFont="1" applyBorder="1" applyAlignment="1">
      <alignment horizontal="center" vertical="center" wrapText="1"/>
    </xf>
    <xf numFmtId="0" fontId="62" fillId="0" borderId="171" xfId="0" applyFont="1" applyBorder="1" applyAlignment="1">
      <alignment horizontal="center" vertical="center" wrapText="1"/>
    </xf>
    <xf numFmtId="0" fontId="62" fillId="0" borderId="157" xfId="0" applyFont="1" applyBorder="1" applyAlignment="1">
      <alignment horizontal="center" vertical="center" wrapText="1"/>
    </xf>
    <xf numFmtId="0" fontId="62" fillId="0" borderId="158" xfId="0" applyFont="1" applyBorder="1" applyAlignment="1">
      <alignment horizontal="center" vertical="center" wrapText="1"/>
    </xf>
    <xf numFmtId="0" fontId="62" fillId="0" borderId="156" xfId="0" applyFont="1" applyBorder="1" applyAlignment="1">
      <alignment horizontal="center" vertical="center" wrapText="1"/>
    </xf>
    <xf numFmtId="0" fontId="69" fillId="0" borderId="166" xfId="0" applyFont="1" applyBorder="1" applyAlignment="1">
      <alignment horizontal="center" vertical="center" wrapText="1"/>
    </xf>
    <xf numFmtId="0" fontId="69" fillId="0" borderId="168" xfId="0" applyFont="1" applyBorder="1" applyAlignment="1">
      <alignment horizontal="center" vertical="center" wrapText="1"/>
    </xf>
    <xf numFmtId="0" fontId="61" fillId="0" borderId="166" xfId="0" applyFont="1" applyBorder="1" applyAlignment="1">
      <alignment horizontal="center" vertical="center" wrapText="1"/>
    </xf>
    <xf numFmtId="0" fontId="61" fillId="0" borderId="168" xfId="0" applyFont="1" applyBorder="1" applyAlignment="1">
      <alignment horizontal="center" vertical="center" wrapText="1"/>
    </xf>
    <xf numFmtId="0" fontId="61" fillId="0" borderId="158" xfId="0" applyFont="1" applyBorder="1" applyAlignment="1">
      <alignment horizontal="justify" vertical="center" wrapText="1"/>
    </xf>
    <xf numFmtId="0" fontId="68" fillId="0" borderId="163" xfId="0" applyFont="1" applyBorder="1" applyAlignment="1">
      <alignment horizontal="justify" vertical="center" wrapText="1"/>
    </xf>
    <xf numFmtId="0" fontId="68" fillId="0" borderId="0" xfId="0" applyFont="1" applyBorder="1" applyAlignment="1">
      <alignment horizontal="justify" vertical="center" wrapText="1"/>
    </xf>
    <xf numFmtId="0" fontId="68" fillId="0" borderId="171" xfId="0" applyFont="1" applyBorder="1" applyAlignment="1">
      <alignment horizontal="justify" vertical="center" wrapText="1"/>
    </xf>
    <xf numFmtId="0" fontId="68" fillId="0" borderId="168" xfId="0" applyFont="1" applyBorder="1" applyAlignment="1">
      <alignment horizontal="justify" vertical="center" wrapText="1"/>
    </xf>
    <xf numFmtId="0" fontId="68" fillId="0" borderId="164" xfId="0" applyFont="1" applyBorder="1" applyAlignment="1">
      <alignment horizontal="justify" vertical="center" wrapText="1"/>
    </xf>
    <xf numFmtId="0" fontId="68" fillId="0" borderId="170" xfId="0" applyFont="1" applyBorder="1" applyAlignment="1">
      <alignment horizontal="justify" vertical="center" wrapText="1"/>
    </xf>
    <xf numFmtId="0" fontId="63" fillId="11" borderId="166" xfId="0" applyFont="1" applyFill="1" applyBorder="1" applyAlignment="1">
      <alignment horizontal="center" vertical="center" wrapText="1"/>
    </xf>
    <xf numFmtId="0" fontId="63" fillId="11" borderId="165" xfId="0" applyFont="1" applyFill="1" applyBorder="1" applyAlignment="1">
      <alignment horizontal="center" vertical="center" wrapText="1"/>
    </xf>
    <xf numFmtId="0" fontId="63" fillId="11" borderId="172" xfId="0" applyFont="1" applyFill="1" applyBorder="1" applyAlignment="1">
      <alignment horizontal="center" vertical="center" wrapText="1"/>
    </xf>
    <xf numFmtId="0" fontId="63" fillId="11" borderId="163" xfId="0" applyFont="1" applyFill="1" applyBorder="1" applyAlignment="1">
      <alignment horizontal="center" vertical="center" wrapText="1"/>
    </xf>
    <xf numFmtId="0" fontId="63" fillId="11" borderId="0" xfId="0" applyFont="1" applyFill="1" applyBorder="1" applyAlignment="1">
      <alignment horizontal="center" vertical="center" wrapText="1"/>
    </xf>
    <xf numFmtId="0" fontId="63" fillId="11" borderId="171" xfId="0" applyFont="1" applyFill="1" applyBorder="1" applyAlignment="1">
      <alignment horizontal="center" vertical="center" wrapText="1"/>
    </xf>
    <xf numFmtId="0" fontId="65" fillId="0" borderId="166" xfId="0" applyFont="1" applyBorder="1" applyAlignment="1">
      <alignment horizontal="center" vertical="center" wrapText="1"/>
    </xf>
    <xf numFmtId="0" fontId="65" fillId="0" borderId="168" xfId="0" applyFont="1" applyBorder="1" applyAlignment="1">
      <alignment horizontal="center" vertical="center" wrapText="1"/>
    </xf>
    <xf numFmtId="0" fontId="76" fillId="0" borderId="0" xfId="0" applyFont="1" applyAlignment="1">
      <alignment horizontal="left" vertical="center" wrapText="1" indent="1"/>
    </xf>
    <xf numFmtId="0" fontId="92" fillId="0" borderId="0" xfId="0" applyFont="1" applyAlignment="1">
      <alignment horizontal="left" vertical="center" wrapText="1" indent="1"/>
    </xf>
    <xf numFmtId="0" fontId="93" fillId="0" borderId="0" xfId="0" applyFont="1" applyAlignment="1">
      <alignment horizontal="left" vertical="center" wrapText="1" indent="1"/>
    </xf>
    <xf numFmtId="0" fontId="91" fillId="0" borderId="0" xfId="0" applyFont="1" applyAlignment="1">
      <alignment horizontal="left" vertical="center" wrapText="1" indent="1"/>
    </xf>
    <xf numFmtId="0" fontId="78" fillId="0" borderId="163" xfId="0" applyFont="1" applyBorder="1" applyAlignment="1">
      <alignment horizontal="left" vertical="center" wrapText="1" indent="1"/>
    </xf>
    <xf numFmtId="0" fontId="78" fillId="0" borderId="0" xfId="0" applyFont="1" applyBorder="1" applyAlignment="1">
      <alignment horizontal="left" vertical="center" wrapText="1" indent="1"/>
    </xf>
    <xf numFmtId="0" fontId="78" fillId="0" borderId="171" xfId="0" applyFont="1" applyBorder="1" applyAlignment="1">
      <alignment horizontal="left" vertical="center" wrapText="1" indent="1"/>
    </xf>
    <xf numFmtId="0" fontId="78" fillId="0" borderId="168" xfId="0" applyFont="1" applyBorder="1" applyAlignment="1">
      <alignment horizontal="left" vertical="center" wrapText="1" indent="1"/>
    </xf>
    <xf numFmtId="0" fontId="78" fillId="0" borderId="164" xfId="0" applyFont="1" applyBorder="1" applyAlignment="1">
      <alignment horizontal="left" vertical="center" wrapText="1" indent="1"/>
    </xf>
    <xf numFmtId="0" fontId="78" fillId="0" borderId="170" xfId="0" applyFont="1" applyBorder="1" applyAlignment="1">
      <alignment horizontal="left" vertical="center" wrapText="1" indent="1"/>
    </xf>
    <xf numFmtId="0" fontId="75" fillId="0" borderId="0" xfId="0" applyFont="1" applyAlignment="1">
      <alignment horizontal="left" vertical="center" wrapText="1" indent="1"/>
    </xf>
    <xf numFmtId="0" fontId="33" fillId="0" borderId="0" xfId="11" applyAlignment="1" applyProtection="1">
      <alignment horizontal="left" vertical="center" wrapText="1" indent="1"/>
    </xf>
    <xf numFmtId="0" fontId="84" fillId="0" borderId="0" xfId="0" applyFont="1" applyAlignment="1">
      <alignment horizontal="left" vertical="center" wrapText="1" indent="1"/>
    </xf>
    <xf numFmtId="0" fontId="0" fillId="0" borderId="0" xfId="0" applyAlignment="1">
      <alignment horizontal="left" vertical="center" wrapText="1" indent="1"/>
    </xf>
    <xf numFmtId="0" fontId="81" fillId="0" borderId="0" xfId="0" applyFont="1" applyAlignment="1">
      <alignment horizontal="left" vertical="center" wrapText="1" indent="1"/>
    </xf>
    <xf numFmtId="0" fontId="121" fillId="0" borderId="0" xfId="0" applyFont="1" applyAlignment="1">
      <alignment horizontal="left" vertical="center" wrapText="1" indent="1"/>
    </xf>
    <xf numFmtId="0" fontId="77" fillId="0" borderId="0" xfId="0" applyFont="1" applyAlignment="1">
      <alignment horizontal="center" vertical="center" wrapText="1"/>
    </xf>
    <xf numFmtId="0" fontId="78" fillId="13" borderId="0" xfId="0" applyFont="1" applyFill="1" applyAlignment="1">
      <alignment vertical="center" wrapText="1"/>
    </xf>
    <xf numFmtId="0" fontId="78" fillId="0" borderId="166" xfId="0" applyFont="1" applyBorder="1" applyAlignment="1">
      <alignment horizontal="left" vertical="center" wrapText="1" indent="1"/>
    </xf>
    <xf numFmtId="0" fontId="78" fillId="0" borderId="165" xfId="0" applyFont="1" applyBorder="1" applyAlignment="1">
      <alignment horizontal="left" vertical="center" wrapText="1" indent="1"/>
    </xf>
    <xf numFmtId="0" fontId="78" fillId="0" borderId="172" xfId="0" applyFont="1" applyBorder="1" applyAlignment="1">
      <alignment horizontal="left" vertical="center" wrapText="1" indent="1"/>
    </xf>
    <xf numFmtId="0" fontId="80" fillId="14" borderId="0" xfId="0" applyFont="1" applyFill="1" applyAlignment="1">
      <alignment horizontal="left" vertical="center" wrapText="1" indent="1"/>
    </xf>
    <xf numFmtId="0" fontId="78" fillId="0" borderId="0" xfId="0" applyFont="1" applyAlignment="1">
      <alignment vertical="center" wrapText="1"/>
    </xf>
    <xf numFmtId="0" fontId="88" fillId="0" borderId="0" xfId="0" applyFont="1" applyAlignment="1">
      <alignment vertical="center" wrapText="1"/>
    </xf>
    <xf numFmtId="0" fontId="89" fillId="0" borderId="0" xfId="0" applyFont="1" applyAlignment="1">
      <alignment horizontal="left" vertical="center" wrapText="1" indent="1"/>
    </xf>
    <xf numFmtId="0" fontId="90" fillId="0" borderId="0" xfId="0" applyFont="1" applyAlignment="1">
      <alignment horizontal="left" vertical="center" wrapText="1" indent="1"/>
    </xf>
    <xf numFmtId="0" fontId="87" fillId="0" borderId="0" xfId="0" applyFont="1" applyAlignment="1">
      <alignment horizontal="left" vertical="center" wrapText="1" indent="1"/>
    </xf>
    <xf numFmtId="0" fontId="75" fillId="0" borderId="0" xfId="0" applyFont="1" applyAlignment="1">
      <alignment vertical="center" wrapText="1"/>
    </xf>
    <xf numFmtId="0" fontId="78" fillId="0" borderId="0" xfId="0" applyFont="1" applyAlignment="1">
      <alignment vertical="top" wrapText="1" indent="1"/>
    </xf>
    <xf numFmtId="0" fontId="0" fillId="0" borderId="0" xfId="0" applyAlignment="1">
      <alignment vertical="top" wrapText="1" indent="1"/>
    </xf>
    <xf numFmtId="0" fontId="79" fillId="0" borderId="0" xfId="0" applyFont="1" applyAlignment="1">
      <alignment horizontal="left" vertical="center" wrapText="1" indent="1"/>
    </xf>
    <xf numFmtId="0" fontId="82" fillId="0" borderId="0" xfId="0" applyFont="1" applyAlignment="1">
      <alignment horizontal="left" vertical="center" wrapText="1" indent="1"/>
    </xf>
    <xf numFmtId="0" fontId="82" fillId="0" borderId="0" xfId="0" applyFont="1" applyAlignment="1">
      <alignment horizontal="left" vertical="center" wrapText="1"/>
    </xf>
    <xf numFmtId="0" fontId="83" fillId="0" borderId="0" xfId="0" applyFont="1" applyAlignment="1">
      <alignment horizontal="left" vertical="center" wrapText="1"/>
    </xf>
    <xf numFmtId="0" fontId="83" fillId="0" borderId="0" xfId="0" applyFont="1" applyAlignment="1">
      <alignment horizontal="left" vertical="center" wrapText="1" indent="1"/>
    </xf>
    <xf numFmtId="0" fontId="0" fillId="0" borderId="0" xfId="0" applyAlignment="1">
      <alignment vertical="center" wrapText="1"/>
    </xf>
    <xf numFmtId="0" fontId="82" fillId="0" borderId="0" xfId="0" applyFont="1" applyAlignment="1">
      <alignment horizontal="center" vertical="center" wrapText="1"/>
    </xf>
    <xf numFmtId="0" fontId="21" fillId="0" borderId="0" xfId="14" applyFont="1" applyAlignment="1">
      <alignment horizontal="left" vertical="center"/>
    </xf>
    <xf numFmtId="0" fontId="21" fillId="0" borderId="0" xfId="14" applyFont="1" applyAlignment="1">
      <alignment horizontal="center" vertical="center"/>
    </xf>
    <xf numFmtId="0" fontId="216" fillId="0" borderId="0" xfId="30">
      <alignment vertical="center"/>
    </xf>
    <xf numFmtId="49" fontId="217" fillId="0" borderId="241" xfId="14" applyNumberFormat="1" applyFont="1" applyBorder="1" applyAlignment="1">
      <alignment horizontal="center" vertical="center" wrapText="1"/>
    </xf>
    <xf numFmtId="49" fontId="217" fillId="0" borderId="73" xfId="14" applyNumberFormat="1" applyFont="1" applyBorder="1" applyAlignment="1">
      <alignment horizontal="center" vertical="center"/>
    </xf>
    <xf numFmtId="0" fontId="21" fillId="0" borderId="73" xfId="14" applyFont="1" applyBorder="1" applyAlignment="1">
      <alignment horizontal="center" vertical="center"/>
    </xf>
    <xf numFmtId="0" fontId="21" fillId="0" borderId="242" xfId="14" applyFont="1" applyBorder="1" applyAlignment="1">
      <alignment horizontal="center" vertical="center"/>
    </xf>
    <xf numFmtId="49" fontId="217" fillId="0" borderId="240" xfId="14" applyNumberFormat="1" applyFont="1" applyBorder="1" applyAlignment="1">
      <alignment horizontal="center" vertical="center"/>
    </xf>
    <xf numFmtId="49" fontId="217" fillId="0" borderId="0" xfId="14" applyNumberFormat="1" applyFont="1" applyAlignment="1">
      <alignment horizontal="center" vertical="center"/>
    </xf>
    <xf numFmtId="0" fontId="21" fillId="0" borderId="243" xfId="14" applyFont="1" applyBorder="1" applyAlignment="1">
      <alignment horizontal="center" vertical="center"/>
    </xf>
    <xf numFmtId="0" fontId="218" fillId="0" borderId="0" xfId="14" applyFont="1" applyAlignment="1">
      <alignment horizontal="right"/>
    </xf>
    <xf numFmtId="0" fontId="218" fillId="0" borderId="0" xfId="14" applyFont="1" applyAlignment="1">
      <alignment horizontal="center"/>
    </xf>
    <xf numFmtId="0" fontId="218" fillId="0" borderId="0" xfId="14" applyFont="1" applyAlignment="1">
      <alignment horizontal="left"/>
    </xf>
    <xf numFmtId="0" fontId="170" fillId="0" borderId="0" xfId="14" applyFont="1" applyAlignment="1">
      <alignment horizontal="left"/>
    </xf>
    <xf numFmtId="0" fontId="219" fillId="6" borderId="7" xfId="14" applyFont="1" applyFill="1" applyBorder="1" applyAlignment="1">
      <alignment horizontal="center" vertical="center"/>
    </xf>
    <xf numFmtId="0" fontId="219" fillId="6" borderId="69" xfId="14" applyFont="1" applyFill="1" applyBorder="1" applyAlignment="1">
      <alignment horizontal="center" vertical="center"/>
    </xf>
    <xf numFmtId="0" fontId="219" fillId="6" borderId="10" xfId="14" applyFont="1" applyFill="1" applyBorder="1" applyAlignment="1">
      <alignment horizontal="center" vertical="center"/>
    </xf>
    <xf numFmtId="0" fontId="21" fillId="0" borderId="7" xfId="14" applyFont="1" applyBorder="1" applyAlignment="1">
      <alignment horizontal="center" vertical="center"/>
    </xf>
    <xf numFmtId="0" fontId="21" fillId="0" borderId="69" xfId="14" applyFont="1" applyBorder="1" applyAlignment="1">
      <alignment horizontal="center" vertical="center"/>
    </xf>
    <xf numFmtId="0" fontId="21" fillId="0" borderId="10" xfId="14" applyFont="1" applyBorder="1" applyAlignment="1">
      <alignment horizontal="center" vertical="center"/>
    </xf>
    <xf numFmtId="0" fontId="220" fillId="0" borderId="7" xfId="14" applyFont="1" applyBorder="1" applyAlignment="1">
      <alignment horizontal="center" vertical="center"/>
    </xf>
    <xf numFmtId="0" fontId="220" fillId="0" borderId="69" xfId="14" applyFont="1" applyBorder="1" applyAlignment="1">
      <alignment horizontal="center" vertical="center"/>
    </xf>
    <xf numFmtId="0" fontId="220" fillId="0" borderId="10" xfId="14" applyFont="1" applyBorder="1" applyAlignment="1">
      <alignment horizontal="center" vertical="center"/>
    </xf>
    <xf numFmtId="0" fontId="221" fillId="0" borderId="69" xfId="14" applyFont="1" applyBorder="1" applyAlignment="1">
      <alignment horizontal="center" vertical="center"/>
    </xf>
    <xf numFmtId="0" fontId="221" fillId="0" borderId="10" xfId="14" applyFont="1" applyBorder="1" applyAlignment="1">
      <alignment horizontal="center" vertical="center"/>
    </xf>
    <xf numFmtId="0" fontId="21" fillId="0" borderId="240" xfId="14" applyFont="1" applyBorder="1" applyAlignment="1">
      <alignment horizontal="center" vertical="center"/>
    </xf>
    <xf numFmtId="0" fontId="21" fillId="0" borderId="0" xfId="14" applyFont="1">
      <alignment vertical="center"/>
    </xf>
    <xf numFmtId="0" fontId="222" fillId="6" borderId="7" xfId="14" applyFont="1" applyFill="1" applyBorder="1" applyAlignment="1">
      <alignment horizontal="center" vertical="center"/>
    </xf>
    <xf numFmtId="0" fontId="222" fillId="6" borderId="69" xfId="14" applyFont="1" applyFill="1" applyBorder="1" applyAlignment="1">
      <alignment horizontal="center" vertical="center"/>
    </xf>
    <xf numFmtId="0" fontId="222" fillId="6" borderId="10" xfId="14" applyFont="1" applyFill="1" applyBorder="1" applyAlignment="1">
      <alignment horizontal="center" vertical="center"/>
    </xf>
    <xf numFmtId="0" fontId="223" fillId="0" borderId="7" xfId="14" applyFont="1" applyBorder="1" applyAlignment="1">
      <alignment horizontal="center" vertical="center"/>
    </xf>
    <xf numFmtId="0" fontId="223" fillId="0" borderId="69" xfId="14" applyFont="1" applyBorder="1" applyAlignment="1">
      <alignment horizontal="center" vertical="center"/>
    </xf>
    <xf numFmtId="0" fontId="223" fillId="0" borderId="10" xfId="14" applyFont="1" applyBorder="1" applyAlignment="1">
      <alignment horizontal="center" vertical="center"/>
    </xf>
    <xf numFmtId="0" fontId="219" fillId="0" borderId="21" xfId="14" applyFont="1" applyBorder="1" applyAlignment="1">
      <alignment horizontal="center" vertical="center" wrapText="1"/>
    </xf>
    <xf numFmtId="0" fontId="219" fillId="0" borderId="23" xfId="14" applyFont="1" applyBorder="1" applyAlignment="1">
      <alignment horizontal="center" vertical="center"/>
    </xf>
    <xf numFmtId="0" fontId="21" fillId="0" borderId="21" xfId="14" applyFont="1" applyBorder="1" applyAlignment="1">
      <alignment horizontal="center" vertical="center"/>
    </xf>
    <xf numFmtId="0" fontId="21" fillId="0" borderId="22" xfId="14" applyFont="1" applyBorder="1" applyAlignment="1">
      <alignment horizontal="center" vertical="center"/>
    </xf>
    <xf numFmtId="0" fontId="21" fillId="0" borderId="23" xfId="14" applyFont="1" applyBorder="1" applyAlignment="1">
      <alignment horizontal="center" vertical="center"/>
    </xf>
    <xf numFmtId="0" fontId="224" fillId="0" borderId="21" xfId="14" applyFont="1" applyBorder="1" applyAlignment="1">
      <alignment horizontal="center" vertical="center" wrapText="1"/>
    </xf>
    <xf numFmtId="0" fontId="224" fillId="0" borderId="23" xfId="14" applyFont="1" applyBorder="1" applyAlignment="1">
      <alignment horizontal="center" vertical="center"/>
    </xf>
    <xf numFmtId="0" fontId="218" fillId="0" borderId="0" xfId="14" applyFont="1" applyAlignment="1">
      <alignment horizontal="right" vertical="top"/>
    </xf>
    <xf numFmtId="0" fontId="225" fillId="0" borderId="0" xfId="14" applyFont="1" applyAlignment="1">
      <alignment horizontal="center" vertical="top"/>
    </xf>
    <xf numFmtId="0" fontId="170" fillId="0" borderId="0" xfId="14" applyFont="1" applyAlignment="1">
      <alignment horizontal="left" vertical="top"/>
    </xf>
    <xf numFmtId="0" fontId="219" fillId="6" borderId="80" xfId="14" applyFont="1" applyFill="1" applyBorder="1" applyAlignment="1">
      <alignment horizontal="center" vertical="center"/>
    </xf>
    <xf numFmtId="0" fontId="219" fillId="6" borderId="32" xfId="14" applyFont="1" applyFill="1" applyBorder="1" applyAlignment="1">
      <alignment horizontal="center" vertical="center"/>
    </xf>
    <xf numFmtId="0" fontId="219" fillId="6" borderId="81" xfId="14" applyFont="1" applyFill="1" applyBorder="1" applyAlignment="1">
      <alignment horizontal="center" vertical="center"/>
    </xf>
    <xf numFmtId="0" fontId="21" fillId="0" borderId="32" xfId="14" applyFont="1" applyBorder="1" applyAlignment="1">
      <alignment horizontal="center" vertical="center"/>
    </xf>
    <xf numFmtId="0" fontId="21" fillId="0" borderId="32" xfId="14" applyFont="1" applyBorder="1" applyAlignment="1">
      <alignment horizontal="center" vertical="center"/>
    </xf>
    <xf numFmtId="0" fontId="21" fillId="0" borderId="81" xfId="14" applyFont="1" applyBorder="1" applyAlignment="1">
      <alignment horizontal="center" vertical="center"/>
    </xf>
    <xf numFmtId="0" fontId="219" fillId="0" borderId="24" xfId="14" applyFont="1" applyBorder="1" applyAlignment="1">
      <alignment horizontal="center" vertical="center"/>
    </xf>
    <xf numFmtId="0" fontId="219" fillId="0" borderId="25" xfId="14" applyFont="1" applyBorder="1" applyAlignment="1">
      <alignment horizontal="center" vertical="center"/>
    </xf>
    <xf numFmtId="0" fontId="21" fillId="0" borderId="24" xfId="14" applyFont="1" applyBorder="1" applyAlignment="1">
      <alignment horizontal="center" vertical="center"/>
    </xf>
    <xf numFmtId="0" fontId="21" fillId="0" borderId="0" xfId="14" applyFont="1" applyAlignment="1">
      <alignment horizontal="center" vertical="center"/>
    </xf>
    <xf numFmtId="0" fontId="21" fillId="0" borderId="25" xfId="14" applyFont="1" applyBorder="1" applyAlignment="1">
      <alignment horizontal="center" vertical="center"/>
    </xf>
    <xf numFmtId="0" fontId="224" fillId="0" borderId="24" xfId="14" applyFont="1" applyBorder="1" applyAlignment="1">
      <alignment horizontal="center" vertical="center"/>
    </xf>
    <xf numFmtId="0" fontId="224" fillId="0" borderId="25" xfId="14" applyFont="1" applyBorder="1" applyAlignment="1">
      <alignment horizontal="center" vertical="center"/>
    </xf>
    <xf numFmtId="0" fontId="219" fillId="6" borderId="45" xfId="14" applyFont="1" applyFill="1" applyBorder="1" applyAlignment="1">
      <alignment horizontal="center" vertical="center"/>
    </xf>
    <xf numFmtId="0" fontId="219" fillId="6" borderId="13" xfId="14" applyFont="1" applyFill="1" applyBorder="1" applyAlignment="1">
      <alignment horizontal="center" vertical="center"/>
    </xf>
    <xf numFmtId="0" fontId="219" fillId="6" borderId="44" xfId="14" applyFont="1" applyFill="1" applyBorder="1" applyAlignment="1">
      <alignment horizontal="center" vertical="center"/>
    </xf>
    <xf numFmtId="0" fontId="21" fillId="0" borderId="13" xfId="14" applyFont="1" applyBorder="1" applyAlignment="1">
      <alignment horizontal="center" vertical="center"/>
    </xf>
    <xf numFmtId="0" fontId="21" fillId="0" borderId="13" xfId="14" applyFont="1" applyBorder="1" applyAlignment="1">
      <alignment horizontal="center" vertical="center"/>
    </xf>
    <xf numFmtId="0" fontId="21" fillId="0" borderId="44" xfId="14" applyFont="1" applyBorder="1" applyAlignment="1">
      <alignment horizontal="center" vertical="center"/>
    </xf>
    <xf numFmtId="0" fontId="219" fillId="0" borderId="26" xfId="14" applyFont="1" applyBorder="1" applyAlignment="1">
      <alignment horizontal="center" vertical="center"/>
    </xf>
    <xf numFmtId="0" fontId="219" fillId="0" borderId="28" xfId="14" applyFont="1" applyBorder="1" applyAlignment="1">
      <alignment horizontal="center" vertical="center"/>
    </xf>
    <xf numFmtId="0" fontId="21" fillId="0" borderId="26" xfId="14" applyFont="1" applyBorder="1" applyAlignment="1">
      <alignment horizontal="center" vertical="center"/>
    </xf>
    <xf numFmtId="0" fontId="21" fillId="0" borderId="27" xfId="14" applyFont="1" applyBorder="1" applyAlignment="1">
      <alignment horizontal="center" vertical="center"/>
    </xf>
    <xf numFmtId="0" fontId="21" fillId="0" borderId="28" xfId="14" applyFont="1" applyBorder="1" applyAlignment="1">
      <alignment horizontal="center" vertical="center"/>
    </xf>
    <xf numFmtId="0" fontId="224" fillId="0" borderId="26" xfId="14" applyFont="1" applyBorder="1" applyAlignment="1">
      <alignment horizontal="center" vertical="center"/>
    </xf>
    <xf numFmtId="0" fontId="224" fillId="0" borderId="28" xfId="14" applyFont="1" applyBorder="1" applyAlignment="1">
      <alignment horizontal="center" vertical="center"/>
    </xf>
    <xf numFmtId="0" fontId="21" fillId="0" borderId="240" xfId="14" applyFont="1" applyBorder="1" applyAlignment="1">
      <alignment horizontal="center" vertical="center"/>
    </xf>
    <xf numFmtId="0" fontId="226" fillId="6" borderId="7" xfId="14" applyFont="1" applyFill="1" applyBorder="1" applyAlignment="1">
      <alignment horizontal="center" vertical="center"/>
    </xf>
    <xf numFmtId="0" fontId="226" fillId="6" borderId="69" xfId="14" applyFont="1" applyFill="1" applyBorder="1" applyAlignment="1">
      <alignment horizontal="center" vertical="center"/>
    </xf>
    <xf numFmtId="0" fontId="226" fillId="6" borderId="10" xfId="14" applyFont="1" applyFill="1" applyBorder="1" applyAlignment="1">
      <alignment horizontal="center" vertical="center"/>
    </xf>
    <xf numFmtId="0" fontId="21" fillId="0" borderId="0" xfId="14" applyFont="1" applyAlignment="1">
      <alignment horizontal="right"/>
    </xf>
    <xf numFmtId="0" fontId="170" fillId="0" borderId="0" xfId="14" applyFont="1">
      <alignment vertical="center"/>
    </xf>
    <xf numFmtId="0" fontId="21" fillId="0" borderId="0" xfId="14" applyFont="1" applyAlignment="1"/>
    <xf numFmtId="0" fontId="227" fillId="0" borderId="0" xfId="14" applyFont="1" applyAlignment="1">
      <alignment horizontal="center" vertical="center"/>
    </xf>
    <xf numFmtId="0" fontId="224" fillId="3" borderId="6" xfId="14" applyFont="1" applyFill="1" applyBorder="1" applyAlignment="1">
      <alignment horizontal="center" vertical="center"/>
    </xf>
    <xf numFmtId="0" fontId="21" fillId="3" borderId="6" xfId="14" applyFont="1" applyFill="1" applyBorder="1" applyAlignment="1">
      <alignment horizontal="center" vertical="center"/>
    </xf>
    <xf numFmtId="0" fontId="228" fillId="22" borderId="241" xfId="14" applyFont="1" applyFill="1" applyBorder="1" applyAlignment="1">
      <alignment horizontal="center" vertical="center" wrapText="1"/>
    </xf>
    <xf numFmtId="0" fontId="228" fillId="22" borderId="73" xfId="14" applyFont="1" applyFill="1" applyBorder="1" applyAlignment="1">
      <alignment horizontal="center" vertical="center" wrapText="1"/>
    </xf>
    <xf numFmtId="0" fontId="228" fillId="22" borderId="281" xfId="14" applyFont="1" applyFill="1" applyBorder="1" applyAlignment="1">
      <alignment horizontal="center" vertical="center" wrapText="1"/>
    </xf>
    <xf numFmtId="0" fontId="229" fillId="22" borderId="282" xfId="14" quotePrefix="1" applyFont="1" applyFill="1" applyBorder="1">
      <alignment vertical="center"/>
    </xf>
    <xf numFmtId="0" fontId="228" fillId="22" borderId="260" xfId="14" applyFont="1" applyFill="1" applyBorder="1" applyAlignment="1">
      <alignment horizontal="distributed" vertical="center"/>
    </xf>
    <xf numFmtId="0" fontId="228" fillId="22" borderId="283" xfId="14" applyFont="1" applyFill="1" applyBorder="1" applyAlignment="1">
      <alignment horizontal="distributed" vertical="center"/>
    </xf>
    <xf numFmtId="0" fontId="221" fillId="0" borderId="282" xfId="14" applyFont="1" applyBorder="1" applyAlignment="1">
      <alignment horizontal="center" vertical="center" shrinkToFit="1"/>
    </xf>
    <xf numFmtId="0" fontId="221" fillId="0" borderId="260" xfId="14" applyFont="1" applyBorder="1" applyAlignment="1">
      <alignment horizontal="center" vertical="center" shrinkToFit="1"/>
    </xf>
    <xf numFmtId="0" fontId="221" fillId="0" borderId="283" xfId="14" applyFont="1" applyBorder="1" applyAlignment="1">
      <alignment horizontal="center" vertical="center" shrinkToFit="1"/>
    </xf>
    <xf numFmtId="0" fontId="229" fillId="22" borderId="260" xfId="14" quotePrefix="1" applyFont="1" applyFill="1" applyBorder="1">
      <alignment vertical="center"/>
    </xf>
    <xf numFmtId="0" fontId="221" fillId="0" borderId="227" xfId="14" applyFont="1" applyBorder="1" applyAlignment="1">
      <alignment horizontal="center" vertical="center" shrinkToFit="1"/>
    </xf>
    <xf numFmtId="0" fontId="228" fillId="22" borderId="240" xfId="14" applyFont="1" applyFill="1" applyBorder="1" applyAlignment="1">
      <alignment horizontal="center" vertical="center" wrapText="1"/>
    </xf>
    <xf numFmtId="0" fontId="228" fillId="22" borderId="0" xfId="14" applyFont="1" applyFill="1" applyAlignment="1">
      <alignment horizontal="center" vertical="center" wrapText="1"/>
    </xf>
    <xf numFmtId="0" fontId="228" fillId="22" borderId="72" xfId="14" applyFont="1" applyFill="1" applyBorder="1" applyAlignment="1">
      <alignment horizontal="center" vertical="center" wrapText="1"/>
    </xf>
    <xf numFmtId="0" fontId="229" fillId="22" borderId="96" xfId="14" quotePrefix="1" applyFont="1" applyFill="1" applyBorder="1">
      <alignment vertical="center"/>
    </xf>
    <xf numFmtId="0" fontId="228" fillId="22" borderId="30" xfId="14" applyFont="1" applyFill="1" applyBorder="1" applyAlignment="1">
      <alignment horizontal="distributed" vertical="center"/>
    </xf>
    <xf numFmtId="0" fontId="228" fillId="22" borderId="95" xfId="14" applyFont="1" applyFill="1" applyBorder="1" applyAlignment="1">
      <alignment horizontal="distributed" vertical="center"/>
    </xf>
    <xf numFmtId="205" fontId="221" fillId="0" borderId="96" xfId="14" applyNumberFormat="1" applyFont="1" applyBorder="1" applyAlignment="1">
      <alignment horizontal="center" vertical="center" shrinkToFit="1"/>
    </xf>
    <xf numFmtId="205" fontId="221" fillId="0" borderId="30" xfId="14" applyNumberFormat="1" applyFont="1" applyBorder="1" applyAlignment="1">
      <alignment horizontal="center" vertical="center" shrinkToFit="1"/>
    </xf>
    <xf numFmtId="205" fontId="221" fillId="0" borderId="95" xfId="14" applyNumberFormat="1" applyFont="1" applyBorder="1" applyAlignment="1">
      <alignment horizontal="center" vertical="center" shrinkToFit="1"/>
    </xf>
    <xf numFmtId="0" fontId="229" fillId="22" borderId="30" xfId="14" quotePrefix="1" applyFont="1" applyFill="1" applyBorder="1">
      <alignment vertical="center"/>
    </xf>
    <xf numFmtId="199" fontId="221" fillId="0" borderId="30" xfId="14" applyNumberFormat="1" applyFont="1" applyBorder="1" applyAlignment="1">
      <alignment horizontal="distributed" vertical="center" indent="1" shrinkToFit="1"/>
    </xf>
    <xf numFmtId="199" fontId="221" fillId="0" borderId="229" xfId="14" applyNumberFormat="1" applyFont="1" applyBorder="1" applyAlignment="1">
      <alignment horizontal="distributed" vertical="center" indent="1" shrinkToFit="1"/>
    </xf>
    <xf numFmtId="0" fontId="228" fillId="22" borderId="30" xfId="14" applyFont="1" applyFill="1" applyBorder="1">
      <alignment vertical="center"/>
    </xf>
    <xf numFmtId="0" fontId="228" fillId="22" borderId="30" xfId="14" applyFont="1" applyFill="1" applyBorder="1" applyAlignment="1">
      <alignment horizontal="center" vertical="center"/>
    </xf>
    <xf numFmtId="0" fontId="228" fillId="22" borderId="95" xfId="14" applyFont="1" applyFill="1" applyBorder="1" applyAlignment="1">
      <alignment horizontal="center" vertical="center"/>
    </xf>
    <xf numFmtId="205" fontId="230" fillId="0" borderId="96" xfId="14" applyNumberFormat="1" applyFont="1" applyBorder="1" applyAlignment="1">
      <alignment horizontal="center" vertical="center" shrinkToFit="1"/>
    </xf>
    <xf numFmtId="205" fontId="230" fillId="0" borderId="30" xfId="14" applyNumberFormat="1" applyFont="1" applyBorder="1" applyAlignment="1">
      <alignment horizontal="center" vertical="center" shrinkToFit="1"/>
    </xf>
    <xf numFmtId="205" fontId="230" fillId="0" borderId="95" xfId="14" applyNumberFormat="1" applyFont="1" applyBorder="1" applyAlignment="1">
      <alignment horizontal="center" vertical="center" shrinkToFit="1"/>
    </xf>
    <xf numFmtId="0" fontId="228" fillId="22" borderId="30" xfId="14" applyFont="1" applyFill="1" applyBorder="1" applyAlignment="1">
      <alignment horizontal="left" vertical="center"/>
    </xf>
    <xf numFmtId="0" fontId="228" fillId="22" borderId="95" xfId="14" applyFont="1" applyFill="1" applyBorder="1" applyAlignment="1">
      <alignment horizontal="left" vertical="center"/>
    </xf>
    <xf numFmtId="199" fontId="230" fillId="0" borderId="30" xfId="14" applyNumberFormat="1" applyFont="1" applyBorder="1" applyAlignment="1">
      <alignment horizontal="distributed" vertical="center" indent="1" shrinkToFit="1"/>
    </xf>
    <xf numFmtId="199" fontId="230" fillId="0" borderId="229" xfId="14" applyNumberFormat="1" applyFont="1" applyBorder="1" applyAlignment="1">
      <alignment horizontal="distributed" vertical="center" indent="1" shrinkToFit="1"/>
    </xf>
    <xf numFmtId="0" fontId="228" fillId="22" borderId="43" xfId="14" applyFont="1" applyFill="1" applyBorder="1" applyAlignment="1">
      <alignment horizontal="center" vertical="center" wrapText="1"/>
    </xf>
    <xf numFmtId="0" fontId="228" fillId="22" borderId="13" xfId="14" applyFont="1" applyFill="1" applyBorder="1" applyAlignment="1">
      <alignment horizontal="center" vertical="center" wrapText="1"/>
    </xf>
    <xf numFmtId="0" fontId="228" fillId="22" borderId="44" xfId="14" applyFont="1" applyFill="1" applyBorder="1" applyAlignment="1">
      <alignment horizontal="center" vertical="center" wrapText="1"/>
    </xf>
    <xf numFmtId="0" fontId="229" fillId="22" borderId="100" xfId="14" quotePrefix="1" applyFont="1" applyFill="1" applyBorder="1">
      <alignment vertical="center"/>
    </xf>
    <xf numFmtId="0" fontId="228" fillId="22" borderId="103" xfId="14" applyFont="1" applyFill="1" applyBorder="1" applyAlignment="1">
      <alignment horizontal="distributed" vertical="center"/>
    </xf>
    <xf numFmtId="0" fontId="228" fillId="22" borderId="102" xfId="14" applyFont="1" applyFill="1" applyBorder="1" applyAlignment="1">
      <alignment horizontal="distributed" vertical="center"/>
    </xf>
    <xf numFmtId="0" fontId="221" fillId="0" borderId="100" xfId="14" applyFont="1" applyBorder="1" applyAlignment="1">
      <alignment horizontal="left" vertical="center" indent="1" shrinkToFit="1"/>
    </xf>
    <xf numFmtId="0" fontId="221" fillId="0" borderId="103" xfId="14" applyFont="1" applyBorder="1" applyAlignment="1">
      <alignment horizontal="left" vertical="center" indent="1" shrinkToFit="1"/>
    </xf>
    <xf numFmtId="0" fontId="221" fillId="0" borderId="284" xfId="14" applyFont="1" applyBorder="1" applyAlignment="1">
      <alignment horizontal="left" vertical="center" indent="1" shrinkToFit="1"/>
    </xf>
    <xf numFmtId="0" fontId="228" fillId="22" borderId="285" xfId="14" applyFont="1" applyFill="1" applyBorder="1" applyAlignment="1">
      <alignment horizontal="center" vertical="center"/>
    </xf>
    <xf numFmtId="0" fontId="228" fillId="22" borderId="27" xfId="14" applyFont="1" applyFill="1" applyBorder="1" applyAlignment="1">
      <alignment horizontal="center" vertical="center"/>
    </xf>
    <xf numFmtId="0" fontId="228" fillId="22" borderId="99" xfId="14" applyFont="1" applyFill="1" applyBorder="1" applyAlignment="1">
      <alignment horizontal="center" vertical="center"/>
    </xf>
    <xf numFmtId="0" fontId="229" fillId="22" borderId="98" xfId="14" quotePrefix="1" applyFont="1" applyFill="1" applyBorder="1">
      <alignment vertical="center"/>
    </xf>
    <xf numFmtId="0" fontId="228" fillId="22" borderId="27" xfId="14" applyFont="1" applyFill="1" applyBorder="1" applyAlignment="1">
      <alignment horizontal="distributed" vertical="center"/>
    </xf>
    <xf numFmtId="0" fontId="228" fillId="22" borderId="99" xfId="14" applyFont="1" applyFill="1" applyBorder="1" applyAlignment="1">
      <alignment horizontal="distributed" vertical="center"/>
    </xf>
    <xf numFmtId="0" fontId="221" fillId="0" borderId="98" xfId="14" applyFont="1" applyBorder="1" applyAlignment="1">
      <alignment horizontal="left" vertical="center" indent="1" shrinkToFit="1"/>
    </xf>
    <xf numFmtId="0" fontId="221" fillId="0" borderId="27" xfId="14" applyFont="1" applyBorder="1" applyAlignment="1">
      <alignment horizontal="left" vertical="center" indent="1" shrinkToFit="1"/>
    </xf>
    <xf numFmtId="199" fontId="221" fillId="0" borderId="27" xfId="14" applyNumberFormat="1" applyFont="1" applyBorder="1" applyAlignment="1">
      <alignment horizontal="distributed" vertical="center" indent="1" shrinkToFit="1"/>
    </xf>
    <xf numFmtId="199" fontId="221" fillId="0" borderId="286" xfId="14" applyNumberFormat="1" applyFont="1" applyBorder="1" applyAlignment="1">
      <alignment horizontal="distributed" vertical="center" indent="1" shrinkToFit="1"/>
    </xf>
    <xf numFmtId="0" fontId="228" fillId="22" borderId="235" xfId="14" applyFont="1" applyFill="1" applyBorder="1" applyAlignment="1">
      <alignment horizontal="center" vertical="center"/>
    </xf>
    <xf numFmtId="0" fontId="228" fillId="22" borderId="262" xfId="14" applyFont="1" applyFill="1" applyBorder="1" applyAlignment="1">
      <alignment horizontal="center" vertical="center"/>
    </xf>
    <xf numFmtId="0" fontId="228" fillId="22" borderId="287" xfId="14" applyFont="1" applyFill="1" applyBorder="1" applyAlignment="1">
      <alignment horizontal="center" vertical="center"/>
    </xf>
    <xf numFmtId="0" fontId="229" fillId="22" borderId="288" xfId="14" quotePrefix="1" applyFont="1" applyFill="1" applyBorder="1">
      <alignment vertical="center"/>
    </xf>
    <xf numFmtId="0" fontId="228" fillId="22" borderId="262" xfId="14" applyFont="1" applyFill="1" applyBorder="1" applyAlignment="1">
      <alignment horizontal="distributed" vertical="center"/>
    </xf>
    <xf numFmtId="0" fontId="228" fillId="22" borderId="287" xfId="14" applyFont="1" applyFill="1" applyBorder="1" applyAlignment="1">
      <alignment horizontal="distributed" vertical="center"/>
    </xf>
    <xf numFmtId="0" fontId="221" fillId="0" borderId="288" xfId="14" applyFont="1" applyBorder="1" applyAlignment="1">
      <alignment horizontal="left" vertical="center" indent="1" shrinkToFit="1"/>
    </xf>
    <xf numFmtId="0" fontId="221" fillId="0" borderId="262" xfId="14" applyFont="1" applyBorder="1" applyAlignment="1">
      <alignment horizontal="left" vertical="center" indent="1" shrinkToFit="1"/>
    </xf>
    <xf numFmtId="0" fontId="221" fillId="0" borderId="228" xfId="14" applyFont="1" applyBorder="1" applyAlignment="1">
      <alignment horizontal="left" vertical="center" indent="1" shrinkToFit="1"/>
    </xf>
    <xf numFmtId="0" fontId="231" fillId="0" borderId="246" xfId="14" applyFont="1" applyBorder="1" applyAlignment="1">
      <alignment horizontal="center" vertical="center" wrapText="1"/>
    </xf>
    <xf numFmtId="0" fontId="233" fillId="16" borderId="45" xfId="14" applyFont="1" applyFill="1" applyBorder="1" applyAlignment="1">
      <alignment horizontal="center" vertical="center"/>
    </xf>
    <xf numFmtId="0" fontId="233" fillId="16" borderId="13" xfId="14" applyFont="1" applyFill="1" applyBorder="1" applyAlignment="1">
      <alignment horizontal="center" vertical="center"/>
    </xf>
    <xf numFmtId="0" fontId="233" fillId="16" borderId="44" xfId="14" applyFont="1" applyFill="1" applyBorder="1" applyAlignment="1">
      <alignment horizontal="center" vertical="center"/>
    </xf>
    <xf numFmtId="0" fontId="233" fillId="16" borderId="16" xfId="14" applyFont="1" applyFill="1" applyBorder="1" applyAlignment="1">
      <alignment horizontal="center" vertical="center"/>
    </xf>
    <xf numFmtId="0" fontId="21" fillId="16" borderId="16" xfId="14" applyFont="1" applyFill="1" applyBorder="1" applyAlignment="1">
      <alignment horizontal="center" vertical="center"/>
    </xf>
    <xf numFmtId="0" fontId="233" fillId="16" borderId="289" xfId="14" applyFont="1" applyFill="1" applyBorder="1" applyAlignment="1">
      <alignment horizontal="center" vertical="center"/>
    </xf>
    <xf numFmtId="0" fontId="231" fillId="0" borderId="246" xfId="14" applyFont="1" applyBorder="1" applyAlignment="1">
      <alignment horizontal="center" vertical="center"/>
    </xf>
    <xf numFmtId="49" fontId="229" fillId="0" borderId="27" xfId="14" applyNumberFormat="1" applyFont="1" applyBorder="1" applyAlignment="1">
      <alignment horizontal="right" vertical="center"/>
    </xf>
    <xf numFmtId="0" fontId="21" fillId="0" borderId="27" xfId="14" applyFont="1" applyBorder="1" applyAlignment="1">
      <alignment horizontal="distributed" vertical="distributed" indent="1"/>
    </xf>
    <xf numFmtId="0" fontId="221" fillId="39" borderId="89" xfId="14" applyFont="1" applyFill="1" applyBorder="1" applyAlignment="1">
      <alignment horizontal="center" vertical="center" shrinkToFit="1"/>
    </xf>
    <xf numFmtId="0" fontId="221" fillId="39" borderId="290" xfId="14" applyFont="1" applyFill="1" applyBorder="1" applyAlignment="1">
      <alignment horizontal="center" vertical="center" shrinkToFit="1"/>
    </xf>
    <xf numFmtId="0" fontId="221" fillId="39" borderId="134" xfId="14" applyFont="1" applyFill="1" applyBorder="1" applyAlignment="1">
      <alignment horizontal="center" vertical="center" shrinkToFit="1"/>
    </xf>
    <xf numFmtId="0" fontId="221" fillId="0" borderId="133" xfId="14" applyFont="1" applyBorder="1" applyAlignment="1">
      <alignment horizontal="center" vertical="center" shrinkToFit="1"/>
    </xf>
    <xf numFmtId="3" fontId="235" fillId="26" borderId="133" xfId="5" applyNumberFormat="1" applyFont="1" applyFill="1" applyBorder="1" applyAlignment="1">
      <alignment horizontal="center" vertical="center" shrinkToFit="1"/>
    </xf>
    <xf numFmtId="3" fontId="235" fillId="26" borderId="135" xfId="5" applyNumberFormat="1" applyFont="1" applyFill="1" applyBorder="1" applyAlignment="1">
      <alignment horizontal="center" vertical="center" shrinkToFit="1"/>
    </xf>
    <xf numFmtId="49" fontId="229" fillId="0" borderId="30" xfId="14" applyNumberFormat="1" applyFont="1" applyBorder="1" applyAlignment="1">
      <alignment horizontal="right" vertical="center"/>
    </xf>
    <xf numFmtId="0" fontId="21" fillId="0" borderId="30" xfId="14" applyFont="1" applyBorder="1" applyAlignment="1">
      <alignment horizontal="distributed" vertical="distributed" indent="1"/>
    </xf>
    <xf numFmtId="191" fontId="221" fillId="39" borderId="96" xfId="14" applyNumberFormat="1" applyFont="1" applyFill="1" applyBorder="1" applyAlignment="1">
      <alignment horizontal="center" vertical="center" shrinkToFit="1"/>
    </xf>
    <xf numFmtId="191" fontId="221" fillId="39" borderId="30" xfId="14" applyNumberFormat="1" applyFont="1" applyFill="1" applyBorder="1" applyAlignment="1">
      <alignment horizontal="center" vertical="center" shrinkToFit="1"/>
    </xf>
    <xf numFmtId="191" fontId="221" fillId="39" borderId="95" xfId="14" applyNumberFormat="1" applyFont="1" applyFill="1" applyBorder="1" applyAlignment="1">
      <alignment horizontal="center" vertical="center" shrinkToFit="1"/>
    </xf>
    <xf numFmtId="191" fontId="221" fillId="0" borderId="96" xfId="14" applyNumberFormat="1" applyFont="1" applyBorder="1" applyAlignment="1">
      <alignment horizontal="center" vertical="center" shrinkToFit="1"/>
    </xf>
    <xf numFmtId="191" fontId="221" fillId="0" borderId="30" xfId="14" applyNumberFormat="1" applyFont="1" applyBorder="1" applyAlignment="1">
      <alignment horizontal="center" vertical="center" shrinkToFit="1"/>
    </xf>
    <xf numFmtId="191" fontId="221" fillId="0" borderId="95" xfId="14" applyNumberFormat="1" applyFont="1" applyBorder="1" applyAlignment="1">
      <alignment horizontal="center" vertical="center" shrinkToFit="1"/>
    </xf>
    <xf numFmtId="191" fontId="221" fillId="0" borderId="119" xfId="14" applyNumberFormat="1" applyFont="1" applyBorder="1" applyAlignment="1">
      <alignment horizontal="center" vertical="center" shrinkToFit="1"/>
    </xf>
    <xf numFmtId="3" fontId="235" fillId="26" borderId="119" xfId="5" applyNumberFormat="1" applyFont="1" applyFill="1" applyBorder="1" applyAlignment="1">
      <alignment horizontal="center" vertical="center" shrinkToFit="1"/>
    </xf>
    <xf numFmtId="3" fontId="235" fillId="26" borderId="123" xfId="5" applyNumberFormat="1" applyFont="1" applyFill="1" applyBorder="1" applyAlignment="1">
      <alignment horizontal="center" vertical="center" shrinkToFit="1"/>
    </xf>
    <xf numFmtId="206" fontId="236" fillId="0" borderId="291" xfId="5" applyNumberFormat="1" applyFont="1" applyBorder="1" applyAlignment="1">
      <alignment horizontal="center" vertical="center" shrinkToFit="1"/>
    </xf>
    <xf numFmtId="206" fontId="236" fillId="0" borderId="30" xfId="5" applyNumberFormat="1" applyFont="1" applyBorder="1" applyAlignment="1">
      <alignment horizontal="center" vertical="center" shrinkToFit="1"/>
    </xf>
    <xf numFmtId="41" fontId="221" fillId="0" borderId="30" xfId="5" quotePrefix="1" applyFont="1" applyBorder="1" applyAlignment="1">
      <alignment horizontal="center" vertical="center" shrinkToFit="1"/>
    </xf>
    <xf numFmtId="206" fontId="236" fillId="0" borderId="292" xfId="5" applyNumberFormat="1" applyFont="1" applyBorder="1" applyAlignment="1">
      <alignment horizontal="center" vertical="center" shrinkToFit="1"/>
    </xf>
    <xf numFmtId="207" fontId="235" fillId="26" borderId="95" xfId="5" applyNumberFormat="1" applyFont="1" applyFill="1" applyBorder="1" applyAlignment="1">
      <alignment horizontal="center" vertical="center" shrinkToFit="1"/>
    </xf>
    <xf numFmtId="207" fontId="235" fillId="26" borderId="119" xfId="5" applyNumberFormat="1" applyFont="1" applyFill="1" applyBorder="1" applyAlignment="1">
      <alignment horizontal="center" vertical="center" shrinkToFit="1"/>
    </xf>
    <xf numFmtId="207" fontId="235" fillId="26" borderId="96" xfId="5" applyNumberFormat="1" applyFont="1" applyFill="1" applyBorder="1" applyAlignment="1">
      <alignment horizontal="center" vertical="center" shrinkToFit="1"/>
    </xf>
    <xf numFmtId="41" fontId="235" fillId="26" borderId="30" xfId="5" quotePrefix="1" applyFont="1" applyFill="1" applyBorder="1" applyAlignment="1">
      <alignment horizontal="center" vertical="center" shrinkToFit="1"/>
    </xf>
    <xf numFmtId="207" fontId="235" fillId="26" borderId="123" xfId="5" applyNumberFormat="1" applyFont="1" applyFill="1" applyBorder="1" applyAlignment="1">
      <alignment horizontal="center" vertical="center" shrinkToFit="1"/>
    </xf>
    <xf numFmtId="207" fontId="221" fillId="0" borderId="96" xfId="5" applyNumberFormat="1" applyFont="1" applyBorder="1" applyAlignment="1">
      <alignment horizontal="center" vertical="center" shrinkToFit="1"/>
    </xf>
    <xf numFmtId="207" fontId="221" fillId="0" borderId="30" xfId="5" applyNumberFormat="1" applyFont="1" applyBorder="1" applyAlignment="1">
      <alignment horizontal="center" vertical="center" shrinkToFit="1"/>
    </xf>
    <xf numFmtId="207" fontId="221" fillId="0" borderId="95" xfId="5" applyNumberFormat="1" applyFont="1" applyBorder="1" applyAlignment="1">
      <alignment horizontal="center" vertical="center" shrinkToFit="1"/>
    </xf>
    <xf numFmtId="207" fontId="221" fillId="0" borderId="119" xfId="5" applyNumberFormat="1" applyFont="1" applyBorder="1" applyAlignment="1">
      <alignment horizontal="center" vertical="center" shrinkToFit="1"/>
    </xf>
    <xf numFmtId="49" fontId="229" fillId="0" borderId="94" xfId="14" applyNumberFormat="1" applyFont="1" applyBorder="1" applyAlignment="1">
      <alignment horizontal="center" vertical="center"/>
    </xf>
    <xf numFmtId="0" fontId="231" fillId="0" borderId="22" xfId="14" applyFont="1" applyBorder="1" applyAlignment="1">
      <alignment horizontal="distributed" vertical="distributed" indent="1"/>
    </xf>
    <xf numFmtId="0" fontId="231" fillId="0" borderId="97" xfId="14" applyFont="1" applyBorder="1" applyAlignment="1">
      <alignment horizontal="distributed" vertical="distributed" indent="1"/>
    </xf>
    <xf numFmtId="208" fontId="221" fillId="0" borderId="94" xfId="5" applyNumberFormat="1" applyFont="1" applyBorder="1" applyAlignment="1">
      <alignment horizontal="right" vertical="center" shrinkToFit="1"/>
    </xf>
    <xf numFmtId="208" fontId="221" fillId="0" borderId="22" xfId="5" applyNumberFormat="1" applyFont="1" applyBorder="1" applyAlignment="1">
      <alignment horizontal="right" vertical="center" shrinkToFit="1"/>
    </xf>
    <xf numFmtId="208" fontId="221" fillId="0" borderId="97" xfId="5" applyNumberFormat="1" applyFont="1" applyBorder="1" applyAlignment="1">
      <alignment horizontal="right" vertical="center" shrinkToFit="1"/>
    </xf>
    <xf numFmtId="208" fontId="221" fillId="0" borderId="293" xfId="5" applyNumberFormat="1" applyFont="1" applyBorder="1" applyAlignment="1">
      <alignment horizontal="right" vertical="center" shrinkToFit="1"/>
    </xf>
    <xf numFmtId="208" fontId="237" fillId="6" borderId="97" xfId="5" applyNumberFormat="1" applyFont="1" applyFill="1" applyBorder="1" applyAlignment="1">
      <alignment horizontal="right" vertical="center" shrinkToFit="1"/>
    </xf>
    <xf numFmtId="208" fontId="237" fillId="6" borderId="293" xfId="5" applyNumberFormat="1" applyFont="1" applyFill="1" applyBorder="1" applyAlignment="1">
      <alignment horizontal="right" vertical="center" shrinkToFit="1"/>
    </xf>
    <xf numFmtId="208" fontId="237" fillId="6" borderId="294" xfId="5" applyNumberFormat="1" applyFont="1" applyFill="1" applyBorder="1" applyAlignment="1">
      <alignment horizontal="right" vertical="center" shrinkToFit="1"/>
    </xf>
    <xf numFmtId="3" fontId="221" fillId="0" borderId="0" xfId="14" applyNumberFormat="1" applyFont="1" applyAlignment="1">
      <alignment horizontal="center" vertical="center"/>
    </xf>
    <xf numFmtId="0" fontId="21" fillId="0" borderId="0" xfId="14" quotePrefix="1" applyFont="1" applyAlignment="1">
      <alignment horizontal="center" vertical="center"/>
    </xf>
    <xf numFmtId="3" fontId="21" fillId="0" borderId="0" xfId="14" applyNumberFormat="1" applyFont="1" applyAlignment="1">
      <alignment horizontal="center" vertical="center"/>
    </xf>
    <xf numFmtId="0" fontId="231" fillId="0" borderId="240" xfId="14" applyFont="1" applyBorder="1" applyAlignment="1">
      <alignment horizontal="center" vertical="center"/>
    </xf>
    <xf numFmtId="49" fontId="229" fillId="0" borderId="96" xfId="14" applyNumberFormat="1" applyFont="1" applyBorder="1" applyAlignment="1">
      <alignment horizontal="center" vertical="center"/>
    </xf>
    <xf numFmtId="0" fontId="231" fillId="0" borderId="30" xfId="14" applyFont="1" applyBorder="1" applyAlignment="1">
      <alignment horizontal="distributed" vertical="distributed" indent="1"/>
    </xf>
    <xf numFmtId="0" fontId="231" fillId="0" borderId="95" xfId="14" applyFont="1" applyBorder="1" applyAlignment="1">
      <alignment horizontal="distributed" vertical="distributed" indent="1"/>
    </xf>
    <xf numFmtId="208" fontId="221" fillId="0" borderId="96" xfId="5" applyNumberFormat="1" applyFont="1" applyBorder="1" applyAlignment="1">
      <alignment horizontal="right" vertical="center" shrinkToFit="1"/>
    </xf>
    <xf numFmtId="208" fontId="221" fillId="0" borderId="30" xfId="5" applyNumberFormat="1" applyFont="1" applyBorder="1" applyAlignment="1">
      <alignment horizontal="right" vertical="center" shrinkToFit="1"/>
    </xf>
    <xf numFmtId="208" fontId="221" fillId="0" borderId="95" xfId="5" applyNumberFormat="1" applyFont="1" applyBorder="1" applyAlignment="1">
      <alignment horizontal="right" vertical="center" shrinkToFit="1"/>
    </xf>
    <xf numFmtId="208" fontId="221" fillId="0" borderId="119" xfId="5" applyNumberFormat="1" applyFont="1" applyBorder="1" applyAlignment="1">
      <alignment horizontal="right" vertical="center" shrinkToFit="1"/>
    </xf>
    <xf numFmtId="208" fontId="237" fillId="6" borderId="95" xfId="5" applyNumberFormat="1" applyFont="1" applyFill="1" applyBorder="1" applyAlignment="1">
      <alignment horizontal="right" vertical="center" shrinkToFit="1"/>
    </xf>
    <xf numFmtId="208" fontId="237" fillId="6" borderId="119" xfId="5" applyNumberFormat="1" applyFont="1" applyFill="1" applyBorder="1" applyAlignment="1">
      <alignment horizontal="right" vertical="center" shrinkToFit="1"/>
    </xf>
    <xf numFmtId="208" fontId="237" fillId="6" borderId="123" xfId="5" applyNumberFormat="1" applyFont="1" applyFill="1" applyBorder="1" applyAlignment="1">
      <alignment horizontal="right" vertical="center" shrinkToFit="1"/>
    </xf>
    <xf numFmtId="49" fontId="229" fillId="0" borderId="98" xfId="14" applyNumberFormat="1" applyFont="1" applyBorder="1" applyAlignment="1">
      <alignment horizontal="left" vertical="center"/>
    </xf>
    <xf numFmtId="49" fontId="229" fillId="0" borderId="27" xfId="14" applyNumberFormat="1" applyFont="1" applyBorder="1" applyAlignment="1">
      <alignment horizontal="left" vertical="center"/>
    </xf>
    <xf numFmtId="0" fontId="238" fillId="0" borderId="27" xfId="14" applyFont="1" applyBorder="1" applyAlignment="1">
      <alignment horizontal="left" vertical="center"/>
    </xf>
    <xf numFmtId="208" fontId="221" fillId="0" borderId="98" xfId="5" applyNumberFormat="1" applyFont="1" applyBorder="1" applyAlignment="1">
      <alignment horizontal="right" vertical="center" shrinkToFit="1"/>
    </xf>
    <xf numFmtId="208" fontId="221" fillId="0" borderId="27" xfId="5" applyNumberFormat="1" applyFont="1" applyBorder="1" applyAlignment="1">
      <alignment horizontal="right" vertical="center" shrinkToFit="1"/>
    </xf>
    <xf numFmtId="208" fontId="221" fillId="0" borderId="99" xfId="5" applyNumberFormat="1" applyFont="1" applyBorder="1" applyAlignment="1">
      <alignment horizontal="right" vertical="center" shrinkToFit="1"/>
    </xf>
    <xf numFmtId="208" fontId="221" fillId="0" borderId="295" xfId="5" applyNumberFormat="1" applyFont="1" applyBorder="1" applyAlignment="1">
      <alignment horizontal="right" vertical="center" shrinkToFit="1"/>
    </xf>
    <xf numFmtId="208" fontId="230" fillId="6" borderId="295" xfId="5" applyNumberFormat="1" applyFont="1" applyFill="1" applyBorder="1" applyAlignment="1">
      <alignment horizontal="right" vertical="center" shrinkToFit="1"/>
    </xf>
    <xf numFmtId="208" fontId="230" fillId="6" borderId="296" xfId="5" applyNumberFormat="1" applyFont="1" applyFill="1" applyBorder="1" applyAlignment="1">
      <alignment horizontal="right" vertical="center" shrinkToFit="1"/>
    </xf>
    <xf numFmtId="49" fontId="229" fillId="0" borderId="96" xfId="14" applyNumberFormat="1" applyFont="1" applyBorder="1" applyAlignment="1">
      <alignment horizontal="left" vertical="center"/>
    </xf>
    <xf numFmtId="49" fontId="229" fillId="0" borderId="30" xfId="14" applyNumberFormat="1" applyFont="1" applyBorder="1" applyAlignment="1">
      <alignment horizontal="left" vertical="center"/>
    </xf>
    <xf numFmtId="0" fontId="238" fillId="0" borderId="30" xfId="14" applyFont="1" applyBorder="1" applyAlignment="1">
      <alignment horizontal="left" vertical="center"/>
    </xf>
    <xf numFmtId="208" fontId="230" fillId="6" borderId="119" xfId="5" applyNumberFormat="1" applyFont="1" applyFill="1" applyBorder="1" applyAlignment="1">
      <alignment horizontal="right" vertical="center" shrinkToFit="1"/>
    </xf>
    <xf numFmtId="208" fontId="230" fillId="6" borderId="123" xfId="5" applyNumberFormat="1" applyFont="1" applyFill="1" applyBorder="1" applyAlignment="1">
      <alignment horizontal="right" vertical="center" shrinkToFit="1"/>
    </xf>
    <xf numFmtId="0" fontId="239" fillId="0" borderId="30" xfId="14" applyFont="1" applyBorder="1" applyAlignment="1">
      <alignment horizontal="left" vertical="center" shrinkToFit="1"/>
    </xf>
    <xf numFmtId="0" fontId="239" fillId="0" borderId="95" xfId="14" applyFont="1" applyBorder="1" applyAlignment="1">
      <alignment horizontal="left" vertical="center" shrinkToFit="1"/>
    </xf>
    <xf numFmtId="209" fontId="21" fillId="0" borderId="0" xfId="14" quotePrefix="1" applyNumberFormat="1" applyFont="1" applyAlignment="1">
      <alignment horizontal="center" vertical="center"/>
    </xf>
    <xf numFmtId="49" fontId="229" fillId="0" borderId="100" xfId="14" applyNumberFormat="1" applyFont="1" applyBorder="1" applyAlignment="1">
      <alignment horizontal="left" vertical="center"/>
    </xf>
    <xf numFmtId="49" fontId="229" fillId="0" borderId="103" xfId="14" applyNumberFormat="1" applyFont="1" applyBorder="1" applyAlignment="1">
      <alignment horizontal="left" vertical="center"/>
    </xf>
    <xf numFmtId="0" fontId="240" fillId="0" borderId="103" xfId="14" applyFont="1" applyBorder="1" applyAlignment="1">
      <alignment horizontal="left" vertical="center"/>
    </xf>
    <xf numFmtId="0" fontId="240" fillId="0" borderId="102" xfId="14" applyFont="1" applyBorder="1" applyAlignment="1">
      <alignment horizontal="left" vertical="center"/>
    </xf>
    <xf numFmtId="208" fontId="221" fillId="0" borderId="100" xfId="5" applyNumberFormat="1" applyFont="1" applyBorder="1" applyAlignment="1">
      <alignment horizontal="right" vertical="center" shrinkToFit="1"/>
    </xf>
    <xf numFmtId="208" fontId="221" fillId="0" borderId="103" xfId="5" applyNumberFormat="1" applyFont="1" applyBorder="1" applyAlignment="1">
      <alignment horizontal="right" vertical="center" shrinkToFit="1"/>
    </xf>
    <xf numFmtId="208" fontId="221" fillId="0" borderId="102" xfId="5" applyNumberFormat="1" applyFont="1" applyBorder="1" applyAlignment="1">
      <alignment horizontal="right" vertical="center" shrinkToFit="1"/>
    </xf>
    <xf numFmtId="208" fontId="221" fillId="0" borderId="297" xfId="5" applyNumberFormat="1" applyFont="1" applyBorder="1" applyAlignment="1">
      <alignment horizontal="right" vertical="center" shrinkToFit="1"/>
    </xf>
    <xf numFmtId="208" fontId="230" fillId="6" borderId="297" xfId="5" applyNumberFormat="1" applyFont="1" applyFill="1" applyBorder="1" applyAlignment="1">
      <alignment horizontal="right" vertical="center" shrinkToFit="1"/>
    </xf>
    <xf numFmtId="208" fontId="230" fillId="6" borderId="298" xfId="5" applyNumberFormat="1" applyFont="1" applyFill="1" applyBorder="1" applyAlignment="1">
      <alignment horizontal="right" vertical="center" shrinkToFit="1"/>
    </xf>
    <xf numFmtId="9" fontId="21" fillId="0" borderId="0" xfId="14" applyNumberFormat="1" applyFont="1" applyAlignment="1">
      <alignment horizontal="center" vertical="center"/>
    </xf>
    <xf numFmtId="41" fontId="21" fillId="0" borderId="0" xfId="5" applyFont="1" applyAlignment="1">
      <alignment horizontal="center" vertical="center"/>
    </xf>
    <xf numFmtId="10" fontId="21" fillId="0" borderId="0" xfId="14" applyNumberFormat="1" applyFont="1" applyAlignment="1">
      <alignment horizontal="center" vertical="center"/>
    </xf>
    <xf numFmtId="0" fontId="221" fillId="0" borderId="0" xfId="14" applyFont="1" applyAlignment="1">
      <alignment horizontal="center" vertical="center"/>
    </xf>
    <xf numFmtId="41" fontId="21" fillId="0" borderId="0" xfId="14" applyNumberFormat="1" applyFont="1" applyAlignment="1">
      <alignment horizontal="center" vertical="center"/>
    </xf>
    <xf numFmtId="49" fontId="229" fillId="0" borderId="80" xfId="14" applyNumberFormat="1" applyFont="1" applyBorder="1" applyAlignment="1">
      <alignment horizontal="center" vertical="center"/>
    </xf>
    <xf numFmtId="0" fontId="235" fillId="0" borderId="32" xfId="14" applyFont="1" applyBorder="1" applyAlignment="1">
      <alignment horizontal="center" vertical="center"/>
    </xf>
    <xf numFmtId="0" fontId="235" fillId="0" borderId="81" xfId="14" applyFont="1" applyBorder="1" applyAlignment="1">
      <alignment horizontal="center" vertical="center"/>
    </xf>
    <xf numFmtId="208" fontId="237" fillId="6" borderId="80" xfId="5" applyNumberFormat="1" applyFont="1" applyFill="1" applyBorder="1" applyAlignment="1">
      <alignment horizontal="right" vertical="center"/>
    </xf>
    <xf numFmtId="208" fontId="237" fillId="6" borderId="32" xfId="5" applyNumberFormat="1" applyFont="1" applyFill="1" applyBorder="1" applyAlignment="1">
      <alignment horizontal="right" vertical="center"/>
    </xf>
    <xf numFmtId="208" fontId="237" fillId="6" borderId="81" xfId="5" applyNumberFormat="1" applyFont="1" applyFill="1" applyBorder="1" applyAlignment="1">
      <alignment horizontal="right" vertical="center"/>
    </xf>
    <xf numFmtId="208" fontId="237" fillId="6" borderId="252" xfId="5" applyNumberFormat="1" applyFont="1" applyFill="1" applyBorder="1" applyAlignment="1">
      <alignment horizontal="right" vertical="center"/>
    </xf>
    <xf numFmtId="0" fontId="235" fillId="0" borderId="184" xfId="14" applyFont="1" applyBorder="1" applyAlignment="1">
      <alignment horizontal="center" vertical="center"/>
    </xf>
    <xf numFmtId="49" fontId="21" fillId="8" borderId="37" xfId="14" applyNumberFormat="1" applyFont="1" applyFill="1" applyBorder="1" applyAlignment="1">
      <alignment horizontal="center" vertical="center"/>
    </xf>
    <xf numFmtId="49" fontId="21" fillId="8" borderId="34" xfId="14" applyNumberFormat="1" applyFont="1" applyFill="1" applyBorder="1" applyAlignment="1">
      <alignment horizontal="center" vertical="center"/>
    </xf>
    <xf numFmtId="49" fontId="21" fillId="8" borderId="35" xfId="14" applyNumberFormat="1" applyFont="1" applyFill="1" applyBorder="1" applyAlignment="1">
      <alignment horizontal="center" vertical="center"/>
    </xf>
    <xf numFmtId="41" fontId="230" fillId="8" borderId="37" xfId="5" applyFont="1" applyFill="1" applyBorder="1" applyAlignment="1">
      <alignment horizontal="center" vertical="center"/>
    </xf>
    <xf numFmtId="41" fontId="230" fillId="8" borderId="34" xfId="5" applyFont="1" applyFill="1" applyBorder="1" applyAlignment="1">
      <alignment horizontal="center" vertical="center"/>
    </xf>
    <xf numFmtId="41" fontId="230" fillId="8" borderId="35" xfId="5" applyFont="1" applyFill="1" applyBorder="1" applyAlignment="1">
      <alignment horizontal="center" vertical="center"/>
    </xf>
    <xf numFmtId="196" fontId="230" fillId="8" borderId="37" xfId="5" applyNumberFormat="1" applyFont="1" applyFill="1" applyBorder="1" applyAlignment="1">
      <alignment horizontal="center" vertical="center"/>
    </xf>
    <xf numFmtId="196" fontId="230" fillId="8" borderId="34" xfId="5" applyNumberFormat="1" applyFont="1" applyFill="1" applyBorder="1" applyAlignment="1">
      <alignment horizontal="center" vertical="center"/>
    </xf>
    <xf numFmtId="196" fontId="230" fillId="8" borderId="35" xfId="5" applyNumberFormat="1" applyFont="1" applyFill="1" applyBorder="1" applyAlignment="1">
      <alignment horizontal="center" vertical="center"/>
    </xf>
    <xf numFmtId="210" fontId="230" fillId="8" borderId="37" xfId="5" applyNumberFormat="1" applyFont="1" applyFill="1" applyBorder="1" applyAlignment="1">
      <alignment horizontal="center" vertical="center"/>
    </xf>
    <xf numFmtId="210" fontId="230" fillId="8" borderId="34" xfId="5" applyNumberFormat="1" applyFont="1" applyFill="1" applyBorder="1" applyAlignment="1">
      <alignment horizontal="center" vertical="center"/>
    </xf>
    <xf numFmtId="210" fontId="230" fillId="8" borderId="35" xfId="5" applyNumberFormat="1" applyFont="1" applyFill="1" applyBorder="1" applyAlignment="1">
      <alignment horizontal="center" vertical="center"/>
    </xf>
    <xf numFmtId="201" fontId="230" fillId="8" borderId="37" xfId="5" applyNumberFormat="1" applyFont="1" applyFill="1" applyBorder="1" applyAlignment="1">
      <alignment horizontal="center" vertical="center"/>
    </xf>
    <xf numFmtId="201" fontId="230" fillId="8" borderId="34" xfId="5" applyNumberFormat="1" applyFont="1" applyFill="1" applyBorder="1" applyAlignment="1">
      <alignment horizontal="center" vertical="center"/>
    </xf>
    <xf numFmtId="201" fontId="230" fillId="8" borderId="35" xfId="5" applyNumberFormat="1" applyFont="1" applyFill="1" applyBorder="1" applyAlignment="1">
      <alignment horizontal="center" vertical="center"/>
    </xf>
    <xf numFmtId="41" fontId="230" fillId="8" borderId="70" xfId="5" applyFont="1" applyFill="1" applyBorder="1" applyAlignment="1">
      <alignment horizontal="center" vertical="center"/>
    </xf>
    <xf numFmtId="0" fontId="231" fillId="0" borderId="245" xfId="14" applyFont="1" applyBorder="1" applyAlignment="1">
      <alignment horizontal="center" vertical="center" wrapText="1"/>
    </xf>
    <xf numFmtId="0" fontId="219" fillId="0" borderId="282" xfId="14" quotePrefix="1" applyFont="1" applyBorder="1" applyAlignment="1">
      <alignment horizontal="center" vertical="center"/>
    </xf>
    <xf numFmtId="0" fontId="241" fillId="0" borderId="260" xfId="14" applyFont="1" applyBorder="1" applyAlignment="1">
      <alignment horizontal="distributed" vertical="center"/>
    </xf>
    <xf numFmtId="0" fontId="241" fillId="0" borderId="261" xfId="14" applyFont="1" applyBorder="1" applyAlignment="1">
      <alignment horizontal="distributed" vertical="center"/>
    </xf>
    <xf numFmtId="49" fontId="219" fillId="0" borderId="260" xfId="5" applyNumberFormat="1" applyFont="1" applyBorder="1" applyAlignment="1">
      <alignment horizontal="center" vertical="center" shrinkToFit="1"/>
    </xf>
    <xf numFmtId="201" fontId="236" fillId="0" borderId="299" xfId="5" applyNumberFormat="1" applyFont="1" applyBorder="1" applyAlignment="1">
      <alignment horizontal="right" vertical="center"/>
    </xf>
    <xf numFmtId="201" fontId="236" fillId="0" borderId="278" xfId="5" applyNumberFormat="1" applyFont="1" applyBorder="1" applyAlignment="1">
      <alignment horizontal="right" vertical="center"/>
    </xf>
    <xf numFmtId="201" fontId="236" fillId="0" borderId="300" xfId="5" applyNumberFormat="1" applyFont="1" applyBorder="1" applyAlignment="1">
      <alignment horizontal="right" vertical="center"/>
    </xf>
    <xf numFmtId="201" fontId="236" fillId="0" borderId="301" xfId="5" applyNumberFormat="1" applyFont="1" applyBorder="1" applyAlignment="1">
      <alignment horizontal="right" vertical="center"/>
    </xf>
    <xf numFmtId="201" fontId="21" fillId="6" borderId="301" xfId="5" applyNumberFormat="1" applyFont="1" applyFill="1" applyBorder="1" applyAlignment="1">
      <alignment horizontal="right" vertical="center"/>
    </xf>
    <xf numFmtId="201" fontId="21" fillId="6" borderId="302" xfId="5" applyNumberFormat="1" applyFont="1" applyFill="1" applyBorder="1" applyAlignment="1">
      <alignment horizontal="right" vertical="center"/>
    </xf>
    <xf numFmtId="0" fontId="219" fillId="0" borderId="98" xfId="14" quotePrefix="1" applyFont="1" applyBorder="1" applyAlignment="1">
      <alignment horizontal="center" vertical="center"/>
    </xf>
    <xf numFmtId="0" fontId="241" fillId="0" borderId="30" xfId="14" applyFont="1" applyBorder="1" applyAlignment="1">
      <alignment horizontal="distributed" vertical="center"/>
    </xf>
    <xf numFmtId="0" fontId="241" fillId="0" borderId="31" xfId="14" applyFont="1" applyBorder="1" applyAlignment="1">
      <alignment horizontal="distributed" vertical="center"/>
    </xf>
    <xf numFmtId="49" fontId="219" fillId="0" borderId="30" xfId="5" applyNumberFormat="1" applyFont="1" applyBorder="1" applyAlignment="1">
      <alignment horizontal="center" vertical="center" shrinkToFit="1"/>
    </xf>
    <xf numFmtId="201" fontId="236" fillId="0" borderId="173" xfId="5" applyNumberFormat="1" applyFont="1" applyBorder="1" applyAlignment="1">
      <alignment horizontal="right" vertical="center"/>
    </xf>
    <xf numFmtId="201" fontId="236" fillId="0" borderId="9" xfId="5" applyNumberFormat="1" applyFont="1" applyBorder="1" applyAlignment="1">
      <alignment horizontal="right" vertical="center"/>
    </xf>
    <xf numFmtId="201" fontId="236" fillId="0" borderId="75" xfId="5" applyNumberFormat="1" applyFont="1" applyBorder="1" applyAlignment="1">
      <alignment horizontal="right" vertical="center"/>
    </xf>
    <xf numFmtId="201" fontId="236" fillId="0" borderId="119" xfId="5" applyNumberFormat="1" applyFont="1" applyBorder="1" applyAlignment="1">
      <alignment horizontal="right" vertical="center"/>
    </xf>
    <xf numFmtId="201" fontId="21" fillId="6" borderId="119" xfId="5" applyNumberFormat="1" applyFont="1" applyFill="1" applyBorder="1" applyAlignment="1">
      <alignment horizontal="right" vertical="center"/>
    </xf>
    <xf numFmtId="201" fontId="21" fillId="6" borderId="123" xfId="5" applyNumberFormat="1" applyFont="1" applyFill="1" applyBorder="1" applyAlignment="1">
      <alignment horizontal="right" vertical="center"/>
    </xf>
    <xf numFmtId="0" fontId="219" fillId="0" borderId="96" xfId="14" quotePrefix="1" applyFont="1" applyBorder="1" applyAlignment="1">
      <alignment horizontal="center" vertical="center" shrinkToFit="1"/>
    </xf>
    <xf numFmtId="0" fontId="242" fillId="0" borderId="30" xfId="14" applyFont="1" applyBorder="1" applyAlignment="1">
      <alignment horizontal="distributed" vertical="center"/>
    </xf>
    <xf numFmtId="0" fontId="242" fillId="0" borderId="31" xfId="14" applyFont="1" applyBorder="1" applyAlignment="1">
      <alignment horizontal="distributed" vertical="center"/>
    </xf>
    <xf numFmtId="0" fontId="219" fillId="0" borderId="30" xfId="14" applyFont="1" applyBorder="1" applyAlignment="1">
      <alignment horizontal="distributed" vertical="center"/>
    </xf>
    <xf numFmtId="0" fontId="219" fillId="0" borderId="31" xfId="14" applyFont="1" applyBorder="1" applyAlignment="1">
      <alignment horizontal="distributed" vertical="center"/>
    </xf>
    <xf numFmtId="10" fontId="221" fillId="0" borderId="0" xfId="14" applyNumberFormat="1" applyFont="1" applyAlignment="1">
      <alignment horizontal="center" vertical="center"/>
    </xf>
    <xf numFmtId="0" fontId="219" fillId="16" borderId="96" xfId="14" quotePrefix="1" applyFont="1" applyFill="1" applyBorder="1" applyAlignment="1">
      <alignment horizontal="center" vertical="center" shrinkToFit="1"/>
    </xf>
    <xf numFmtId="0" fontId="243" fillId="16" borderId="30" xfId="14" applyFont="1" applyFill="1" applyBorder="1" applyAlignment="1">
      <alignment horizontal="distributed" vertical="center"/>
    </xf>
    <xf numFmtId="0" fontId="243" fillId="16" borderId="31" xfId="14" applyFont="1" applyFill="1" applyBorder="1" applyAlignment="1">
      <alignment horizontal="distributed" vertical="center"/>
    </xf>
    <xf numFmtId="49" fontId="219" fillId="16" borderId="30" xfId="5" applyNumberFormat="1" applyFont="1" applyFill="1" applyBorder="1" applyAlignment="1">
      <alignment horizontal="center" vertical="center" shrinkToFit="1"/>
    </xf>
    <xf numFmtId="201" fontId="236" fillId="16" borderId="173" xfId="5" applyNumberFormat="1" applyFont="1" applyFill="1" applyBorder="1" applyAlignment="1">
      <alignment horizontal="right" vertical="center"/>
    </xf>
    <xf numFmtId="201" fontId="236" fillId="16" borderId="9" xfId="5" applyNumberFormat="1" applyFont="1" applyFill="1" applyBorder="1" applyAlignment="1">
      <alignment horizontal="right" vertical="center"/>
    </xf>
    <xf numFmtId="201" fontId="236" fillId="16" borderId="75" xfId="5" applyNumberFormat="1" applyFont="1" applyFill="1" applyBorder="1" applyAlignment="1">
      <alignment horizontal="right" vertical="center"/>
    </xf>
    <xf numFmtId="201" fontId="236" fillId="16" borderId="119" xfId="5" applyNumberFormat="1" applyFont="1" applyFill="1" applyBorder="1" applyAlignment="1">
      <alignment horizontal="right" vertical="center"/>
    </xf>
    <xf numFmtId="201" fontId="21" fillId="5" borderId="119" xfId="5" applyNumberFormat="1" applyFont="1" applyFill="1" applyBorder="1" applyAlignment="1">
      <alignment horizontal="right" vertical="center"/>
    </xf>
    <xf numFmtId="201" fontId="21" fillId="5" borderId="123" xfId="5" applyNumberFormat="1" applyFont="1" applyFill="1" applyBorder="1" applyAlignment="1">
      <alignment horizontal="right" vertical="center"/>
    </xf>
    <xf numFmtId="49" fontId="220" fillId="16" borderId="30" xfId="5" applyNumberFormat="1" applyFont="1" applyFill="1" applyBorder="1" applyAlignment="1">
      <alignment horizontal="center" vertical="center" shrinkToFit="1"/>
    </xf>
    <xf numFmtId="0" fontId="244" fillId="0" borderId="30" xfId="14" applyFont="1" applyBorder="1" applyAlignment="1">
      <alignment horizontal="distributed" vertical="center"/>
    </xf>
    <xf numFmtId="0" fontId="244" fillId="0" borderId="31" xfId="14" applyFont="1" applyBorder="1" applyAlignment="1">
      <alignment horizontal="distributed" vertical="center"/>
    </xf>
    <xf numFmtId="0" fontId="245" fillId="0" borderId="98" xfId="14" quotePrefix="1" applyFont="1" applyBorder="1" applyAlignment="1">
      <alignment horizontal="center" vertical="center"/>
    </xf>
    <xf numFmtId="201" fontId="236" fillId="0" borderId="174" xfId="5" applyNumberFormat="1" applyFont="1" applyBorder="1" applyAlignment="1">
      <alignment horizontal="right" vertical="center"/>
    </xf>
    <xf numFmtId="201" fontId="236" fillId="0" borderId="78" xfId="5" applyNumberFormat="1" applyFont="1" applyBorder="1" applyAlignment="1">
      <alignment horizontal="right" vertical="center"/>
    </xf>
    <xf numFmtId="201" fontId="236" fillId="0" borderId="303" xfId="5" applyNumberFormat="1" applyFont="1" applyBorder="1" applyAlignment="1">
      <alignment horizontal="right" vertical="center"/>
    </xf>
    <xf numFmtId="201" fontId="236" fillId="0" borderId="297" xfId="5" applyNumberFormat="1" applyFont="1" applyBorder="1" applyAlignment="1">
      <alignment horizontal="right" vertical="center"/>
    </xf>
    <xf numFmtId="201" fontId="21" fillId="6" borderId="297" xfId="5" applyNumberFormat="1" applyFont="1" applyFill="1" applyBorder="1" applyAlignment="1">
      <alignment horizontal="right" vertical="center"/>
    </xf>
    <xf numFmtId="201" fontId="21" fillId="6" borderId="298" xfId="5" applyNumberFormat="1" applyFont="1" applyFill="1" applyBorder="1" applyAlignment="1">
      <alignment horizontal="right" vertical="center"/>
    </xf>
    <xf numFmtId="49" fontId="229" fillId="0" borderId="7" xfId="14" quotePrefix="1" applyNumberFormat="1" applyFont="1" applyBorder="1" applyAlignment="1">
      <alignment horizontal="left" vertical="center" shrinkToFit="1"/>
    </xf>
    <xf numFmtId="49" fontId="229" fillId="0" borderId="69" xfId="14" quotePrefix="1" applyNumberFormat="1" applyFont="1" applyBorder="1" applyAlignment="1">
      <alignment horizontal="left" vertical="center" shrinkToFit="1"/>
    </xf>
    <xf numFmtId="0" fontId="21" fillId="0" borderId="69" xfId="14" applyFont="1" applyBorder="1" applyAlignment="1">
      <alignment horizontal="distributed" vertical="center" indent="1"/>
    </xf>
    <xf numFmtId="0" fontId="21" fillId="0" borderId="10" xfId="14" applyFont="1" applyBorder="1" applyAlignment="1">
      <alignment horizontal="distributed" vertical="center" indent="1"/>
    </xf>
    <xf numFmtId="41" fontId="235" fillId="32" borderId="87" xfId="5" applyFont="1" applyFill="1" applyBorder="1" applyAlignment="1">
      <alignment horizontal="right" vertical="center"/>
    </xf>
    <xf numFmtId="41" fontId="235" fillId="32" borderId="304" xfId="5" applyFont="1" applyFill="1" applyBorder="1" applyAlignment="1">
      <alignment horizontal="right" vertical="center"/>
    </xf>
    <xf numFmtId="41" fontId="235" fillId="32" borderId="88" xfId="5" applyFont="1" applyFill="1" applyBorder="1" applyAlignment="1">
      <alignment horizontal="right" vertical="center"/>
    </xf>
    <xf numFmtId="41" fontId="235" fillId="32" borderId="305" xfId="5" applyFont="1" applyFill="1" applyBorder="1" applyAlignment="1">
      <alignment horizontal="right" vertical="center"/>
    </xf>
    <xf numFmtId="0" fontId="21" fillId="0" borderId="71" xfId="14" applyFont="1" applyBorder="1" applyAlignment="1">
      <alignment horizontal="center" vertical="center"/>
    </xf>
    <xf numFmtId="0" fontId="231" fillId="0" borderId="184" xfId="14" applyFont="1" applyBorder="1" applyAlignment="1">
      <alignment horizontal="center" vertical="center" wrapText="1"/>
    </xf>
    <xf numFmtId="49" fontId="229" fillId="0" borderId="247" xfId="14" applyNumberFormat="1" applyFont="1" applyBorder="1" applyAlignment="1">
      <alignment horizontal="left" vertical="center" shrinkToFit="1"/>
    </xf>
    <xf numFmtId="49" fontId="229" fillId="0" borderId="306" xfId="14" quotePrefix="1" applyNumberFormat="1" applyFont="1" applyBorder="1" applyAlignment="1">
      <alignment horizontal="left" vertical="center" shrinkToFit="1"/>
    </xf>
    <xf numFmtId="0" fontId="21" fillId="0" borderId="306" xfId="14" applyFont="1" applyBorder="1" applyAlignment="1">
      <alignment horizontal="distributed" vertical="center" indent="1"/>
    </xf>
    <xf numFmtId="0" fontId="21" fillId="0" borderId="248" xfId="14" applyFont="1" applyBorder="1" applyAlignment="1">
      <alignment horizontal="distributed" vertical="center" indent="1"/>
    </xf>
    <xf numFmtId="41" fontId="235" fillId="5" borderId="307" xfId="5" applyFont="1" applyFill="1" applyBorder="1" applyAlignment="1">
      <alignment horizontal="right" vertical="center"/>
    </xf>
    <xf numFmtId="41" fontId="235" fillId="5" borderId="266" xfId="5" applyFont="1" applyFill="1" applyBorder="1" applyAlignment="1">
      <alignment horizontal="right" vertical="center"/>
    </xf>
    <xf numFmtId="41" fontId="235" fillId="5" borderId="308" xfId="5" applyFont="1" applyFill="1" applyBorder="1" applyAlignment="1">
      <alignment horizontal="right" vertical="center"/>
    </xf>
    <xf numFmtId="41" fontId="235" fillId="5" borderId="309" xfId="5" applyFont="1" applyFill="1" applyBorder="1" applyAlignment="1">
      <alignment horizontal="right" vertical="center"/>
    </xf>
    <xf numFmtId="201" fontId="235" fillId="3" borderId="6" xfId="14" applyNumberFormat="1" applyFont="1" applyFill="1" applyBorder="1" applyAlignment="1">
      <alignment horizontal="center" vertical="center"/>
    </xf>
    <xf numFmtId="0" fontId="21" fillId="0" borderId="45" xfId="14" applyFont="1" applyBorder="1" applyAlignment="1">
      <alignment horizontal="center" vertical="center"/>
    </xf>
    <xf numFmtId="0" fontId="233" fillId="16" borderId="310" xfId="14" applyFont="1" applyFill="1" applyBorder="1" applyAlignment="1">
      <alignment horizontal="center" vertical="center"/>
    </xf>
    <xf numFmtId="0" fontId="233" fillId="16" borderId="50" xfId="14" applyFont="1" applyFill="1" applyBorder="1" applyAlignment="1">
      <alignment horizontal="center" vertical="center"/>
    </xf>
    <xf numFmtId="0" fontId="21" fillId="16" borderId="2" xfId="14" applyFont="1" applyFill="1" applyBorder="1" applyAlignment="1">
      <alignment horizontal="center" vertical="center"/>
    </xf>
    <xf numFmtId="0" fontId="235" fillId="16" borderId="2" xfId="14" applyFont="1" applyFill="1" applyBorder="1" applyAlignment="1">
      <alignment horizontal="center" vertical="center"/>
    </xf>
    <xf numFmtId="0" fontId="233" fillId="16" borderId="2" xfId="14" applyFont="1" applyFill="1" applyBorder="1" applyAlignment="1">
      <alignment horizontal="center" vertical="center"/>
    </xf>
    <xf numFmtId="0" fontId="233" fillId="16" borderId="4" xfId="14" applyFont="1" applyFill="1" applyBorder="1" applyAlignment="1">
      <alignment horizontal="center" vertical="center"/>
    </xf>
    <xf numFmtId="0" fontId="21" fillId="0" borderId="6" xfId="14" applyFont="1" applyBorder="1" applyAlignment="1">
      <alignment horizontal="center" vertical="center"/>
    </xf>
    <xf numFmtId="0" fontId="21" fillId="0" borderId="6" xfId="14" applyFont="1" applyBorder="1" applyAlignment="1">
      <alignment horizontal="center" vertical="center"/>
    </xf>
    <xf numFmtId="0" fontId="21" fillId="0" borderId="7" xfId="14" applyFont="1" applyBorder="1" applyAlignment="1">
      <alignment horizontal="left" vertical="center" indent="4"/>
    </xf>
    <xf numFmtId="0" fontId="21" fillId="0" borderId="69" xfId="14" applyFont="1" applyBorder="1" applyAlignment="1">
      <alignment horizontal="left" vertical="center" indent="4"/>
    </xf>
    <xf numFmtId="0" fontId="21" fillId="0" borderId="10" xfId="14" applyFont="1" applyBorder="1" applyAlignment="1">
      <alignment horizontal="left" vertical="center" indent="4"/>
    </xf>
    <xf numFmtId="201" fontId="246" fillId="6" borderId="6" xfId="5" applyNumberFormat="1" applyFont="1" applyFill="1" applyBorder="1" applyAlignment="1">
      <alignment horizontal="right" vertical="center" shrinkToFit="1"/>
    </xf>
    <xf numFmtId="201" fontId="246" fillId="6" borderId="8" xfId="5" applyNumberFormat="1" applyFont="1" applyFill="1" applyBorder="1" applyAlignment="1">
      <alignment horizontal="right" vertical="center" shrinkToFit="1"/>
    </xf>
    <xf numFmtId="0" fontId="235" fillId="0" borderId="6" xfId="14" applyFont="1" applyBorder="1" applyAlignment="1">
      <alignment horizontal="center" vertical="center"/>
    </xf>
    <xf numFmtId="0" fontId="236" fillId="0" borderId="6" xfId="14" applyFont="1" applyBorder="1" applyAlignment="1">
      <alignment horizontal="center" vertical="center"/>
    </xf>
    <xf numFmtId="41" fontId="21" fillId="0" borderId="6" xfId="14" applyNumberFormat="1" applyFont="1" applyBorder="1" applyAlignment="1">
      <alignment horizontal="center" vertical="center"/>
    </xf>
    <xf numFmtId="0" fontId="247" fillId="0" borderId="0" xfId="14" applyFont="1" applyAlignment="1">
      <alignment horizontal="center" vertical="center" wrapText="1"/>
    </xf>
    <xf numFmtId="0" fontId="248" fillId="0" borderId="311" xfId="14" applyFont="1" applyBorder="1" applyAlignment="1">
      <alignment horizontal="center" vertical="center"/>
    </xf>
    <xf numFmtId="0" fontId="219" fillId="0" borderId="220" xfId="14" applyFont="1" applyBorder="1" applyAlignment="1">
      <alignment horizontal="center" vertical="center"/>
    </xf>
    <xf numFmtId="0" fontId="219" fillId="0" borderId="312" xfId="14" applyFont="1" applyBorder="1" applyAlignment="1">
      <alignment horizontal="center" vertical="center"/>
    </xf>
    <xf numFmtId="0" fontId="233" fillId="0" borderId="311" xfId="14" applyFont="1" applyBorder="1" applyAlignment="1">
      <alignment horizontal="center" vertical="center"/>
    </xf>
    <xf numFmtId="0" fontId="233" fillId="0" borderId="312" xfId="14" applyFont="1" applyBorder="1" applyAlignment="1">
      <alignment horizontal="center" vertical="center"/>
    </xf>
    <xf numFmtId="191" fontId="235" fillId="32" borderId="28" xfId="14" applyNumberFormat="1" applyFont="1" applyFill="1" applyBorder="1" applyAlignment="1">
      <alignment horizontal="center" vertical="center" shrinkToFit="1"/>
    </xf>
    <xf numFmtId="191" fontId="235" fillId="32" borderId="56" xfId="14" applyNumberFormat="1" applyFont="1" applyFill="1" applyBorder="1" applyAlignment="1">
      <alignment horizontal="center" vertical="center" shrinkToFit="1"/>
    </xf>
    <xf numFmtId="191" fontId="235" fillId="32" borderId="313" xfId="14" applyNumberFormat="1" applyFont="1" applyFill="1" applyBorder="1" applyAlignment="1">
      <alignment horizontal="center" vertical="center" shrinkToFit="1"/>
    </xf>
    <xf numFmtId="41" fontId="221" fillId="0" borderId="98" xfId="5" applyFont="1" applyBorder="1" applyAlignment="1">
      <alignment horizontal="right" vertical="center" shrinkToFit="1"/>
    </xf>
    <xf numFmtId="41" fontId="221" fillId="0" borderId="27" xfId="5" applyFont="1" applyBorder="1" applyAlignment="1">
      <alignment horizontal="right" vertical="center" shrinkToFit="1"/>
    </xf>
    <xf numFmtId="41" fontId="221" fillId="0" borderId="99" xfId="5" applyFont="1" applyBorder="1" applyAlignment="1">
      <alignment horizontal="right" vertical="center" shrinkToFit="1"/>
    </xf>
    <xf numFmtId="41" fontId="235" fillId="5" borderId="98" xfId="5" applyFont="1" applyFill="1" applyBorder="1" applyAlignment="1">
      <alignment horizontal="right" vertical="center" shrinkToFit="1"/>
    </xf>
    <xf numFmtId="41" fontId="235" fillId="5" borderId="27" xfId="5" applyFont="1" applyFill="1" applyBorder="1" applyAlignment="1">
      <alignment horizontal="right" vertical="center" shrinkToFit="1"/>
    </xf>
    <xf numFmtId="41" fontId="235" fillId="5" borderId="99" xfId="5" applyFont="1" applyFill="1" applyBorder="1" applyAlignment="1">
      <alignment horizontal="right" vertical="center" shrinkToFit="1"/>
    </xf>
    <xf numFmtId="41" fontId="235" fillId="32" borderId="98" xfId="5" applyFont="1" applyFill="1" applyBorder="1" applyAlignment="1">
      <alignment horizontal="right" vertical="center" shrinkToFit="1"/>
    </xf>
    <xf numFmtId="41" fontId="235" fillId="32" borderId="27" xfId="5" applyFont="1" applyFill="1" applyBorder="1" applyAlignment="1">
      <alignment horizontal="right" vertical="center" shrinkToFit="1"/>
    </xf>
    <xf numFmtId="41" fontId="235" fillId="32" borderId="286" xfId="5" applyFont="1" applyFill="1" applyBorder="1" applyAlignment="1">
      <alignment horizontal="right" vertical="center" shrinkToFit="1"/>
    </xf>
    <xf numFmtId="0" fontId="247" fillId="0" borderId="311" xfId="14" applyFont="1" applyBorder="1" applyAlignment="1">
      <alignment horizontal="center" vertical="center"/>
    </xf>
    <xf numFmtId="0" fontId="247" fillId="0" borderId="220" xfId="14" applyFont="1" applyBorder="1" applyAlignment="1">
      <alignment horizontal="center" vertical="center"/>
    </xf>
    <xf numFmtId="0" fontId="247" fillId="0" borderId="312" xfId="14" applyFont="1" applyBorder="1" applyAlignment="1">
      <alignment horizontal="center" vertical="center"/>
    </xf>
    <xf numFmtId="191" fontId="235" fillId="32" borderId="31" xfId="14" applyNumberFormat="1" applyFont="1" applyFill="1" applyBorder="1" applyAlignment="1">
      <alignment horizontal="center" vertical="center" shrinkToFit="1"/>
    </xf>
    <xf numFmtId="191" fontId="235" fillId="32" borderId="9" xfId="14" applyNumberFormat="1" applyFont="1" applyFill="1" applyBorder="1" applyAlignment="1">
      <alignment horizontal="center" vertical="center" shrinkToFit="1"/>
    </xf>
    <xf numFmtId="191" fontId="235" fillId="32" borderId="75" xfId="14" applyNumberFormat="1" applyFont="1" applyFill="1" applyBorder="1" applyAlignment="1">
      <alignment horizontal="center" vertical="center" shrinkToFit="1"/>
    </xf>
    <xf numFmtId="41" fontId="221" fillId="0" borderId="119" xfId="5" applyFont="1" applyBorder="1" applyAlignment="1">
      <alignment horizontal="right" vertical="center" shrinkToFit="1"/>
    </xf>
    <xf numFmtId="41" fontId="235" fillId="5" borderId="119" xfId="5" applyFont="1" applyFill="1" applyBorder="1" applyAlignment="1">
      <alignment horizontal="right" vertical="center" shrinkToFit="1"/>
    </xf>
    <xf numFmtId="41" fontId="235" fillId="32" borderId="119" xfId="5" applyFont="1" applyFill="1" applyBorder="1" applyAlignment="1">
      <alignment horizontal="right" vertical="center" shrinkToFit="1"/>
    </xf>
    <xf numFmtId="41" fontId="235" fillId="32" borderId="123" xfId="5" applyFont="1" applyFill="1" applyBorder="1" applyAlignment="1">
      <alignment horizontal="right" vertical="center" shrinkToFit="1"/>
    </xf>
    <xf numFmtId="0" fontId="247" fillId="0" borderId="87" xfId="14" applyFont="1" applyBorder="1" applyAlignment="1">
      <alignment horizontal="center" vertical="center"/>
    </xf>
    <xf numFmtId="0" fontId="247" fillId="0" borderId="304" xfId="14" applyFont="1" applyBorder="1" applyAlignment="1">
      <alignment horizontal="center" vertical="center"/>
    </xf>
    <xf numFmtId="0" fontId="247" fillId="0" borderId="88" xfId="14" applyFont="1" applyBorder="1" applyAlignment="1">
      <alignment horizontal="center" vertical="center"/>
    </xf>
    <xf numFmtId="0" fontId="233" fillId="0" borderId="87" xfId="14" applyFont="1" applyBorder="1" applyAlignment="1">
      <alignment horizontal="center" vertical="center"/>
    </xf>
    <xf numFmtId="0" fontId="233" fillId="0" borderId="88" xfId="14" applyFont="1" applyBorder="1" applyAlignment="1">
      <alignment horizontal="center" vertical="center"/>
    </xf>
    <xf numFmtId="191" fontId="235" fillId="32" borderId="101" xfId="14" applyNumberFormat="1" applyFont="1" applyFill="1" applyBorder="1" applyAlignment="1">
      <alignment horizontal="center" vertical="center" shrinkToFit="1"/>
    </xf>
    <xf numFmtId="191" fontId="235" fillId="32" borderId="78" xfId="14" applyNumberFormat="1" applyFont="1" applyFill="1" applyBorder="1" applyAlignment="1">
      <alignment horizontal="center" vertical="center" shrinkToFit="1"/>
    </xf>
    <xf numFmtId="191" fontId="235" fillId="32" borderId="303" xfId="14" applyNumberFormat="1" applyFont="1" applyFill="1" applyBorder="1" applyAlignment="1">
      <alignment horizontal="center" vertical="center" shrinkToFit="1"/>
    </xf>
    <xf numFmtId="41" fontId="221" fillId="0" borderId="293" xfId="5" applyFont="1" applyBorder="1" applyAlignment="1">
      <alignment horizontal="right" vertical="center" shrinkToFit="1"/>
    </xf>
    <xf numFmtId="41" fontId="235" fillId="5" borderId="293" xfId="5" applyFont="1" applyFill="1" applyBorder="1" applyAlignment="1">
      <alignment horizontal="right" vertical="center" shrinkToFit="1"/>
    </xf>
    <xf numFmtId="41" fontId="235" fillId="32" borderId="297" xfId="5" applyFont="1" applyFill="1" applyBorder="1" applyAlignment="1">
      <alignment horizontal="right" vertical="center" shrinkToFit="1"/>
    </xf>
    <xf numFmtId="41" fontId="235" fillId="32" borderId="298" xfId="5" applyFont="1" applyFill="1" applyBorder="1" applyAlignment="1">
      <alignment horizontal="right" vertical="center" shrinkToFit="1"/>
    </xf>
    <xf numFmtId="0" fontId="21" fillId="0" borderId="80" xfId="14" applyFont="1" applyBorder="1" applyAlignment="1">
      <alignment horizontal="left" vertical="center"/>
    </xf>
    <xf numFmtId="0" fontId="21" fillId="0" borderId="32" xfId="14" applyFont="1" applyBorder="1" applyAlignment="1">
      <alignment horizontal="left" vertical="center"/>
    </xf>
    <xf numFmtId="191" fontId="230" fillId="9" borderId="32" xfId="14" applyNumberFormat="1" applyFont="1" applyFill="1" applyBorder="1" applyAlignment="1">
      <alignment horizontal="center" vertical="center"/>
    </xf>
    <xf numFmtId="41" fontId="221" fillId="0" borderId="314" xfId="5" applyFont="1" applyBorder="1" applyAlignment="1">
      <alignment horizontal="right" vertical="center" shrinkToFit="1"/>
    </xf>
    <xf numFmtId="41" fontId="221" fillId="0" borderId="315" xfId="5" applyFont="1" applyBorder="1" applyAlignment="1">
      <alignment horizontal="right" vertical="center" shrinkToFit="1"/>
    </xf>
    <xf numFmtId="201" fontId="246" fillId="5" borderId="316" xfId="5" applyNumberFormat="1" applyFont="1" applyFill="1" applyBorder="1" applyAlignment="1">
      <alignment horizontal="right" vertical="center" shrinkToFit="1"/>
    </xf>
    <xf numFmtId="201" fontId="246" fillId="5" borderId="315" xfId="5" applyNumberFormat="1" applyFont="1" applyFill="1" applyBorder="1" applyAlignment="1">
      <alignment horizontal="right" vertical="center" shrinkToFit="1"/>
    </xf>
    <xf numFmtId="201" fontId="246" fillId="5" borderId="317" xfId="5" applyNumberFormat="1" applyFont="1" applyFill="1" applyBorder="1" applyAlignment="1">
      <alignment horizontal="right" vertical="center" shrinkToFit="1"/>
    </xf>
    <xf numFmtId="201" fontId="246" fillId="32" borderId="72" xfId="5" applyNumberFormat="1" applyFont="1" applyFill="1" applyBorder="1" applyAlignment="1">
      <alignment horizontal="right" vertical="center" shrinkToFit="1"/>
    </xf>
    <xf numFmtId="201" fontId="246" fillId="32" borderId="155" xfId="5" applyNumberFormat="1" applyFont="1" applyFill="1" applyBorder="1" applyAlignment="1">
      <alignment horizontal="right" vertical="center" shrinkToFit="1"/>
    </xf>
    <xf numFmtId="201" fontId="246" fillId="32" borderId="318" xfId="5" applyNumberFormat="1" applyFont="1" applyFill="1" applyBorder="1" applyAlignment="1">
      <alignment horizontal="right" vertical="center" shrinkToFit="1"/>
    </xf>
    <xf numFmtId="201" fontId="21" fillId="0" borderId="6" xfId="14" applyNumberFormat="1" applyFont="1" applyBorder="1" applyAlignment="1">
      <alignment horizontal="center" vertical="center"/>
    </xf>
    <xf numFmtId="0" fontId="229" fillId="0" borderId="247" xfId="14" quotePrefix="1" applyFont="1" applyBorder="1" applyAlignment="1">
      <alignment horizontal="right" vertical="center" wrapText="1"/>
    </xf>
    <xf numFmtId="0" fontId="229" fillId="0" borderId="306" xfId="14" applyFont="1" applyBorder="1" applyAlignment="1">
      <alignment horizontal="right" vertical="center" wrapText="1"/>
    </xf>
    <xf numFmtId="0" fontId="233" fillId="0" borderId="306" xfId="14" applyFont="1" applyBorder="1" applyAlignment="1">
      <alignment horizontal="left" vertical="center"/>
    </xf>
    <xf numFmtId="0" fontId="21" fillId="0" borderId="306" xfId="14" applyFont="1" applyBorder="1" applyAlignment="1">
      <alignment horizontal="left" vertical="center"/>
    </xf>
    <xf numFmtId="0" fontId="21" fillId="0" borderId="248" xfId="14" applyFont="1" applyBorder="1" applyAlignment="1">
      <alignment horizontal="left" vertical="center"/>
    </xf>
    <xf numFmtId="201" fontId="221" fillId="0" borderId="37" xfId="5" applyNumberFormat="1" applyFont="1" applyBorder="1" applyAlignment="1">
      <alignment horizontal="center" vertical="center" shrinkToFit="1"/>
    </xf>
    <xf numFmtId="201" fontId="221" fillId="0" borderId="34" xfId="5" applyNumberFormat="1" applyFont="1" applyBorder="1" applyAlignment="1">
      <alignment horizontal="center" vertical="center" shrinkToFit="1"/>
    </xf>
    <xf numFmtId="201" fontId="221" fillId="0" borderId="35" xfId="5" applyNumberFormat="1" applyFont="1" applyBorder="1" applyAlignment="1">
      <alignment horizontal="center" vertical="center" shrinkToFit="1"/>
    </xf>
    <xf numFmtId="201" fontId="235" fillId="5" borderId="34" xfId="5" applyNumberFormat="1" applyFont="1" applyFill="1" applyBorder="1" applyAlignment="1">
      <alignment horizontal="center" vertical="center" shrinkToFit="1"/>
    </xf>
    <xf numFmtId="201" fontId="235" fillId="5" borderId="35" xfId="5" applyNumberFormat="1" applyFont="1" applyFill="1" applyBorder="1" applyAlignment="1">
      <alignment horizontal="center" vertical="center" shrinkToFit="1"/>
    </xf>
    <xf numFmtId="201" fontId="235" fillId="32" borderId="247" xfId="5" applyNumberFormat="1" applyFont="1" applyFill="1" applyBorder="1" applyAlignment="1">
      <alignment horizontal="center" vertical="center" shrinkToFit="1"/>
    </xf>
    <xf numFmtId="201" fontId="235" fillId="32" borderId="306" xfId="5" applyNumberFormat="1" applyFont="1" applyFill="1" applyBorder="1" applyAlignment="1">
      <alignment horizontal="center" vertical="center" shrinkToFit="1"/>
    </xf>
    <xf numFmtId="201" fontId="235" fillId="32" borderId="249" xfId="5" applyNumberFormat="1" applyFont="1" applyFill="1" applyBorder="1" applyAlignment="1">
      <alignment horizontal="center" vertical="center" shrinkToFit="1"/>
    </xf>
    <xf numFmtId="0" fontId="21" fillId="0" borderId="155" xfId="14" applyFont="1" applyBorder="1" applyAlignment="1">
      <alignment horizontal="center" vertical="center"/>
    </xf>
    <xf numFmtId="0" fontId="229" fillId="0" borderId="71" xfId="14" quotePrefix="1" applyFont="1" applyBorder="1" applyAlignment="1">
      <alignment horizontal="right" vertical="center"/>
    </xf>
    <xf numFmtId="0" fontId="229" fillId="0" borderId="0" xfId="14" quotePrefix="1" applyFont="1" applyAlignment="1">
      <alignment horizontal="right" vertical="center"/>
    </xf>
    <xf numFmtId="0" fontId="235" fillId="0" borderId="0" xfId="14" applyFont="1" applyAlignment="1">
      <alignment horizontal="left" vertical="center"/>
    </xf>
    <xf numFmtId="0" fontId="235" fillId="0" borderId="72" xfId="14" applyFont="1" applyBorder="1" applyAlignment="1">
      <alignment horizontal="left" vertical="center"/>
    </xf>
    <xf numFmtId="201" fontId="246" fillId="6" borderId="155" xfId="5" applyNumberFormat="1" applyFont="1" applyFill="1" applyBorder="1" applyAlignment="1">
      <alignment horizontal="right" vertical="center" shrinkToFit="1"/>
    </xf>
    <xf numFmtId="201" fontId="246" fillId="6" borderId="71" xfId="5" applyNumberFormat="1" applyFont="1" applyFill="1" applyBorder="1" applyAlignment="1">
      <alignment horizontal="right" vertical="center" shrinkToFit="1"/>
    </xf>
    <xf numFmtId="201" fontId="246" fillId="6" borderId="0" xfId="5" applyNumberFormat="1" applyFont="1" applyFill="1" applyBorder="1" applyAlignment="1">
      <alignment horizontal="right" vertical="center" shrinkToFit="1"/>
    </xf>
    <xf numFmtId="201" fontId="246" fillId="6" borderId="243" xfId="5" applyNumberFormat="1" applyFont="1" applyFill="1" applyBorder="1" applyAlignment="1">
      <alignment horizontal="right" vertical="center" shrinkToFit="1"/>
    </xf>
    <xf numFmtId="41" fontId="21" fillId="3" borderId="6" xfId="14" applyNumberFormat="1" applyFont="1" applyFill="1" applyBorder="1" applyAlignment="1">
      <alignment horizontal="center" vertical="center"/>
    </xf>
    <xf numFmtId="41" fontId="21" fillId="3" borderId="6" xfId="5" applyFont="1" applyFill="1" applyBorder="1" applyAlignment="1">
      <alignment horizontal="center" vertical="center"/>
    </xf>
    <xf numFmtId="0" fontId="231" fillId="0" borderId="241" xfId="14" applyFont="1" applyBorder="1" applyAlignment="1">
      <alignment vertical="center" wrapText="1"/>
    </xf>
    <xf numFmtId="0" fontId="231" fillId="0" borderId="73" xfId="14" applyFont="1" applyBorder="1" applyAlignment="1">
      <alignment vertical="center" wrapText="1"/>
    </xf>
    <xf numFmtId="0" fontId="235" fillId="0" borderId="73" xfId="14" applyFont="1" applyBorder="1" applyAlignment="1">
      <alignment horizontal="left" vertical="center"/>
    </xf>
    <xf numFmtId="0" fontId="235" fillId="0" borderId="242" xfId="14" applyFont="1" applyBorder="1" applyAlignment="1">
      <alignment horizontal="left" vertical="center"/>
    </xf>
    <xf numFmtId="0" fontId="231" fillId="0" borderId="240" xfId="14" applyFont="1" applyBorder="1" applyAlignment="1">
      <alignment vertical="center" wrapText="1"/>
    </xf>
    <xf numFmtId="0" fontId="250" fillId="0" borderId="21" xfId="14" applyFont="1" applyBorder="1" applyAlignment="1">
      <alignment horizontal="distributed" vertical="center"/>
    </xf>
    <xf numFmtId="0" fontId="250" fillId="0" borderId="22" xfId="14" applyFont="1" applyBorder="1" applyAlignment="1">
      <alignment horizontal="distributed" vertical="center"/>
    </xf>
    <xf numFmtId="0" fontId="21" fillId="0" borderId="22" xfId="14" quotePrefix="1" applyFont="1" applyBorder="1" applyAlignment="1">
      <alignment horizontal="center" vertical="center"/>
    </xf>
    <xf numFmtId="41" fontId="220" fillId="0" borderId="22" xfId="5" applyFont="1" applyBorder="1" applyAlignment="1">
      <alignment horizontal="center" vertical="center"/>
    </xf>
    <xf numFmtId="41" fontId="21" fillId="0" borderId="23" xfId="5" applyFont="1" applyBorder="1" applyAlignment="1">
      <alignment horizontal="center" vertical="center"/>
    </xf>
    <xf numFmtId="0" fontId="231" fillId="0" borderId="0" xfId="14" applyFont="1" applyAlignment="1">
      <alignment vertical="center" wrapText="1"/>
    </xf>
    <xf numFmtId="178" fontId="251" fillId="0" borderId="0" xfId="14" applyNumberFormat="1" applyFont="1" applyAlignment="1">
      <alignment horizontal="center" vertical="center" wrapText="1"/>
    </xf>
    <xf numFmtId="41" fontId="21" fillId="0" borderId="0" xfId="5" applyFont="1" applyBorder="1" applyAlignment="1">
      <alignment horizontal="left" vertical="center"/>
    </xf>
    <xf numFmtId="41" fontId="21" fillId="0" borderId="0" xfId="5" applyFont="1" applyBorder="1" applyAlignment="1">
      <alignment horizontal="right" vertical="center"/>
    </xf>
    <xf numFmtId="3" fontId="21" fillId="0" borderId="0" xfId="5" applyNumberFormat="1" applyFont="1" applyBorder="1" applyAlignment="1">
      <alignment horizontal="center" vertical="center"/>
    </xf>
    <xf numFmtId="3" fontId="21" fillId="0" borderId="243" xfId="5" applyNumberFormat="1" applyFont="1" applyBorder="1" applyAlignment="1">
      <alignment horizontal="center" vertical="center"/>
    </xf>
    <xf numFmtId="0" fontId="250" fillId="0" borderId="26" xfId="14" applyFont="1" applyBorder="1" applyAlignment="1">
      <alignment horizontal="distributed" vertical="center"/>
    </xf>
    <xf numFmtId="0" fontId="250" fillId="0" borderId="27" xfId="14" applyFont="1" applyBorder="1" applyAlignment="1">
      <alignment horizontal="distributed" vertical="center"/>
    </xf>
    <xf numFmtId="41" fontId="220" fillId="0" borderId="27" xfId="5" applyFont="1" applyBorder="1" applyAlignment="1">
      <alignment horizontal="center" vertical="center"/>
    </xf>
    <xf numFmtId="41" fontId="21" fillId="0" borderId="28" xfId="5" applyFont="1" applyBorder="1" applyAlignment="1">
      <alignment horizontal="center" vertical="center"/>
    </xf>
    <xf numFmtId="0" fontId="21" fillId="0" borderId="21" xfId="14" applyFont="1" applyBorder="1" applyAlignment="1">
      <alignment horizontal="distributed" vertical="center"/>
    </xf>
    <xf numFmtId="0" fontId="21" fillId="0" borderId="22" xfId="14" applyFont="1" applyBorder="1" applyAlignment="1">
      <alignment horizontal="distributed" vertical="center"/>
    </xf>
    <xf numFmtId="203" fontId="230" fillId="0" borderId="0" xfId="5" applyNumberFormat="1" applyFont="1" applyBorder="1" applyAlignment="1">
      <alignment horizontal="distributed" vertical="center"/>
    </xf>
    <xf numFmtId="0" fontId="21" fillId="0" borderId="26" xfId="14" applyFont="1" applyBorder="1" applyAlignment="1">
      <alignment horizontal="distributed" vertical="center"/>
    </xf>
    <xf numFmtId="0" fontId="21" fillId="0" borderId="27" xfId="14" applyFont="1" applyBorder="1" applyAlignment="1">
      <alignment horizontal="distributed" vertical="center"/>
    </xf>
    <xf numFmtId="41" fontId="230" fillId="0" borderId="0" xfId="5" applyFont="1" applyBorder="1" applyAlignment="1">
      <alignment horizontal="right" vertical="center"/>
    </xf>
    <xf numFmtId="203" fontId="21" fillId="0" borderId="0" xfId="5" applyNumberFormat="1" applyFont="1" applyBorder="1">
      <alignment vertical="center"/>
    </xf>
    <xf numFmtId="41" fontId="236" fillId="0" borderId="0" xfId="5" applyFont="1" applyBorder="1" applyAlignment="1">
      <alignment horizontal="right" vertical="center"/>
    </xf>
    <xf numFmtId="203" fontId="252" fillId="0" borderId="0" xfId="5" applyNumberFormat="1" applyFont="1" applyBorder="1" applyAlignment="1">
      <alignment horizontal="distributed" vertical="center"/>
    </xf>
    <xf numFmtId="41" fontId="21" fillId="40" borderId="0" xfId="14" applyNumberFormat="1" applyFont="1" applyFill="1" applyAlignment="1">
      <alignment horizontal="center" vertical="center"/>
    </xf>
    <xf numFmtId="179" fontId="231" fillId="0" borderId="0" xfId="14" applyNumberFormat="1" applyFont="1" applyAlignment="1">
      <alignment horizontal="center" vertical="center" wrapText="1"/>
    </xf>
    <xf numFmtId="41" fontId="21" fillId="0" borderId="0" xfId="5" applyFont="1" applyBorder="1" applyAlignment="1">
      <alignment horizontal="center" vertical="center"/>
    </xf>
    <xf numFmtId="41" fontId="230" fillId="0" borderId="0" xfId="5" applyFont="1" applyBorder="1" applyAlignment="1">
      <alignment horizontal="center" vertical="center"/>
    </xf>
    <xf numFmtId="41" fontId="253" fillId="0" borderId="0" xfId="5" applyFont="1" applyBorder="1" applyAlignment="1">
      <alignment horizontal="left" vertical="center"/>
    </xf>
    <xf numFmtId="3" fontId="221" fillId="0" borderId="0" xfId="5" applyNumberFormat="1" applyFont="1" applyBorder="1" applyAlignment="1">
      <alignment horizontal="center" vertical="center"/>
    </xf>
    <xf numFmtId="0" fontId="221" fillId="0" borderId="240" xfId="14" applyFont="1" applyBorder="1" applyAlignment="1">
      <alignment horizontal="center" vertical="center"/>
    </xf>
    <xf numFmtId="0" fontId="221" fillId="0" borderId="0" xfId="14" applyFont="1" applyAlignment="1">
      <alignment horizontal="center" vertical="center"/>
    </xf>
    <xf numFmtId="41" fontId="235" fillId="0" borderId="22" xfId="5" applyFont="1" applyBorder="1" applyAlignment="1">
      <alignment horizontal="center" vertical="center"/>
    </xf>
    <xf numFmtId="41" fontId="21" fillId="0" borderId="0" xfId="5" applyFont="1" applyBorder="1" applyAlignment="1">
      <alignment horizontal="left" vertical="center"/>
    </xf>
    <xf numFmtId="41" fontId="221" fillId="0" borderId="0" xfId="5" applyFont="1" applyBorder="1" applyAlignment="1">
      <alignment horizontal="center" vertical="center"/>
    </xf>
    <xf numFmtId="0" fontId="221" fillId="0" borderId="33" xfId="14" applyFont="1" applyBorder="1" applyAlignment="1">
      <alignment horizontal="center" vertical="center"/>
    </xf>
    <xf numFmtId="0" fontId="221" fillId="0" borderId="34" xfId="14" applyFont="1" applyBorder="1" applyAlignment="1">
      <alignment horizontal="center" vertical="center"/>
    </xf>
    <xf numFmtId="41" fontId="235" fillId="0" borderId="34" xfId="5" applyFont="1" applyBorder="1" applyAlignment="1">
      <alignment horizontal="center" vertical="center"/>
    </xf>
    <xf numFmtId="41" fontId="21" fillId="0" borderId="34" xfId="5" applyFont="1" applyBorder="1" applyAlignment="1">
      <alignment horizontal="left" vertical="center"/>
    </xf>
    <xf numFmtId="41" fontId="21" fillId="0" borderId="34" xfId="5" applyFont="1" applyBorder="1" applyAlignment="1">
      <alignment horizontal="right" vertical="center"/>
    </xf>
    <xf numFmtId="0" fontId="21" fillId="0" borderId="34" xfId="14" applyFont="1" applyBorder="1" applyAlignment="1">
      <alignment horizontal="center" vertical="center"/>
    </xf>
    <xf numFmtId="0" fontId="21" fillId="0" borderId="70" xfId="14" applyFont="1" applyBorder="1" applyAlignment="1">
      <alignment horizontal="center" vertical="center"/>
    </xf>
    <xf numFmtId="0" fontId="224" fillId="0" borderId="0" xfId="14" applyFont="1" applyAlignment="1">
      <alignment horizontal="left" vertical="center"/>
    </xf>
    <xf numFmtId="41" fontId="21" fillId="0" borderId="0" xfId="5" applyFont="1" applyAlignment="1">
      <alignment horizontal="right" vertical="center"/>
    </xf>
    <xf numFmtId="3" fontId="21" fillId="0" borderId="0" xfId="5" applyNumberFormat="1" applyFont="1" applyAlignment="1">
      <alignment horizontal="center" vertical="center"/>
    </xf>
    <xf numFmtId="3" fontId="224" fillId="0" borderId="0" xfId="5" applyNumberFormat="1" applyFont="1" applyAlignment="1">
      <alignment horizontal="right" vertical="center"/>
    </xf>
    <xf numFmtId="0" fontId="230" fillId="0" borderId="0" xfId="14" applyFont="1" applyAlignment="1">
      <alignment horizontal="center" vertical="center" shrinkToFit="1"/>
    </xf>
    <xf numFmtId="205" fontId="230" fillId="0" borderId="34" xfId="14" applyNumberFormat="1" applyFont="1" applyBorder="1" applyAlignment="1">
      <alignment horizontal="center" vertical="center"/>
    </xf>
    <xf numFmtId="0" fontId="230" fillId="0" borderId="34" xfId="14" applyFont="1" applyBorder="1" applyAlignment="1">
      <alignment horizontal="center" vertical="center"/>
    </xf>
    <xf numFmtId="41" fontId="230" fillId="0" borderId="0" xfId="5" applyFont="1" applyAlignment="1">
      <alignment horizontal="center" vertical="center"/>
    </xf>
    <xf numFmtId="0" fontId="235" fillId="0" borderId="245" xfId="14" applyFont="1" applyBorder="1" applyAlignment="1">
      <alignment horizontal="center" vertical="center" wrapText="1"/>
    </xf>
    <xf numFmtId="0" fontId="21" fillId="0" borderId="73" xfId="14" applyFont="1" applyBorder="1" applyAlignment="1">
      <alignment horizontal="left" vertical="center" wrapText="1" indent="1"/>
    </xf>
    <xf numFmtId="0" fontId="21" fillId="0" borderId="281" xfId="14" applyFont="1" applyBorder="1" applyAlignment="1">
      <alignment horizontal="left" vertical="center" wrapText="1" indent="1"/>
    </xf>
    <xf numFmtId="41" fontId="254" fillId="6" borderId="194" xfId="5" applyFont="1" applyFill="1" applyBorder="1" applyAlignment="1">
      <alignment horizontal="right" vertical="center" shrinkToFit="1"/>
    </xf>
    <xf numFmtId="41" fontId="254" fillId="6" borderId="73" xfId="5" applyFont="1" applyFill="1" applyBorder="1" applyAlignment="1">
      <alignment horizontal="right" vertical="center" shrinkToFit="1"/>
    </xf>
    <xf numFmtId="41" fontId="254" fillId="6" borderId="242" xfId="5" applyFont="1" applyFill="1" applyBorder="1" applyAlignment="1">
      <alignment horizontal="right" vertical="center" shrinkToFit="1"/>
    </xf>
    <xf numFmtId="0" fontId="234" fillId="0" borderId="241" xfId="14" quotePrefix="1" applyFont="1" applyBorder="1" applyAlignment="1">
      <alignment horizontal="right" vertical="center" shrinkToFit="1"/>
    </xf>
    <xf numFmtId="0" fontId="235" fillId="0" borderId="73" xfId="14" applyFont="1" applyBorder="1" applyAlignment="1">
      <alignment horizontal="left" vertical="center" indent="1"/>
    </xf>
    <xf numFmtId="0" fontId="235" fillId="0" borderId="281" xfId="14" applyFont="1" applyBorder="1" applyAlignment="1">
      <alignment horizontal="left" vertical="center" indent="1"/>
    </xf>
    <xf numFmtId="41" fontId="254" fillId="0" borderId="194" xfId="5" applyFont="1" applyBorder="1" applyAlignment="1">
      <alignment horizontal="right" vertical="center" shrinkToFit="1"/>
    </xf>
    <xf numFmtId="41" fontId="254" fillId="0" borderId="73" xfId="5" applyFont="1" applyBorder="1" applyAlignment="1">
      <alignment horizontal="right" vertical="center" shrinkToFit="1"/>
    </xf>
    <xf numFmtId="41" fontId="254" fillId="0" borderId="242" xfId="5" applyFont="1" applyBorder="1" applyAlignment="1">
      <alignment horizontal="right" vertical="center" shrinkToFit="1"/>
    </xf>
    <xf numFmtId="0" fontId="21" fillId="22" borderId="6" xfId="14" applyFont="1" applyFill="1" applyBorder="1" applyAlignment="1">
      <alignment horizontal="center" vertical="center"/>
    </xf>
    <xf numFmtId="0" fontId="235" fillId="0" borderId="246" xfId="14" applyFont="1" applyBorder="1" applyAlignment="1">
      <alignment horizontal="center" vertical="center" wrapText="1"/>
    </xf>
    <xf numFmtId="0" fontId="21" fillId="0" borderId="32" xfId="14" applyFont="1" applyBorder="1" applyAlignment="1">
      <alignment horizontal="left" vertical="center" indent="1"/>
    </xf>
    <xf numFmtId="0" fontId="21" fillId="0" borderId="81" xfId="14" applyFont="1" applyBorder="1" applyAlignment="1">
      <alignment horizontal="left" vertical="center" indent="1"/>
    </xf>
    <xf numFmtId="41" fontId="255" fillId="6" borderId="80" xfId="5" applyFont="1" applyFill="1" applyBorder="1" applyAlignment="1">
      <alignment horizontal="right" vertical="center" shrinkToFit="1"/>
    </xf>
    <xf numFmtId="41" fontId="255" fillId="6" borderId="32" xfId="5" applyFont="1" applyFill="1" applyBorder="1" applyAlignment="1">
      <alignment horizontal="right" vertical="center" shrinkToFit="1"/>
    </xf>
    <xf numFmtId="41" fontId="255" fillId="6" borderId="252" xfId="5" applyFont="1" applyFill="1" applyBorder="1" applyAlignment="1">
      <alignment horizontal="right" vertical="center" shrinkToFit="1"/>
    </xf>
    <xf numFmtId="0" fontId="234" fillId="0" borderId="319" xfId="14" quotePrefix="1" applyFont="1" applyBorder="1" applyAlignment="1">
      <alignment horizontal="right" vertical="center" shrinkToFit="1"/>
    </xf>
    <xf numFmtId="0" fontId="235" fillId="0" borderId="32" xfId="14" applyFont="1" applyBorder="1" applyAlignment="1">
      <alignment horizontal="left" vertical="center" indent="1"/>
    </xf>
    <xf numFmtId="0" fontId="235" fillId="0" borderId="81" xfId="14" applyFont="1" applyBorder="1" applyAlignment="1">
      <alignment horizontal="left" vertical="center" indent="1"/>
    </xf>
    <xf numFmtId="41" fontId="254" fillId="0" borderId="80" xfId="5" applyFont="1" applyBorder="1" applyAlignment="1">
      <alignment horizontal="center" vertical="center" shrinkToFit="1"/>
    </xf>
    <xf numFmtId="41" fontId="254" fillId="0" borderId="32" xfId="5" applyFont="1" applyBorder="1" applyAlignment="1">
      <alignment horizontal="center" vertical="center" shrinkToFit="1"/>
    </xf>
    <xf numFmtId="41" fontId="254" fillId="0" borderId="252" xfId="5" applyFont="1" applyBorder="1" applyAlignment="1">
      <alignment horizontal="center" vertical="center" shrinkToFit="1"/>
    </xf>
    <xf numFmtId="9" fontId="235" fillId="22" borderId="6" xfId="6" applyFont="1" applyFill="1" applyBorder="1" applyAlignment="1">
      <alignment horizontal="center" vertical="center"/>
    </xf>
    <xf numFmtId="41" fontId="235" fillId="22" borderId="6" xfId="5" applyFont="1" applyFill="1" applyBorder="1" applyAlignment="1">
      <alignment horizontal="center" vertical="center"/>
    </xf>
    <xf numFmtId="41" fontId="21" fillId="25" borderId="6" xfId="5" applyFont="1" applyFill="1" applyBorder="1" applyAlignment="1">
      <alignment horizontal="center" vertical="center"/>
    </xf>
    <xf numFmtId="41" fontId="21" fillId="25" borderId="6" xfId="14" applyNumberFormat="1" applyFont="1" applyFill="1" applyBorder="1" applyAlignment="1">
      <alignment horizontal="center" vertical="center"/>
    </xf>
    <xf numFmtId="41" fontId="254" fillId="6" borderId="80" xfId="5" applyFont="1" applyFill="1" applyBorder="1" applyAlignment="1">
      <alignment horizontal="right" vertical="center" shrinkToFit="1"/>
    </xf>
    <xf numFmtId="41" fontId="254" fillId="6" borderId="32" xfId="5" applyFont="1" applyFill="1" applyBorder="1" applyAlignment="1">
      <alignment horizontal="right" vertical="center" shrinkToFit="1"/>
    </xf>
    <xf numFmtId="41" fontId="254" fillId="6" borderId="252" xfId="5" applyFont="1" applyFill="1" applyBorder="1" applyAlignment="1">
      <alignment horizontal="right" vertical="center" shrinkToFit="1"/>
    </xf>
    <xf numFmtId="0" fontId="234" fillId="0" borderId="240" xfId="14" quotePrefix="1" applyFont="1" applyBorder="1" applyAlignment="1">
      <alignment horizontal="right" vertical="center" shrinkToFit="1"/>
    </xf>
    <xf numFmtId="0" fontId="235" fillId="0" borderId="0" xfId="14" applyFont="1" applyAlignment="1">
      <alignment horizontal="left" vertical="center" indent="1"/>
    </xf>
    <xf numFmtId="0" fontId="235" fillId="0" borderId="72" xfId="14" applyFont="1" applyBorder="1" applyAlignment="1">
      <alignment horizontal="left" vertical="center" indent="1"/>
    </xf>
    <xf numFmtId="41" fontId="254" fillId="0" borderId="71" xfId="5" applyFont="1" applyBorder="1" applyAlignment="1">
      <alignment horizontal="center" vertical="center" shrinkToFit="1"/>
    </xf>
    <xf numFmtId="41" fontId="254" fillId="0" borderId="0" xfId="5" applyFont="1" applyBorder="1" applyAlignment="1">
      <alignment horizontal="center" vertical="center" shrinkToFit="1"/>
    </xf>
    <xf numFmtId="41" fontId="254" fillId="0" borderId="243" xfId="5" applyFont="1" applyBorder="1" applyAlignment="1">
      <alignment horizontal="center" vertical="center" shrinkToFit="1"/>
    </xf>
    <xf numFmtId="0" fontId="21" fillId="0" borderId="32" xfId="14" applyFont="1" applyBorder="1" applyAlignment="1">
      <alignment horizontal="center" vertical="center" wrapText="1"/>
    </xf>
    <xf numFmtId="0" fontId="219" fillId="0" borderId="12" xfId="14" applyFont="1" applyBorder="1" applyAlignment="1">
      <alignment horizontal="center" vertical="center" wrapText="1"/>
    </xf>
    <xf numFmtId="0" fontId="229" fillId="0" borderId="3" xfId="14" quotePrefix="1" applyFont="1" applyBorder="1">
      <alignment vertical="center"/>
    </xf>
    <xf numFmtId="0" fontId="219" fillId="0" borderId="310" xfId="14" applyFont="1" applyBorder="1" applyAlignment="1">
      <alignment horizontal="distributed" vertical="center"/>
    </xf>
    <xf numFmtId="0" fontId="21" fillId="0" borderId="310" xfId="14" applyFont="1" applyBorder="1">
      <alignment vertical="center"/>
    </xf>
    <xf numFmtId="0" fontId="21" fillId="0" borderId="50" xfId="14" applyFont="1" applyBorder="1">
      <alignment vertical="center"/>
    </xf>
    <xf numFmtId="41" fontId="255" fillId="17" borderId="3" xfId="5" applyFont="1" applyFill="1" applyBorder="1" applyAlignment="1">
      <alignment horizontal="right" vertical="center" shrinkToFit="1"/>
    </xf>
    <xf numFmtId="41" fontId="255" fillId="17" borderId="310" xfId="5" applyFont="1" applyFill="1" applyBorder="1" applyAlignment="1">
      <alignment horizontal="right" vertical="center" shrinkToFit="1"/>
    </xf>
    <xf numFmtId="41" fontId="255" fillId="17" borderId="183" xfId="5" applyFont="1" applyFill="1" applyBorder="1" applyAlignment="1">
      <alignment horizontal="right" vertical="center" shrinkToFit="1"/>
    </xf>
    <xf numFmtId="0" fontId="21" fillId="0" borderId="245" xfId="14" applyFont="1" applyBorder="1" applyAlignment="1">
      <alignment horizontal="center" vertical="center" wrapText="1"/>
    </xf>
    <xf numFmtId="0" fontId="234" fillId="0" borderId="3" xfId="14" quotePrefix="1" applyFont="1" applyBorder="1" applyAlignment="1">
      <alignment vertical="center" shrinkToFit="1"/>
    </xf>
    <xf numFmtId="0" fontId="21" fillId="0" borderId="310" xfId="14" applyFont="1" applyBorder="1" applyAlignment="1">
      <alignment horizontal="left" vertical="center"/>
    </xf>
    <xf numFmtId="0" fontId="21" fillId="0" borderId="310" xfId="14" quotePrefix="1" applyFont="1" applyBorder="1" applyAlignment="1">
      <alignment horizontal="left" vertical="center"/>
    </xf>
    <xf numFmtId="0" fontId="21" fillId="0" borderId="50" xfId="14" quotePrefix="1" applyFont="1" applyBorder="1" applyAlignment="1">
      <alignment horizontal="left" vertical="center"/>
    </xf>
    <xf numFmtId="41" fontId="227" fillId="0" borderId="3" xfId="5" applyFont="1" applyBorder="1" applyAlignment="1">
      <alignment horizontal="right" vertical="center" shrinkToFit="1"/>
    </xf>
    <xf numFmtId="41" fontId="227" fillId="0" borderId="310" xfId="5" applyFont="1" applyBorder="1" applyAlignment="1">
      <alignment horizontal="right" vertical="center" shrinkToFit="1"/>
    </xf>
    <xf numFmtId="41" fontId="227" fillId="0" borderId="183" xfId="5" applyFont="1" applyBorder="1" applyAlignment="1">
      <alignment horizontal="right" vertical="center" shrinkToFit="1"/>
    </xf>
    <xf numFmtId="0" fontId="21" fillId="0" borderId="0" xfId="14" applyFont="1" applyAlignment="1">
      <alignment horizontal="center" vertical="center" wrapText="1"/>
    </xf>
    <xf numFmtId="0" fontId="219" fillId="0" borderId="155" xfId="14" applyFont="1" applyBorder="1" applyAlignment="1">
      <alignment horizontal="center" vertical="center"/>
    </xf>
    <xf numFmtId="0" fontId="229" fillId="0" borderId="7" xfId="14" quotePrefix="1" applyFont="1" applyBorder="1">
      <alignment vertical="center"/>
    </xf>
    <xf numFmtId="0" fontId="219" fillId="0" borderId="69" xfId="14" applyFont="1" applyBorder="1" applyAlignment="1">
      <alignment horizontal="distributed" vertical="center"/>
    </xf>
    <xf numFmtId="0" fontId="21" fillId="0" borderId="69" xfId="14" applyFont="1" applyBorder="1">
      <alignment vertical="center"/>
    </xf>
    <xf numFmtId="0" fontId="224" fillId="0" borderId="69" xfId="14" applyFont="1" applyBorder="1" applyAlignment="1">
      <alignment horizontal="center" vertical="center"/>
    </xf>
    <xf numFmtId="0" fontId="224" fillId="0" borderId="10" xfId="14" applyFont="1" applyBorder="1" applyAlignment="1">
      <alignment horizontal="center" vertical="center"/>
    </xf>
    <xf numFmtId="41" fontId="255" fillId="6" borderId="7" xfId="5" applyFont="1" applyFill="1" applyBorder="1" applyAlignment="1">
      <alignment horizontal="right" vertical="center" shrinkToFit="1"/>
    </xf>
    <xf numFmtId="41" fontId="255" fillId="6" borderId="69" xfId="5" applyFont="1" applyFill="1" applyBorder="1" applyAlignment="1">
      <alignment horizontal="right" vertical="center" shrinkToFit="1"/>
    </xf>
    <xf numFmtId="41" fontId="255" fillId="6" borderId="251" xfId="5" applyFont="1" applyFill="1" applyBorder="1" applyAlignment="1">
      <alignment horizontal="right" vertical="center" shrinkToFit="1"/>
    </xf>
    <xf numFmtId="0" fontId="21" fillId="0" borderId="246" xfId="14" applyFont="1" applyBorder="1" applyAlignment="1">
      <alignment horizontal="center" vertical="center" wrapText="1"/>
    </xf>
    <xf numFmtId="0" fontId="234" fillId="0" borderId="7" xfId="14" quotePrefix="1" applyFont="1" applyBorder="1" applyAlignment="1">
      <alignment vertical="center" shrinkToFit="1"/>
    </xf>
    <xf numFmtId="0" fontId="21" fillId="0" borderId="69" xfId="14" applyFont="1" applyBorder="1" applyAlignment="1">
      <alignment horizontal="left" vertical="center"/>
    </xf>
    <xf numFmtId="0" fontId="21" fillId="0" borderId="69" xfId="14" quotePrefix="1" applyFont="1" applyBorder="1" applyAlignment="1">
      <alignment horizontal="left" vertical="center"/>
    </xf>
    <xf numFmtId="0" fontId="21" fillId="0" borderId="10" xfId="14" quotePrefix="1" applyFont="1" applyBorder="1" applyAlignment="1">
      <alignment horizontal="left" vertical="center"/>
    </xf>
    <xf numFmtId="41" fontId="227" fillId="0" borderId="45" xfId="5" applyFont="1" applyBorder="1" applyAlignment="1">
      <alignment horizontal="right" vertical="center" shrinkToFit="1"/>
    </xf>
    <xf numFmtId="41" fontId="227" fillId="0" borderId="13" xfId="5" applyFont="1" applyBorder="1" applyAlignment="1">
      <alignment horizontal="right" vertical="center" shrinkToFit="1"/>
    </xf>
    <xf numFmtId="41" fontId="227" fillId="0" borderId="250" xfId="5" applyFont="1" applyBorder="1" applyAlignment="1">
      <alignment horizontal="right" vertical="center" shrinkToFit="1"/>
    </xf>
    <xf numFmtId="0" fontId="21" fillId="16" borderId="6" xfId="14" applyFont="1" applyFill="1" applyBorder="1" applyAlignment="1">
      <alignment horizontal="center" vertical="center"/>
    </xf>
    <xf numFmtId="0" fontId="216" fillId="0" borderId="0" xfId="30" applyAlignment="1">
      <alignment horizontal="left" vertical="center"/>
    </xf>
    <xf numFmtId="0" fontId="219" fillId="0" borderId="16" xfId="14" applyFont="1" applyBorder="1" applyAlignment="1">
      <alignment horizontal="center" vertical="center"/>
    </xf>
    <xf numFmtId="3" fontId="221" fillId="0" borderId="13" xfId="5" applyNumberFormat="1" applyFont="1" applyBorder="1" applyAlignment="1">
      <alignment horizontal="left" vertical="center" shrinkToFit="1"/>
    </xf>
    <xf numFmtId="3" fontId="21" fillId="0" borderId="13" xfId="5" applyNumberFormat="1" applyFont="1" applyBorder="1" applyAlignment="1">
      <alignment horizontal="left" vertical="center"/>
    </xf>
    <xf numFmtId="0" fontId="21" fillId="0" borderId="44" xfId="14" applyFont="1" applyBorder="1">
      <alignment vertical="center"/>
    </xf>
    <xf numFmtId="0" fontId="234" fillId="0" borderId="80" xfId="14" quotePrefix="1" applyFont="1" applyBorder="1" applyAlignment="1">
      <alignment horizontal="center" vertical="center" shrinkToFit="1"/>
    </xf>
    <xf numFmtId="0" fontId="21" fillId="0" borderId="81" xfId="14" applyFont="1" applyBorder="1" applyAlignment="1">
      <alignment horizontal="left" vertical="center"/>
    </xf>
    <xf numFmtId="0" fontId="219" fillId="0" borderId="86" xfId="14" applyFont="1" applyBorder="1" applyAlignment="1">
      <alignment horizontal="center" vertical="center" wrapText="1"/>
    </xf>
    <xf numFmtId="0" fontId="234" fillId="0" borderId="45" xfId="14" quotePrefix="1" applyFont="1" applyBorder="1" applyAlignment="1">
      <alignment horizontal="center" vertical="center" shrinkToFit="1"/>
    </xf>
    <xf numFmtId="0" fontId="21" fillId="0" borderId="13" xfId="14" applyFont="1" applyBorder="1" applyAlignment="1">
      <alignment horizontal="left" vertical="center"/>
    </xf>
    <xf numFmtId="0" fontId="21" fillId="0" borderId="44" xfId="14" applyFont="1" applyBorder="1" applyAlignment="1">
      <alignment horizontal="left" vertical="center"/>
    </xf>
    <xf numFmtId="41" fontId="254" fillId="0" borderId="45" xfId="5" applyFont="1" applyBorder="1" applyAlignment="1">
      <alignment horizontal="center" vertical="center" shrinkToFit="1"/>
    </xf>
    <xf numFmtId="41" fontId="254" fillId="0" borderId="13" xfId="5" applyFont="1" applyBorder="1" applyAlignment="1">
      <alignment horizontal="center" vertical="center" shrinkToFit="1"/>
    </xf>
    <xf numFmtId="41" fontId="254" fillId="0" borderId="250" xfId="5" applyFont="1" applyBorder="1" applyAlignment="1">
      <alignment horizontal="center" vertical="center" shrinkToFit="1"/>
    </xf>
    <xf numFmtId="0" fontId="219" fillId="0" borderId="155" xfId="14" applyFont="1" applyBorder="1" applyAlignment="1">
      <alignment horizontal="center" vertical="center" wrapText="1"/>
    </xf>
    <xf numFmtId="0" fontId="21" fillId="0" borderId="69" xfId="14" applyFont="1" applyBorder="1" applyAlignment="1">
      <alignment horizontal="left" vertical="center" indent="1"/>
    </xf>
    <xf numFmtId="0" fontId="21" fillId="0" borderId="69" xfId="14" quotePrefix="1" applyFont="1" applyBorder="1" applyAlignment="1">
      <alignment horizontal="left" vertical="center" indent="1"/>
    </xf>
    <xf numFmtId="0" fontId="21" fillId="0" borderId="10" xfId="14" quotePrefix="1" applyFont="1" applyBorder="1" applyAlignment="1">
      <alignment horizontal="left" vertical="center" indent="1"/>
    </xf>
    <xf numFmtId="41" fontId="227" fillId="0" borderId="7" xfId="5" applyFont="1" applyBorder="1" applyAlignment="1">
      <alignment horizontal="right" vertical="center" shrinkToFit="1"/>
    </xf>
    <xf numFmtId="41" fontId="227" fillId="0" borderId="69" xfId="5" applyFont="1" applyBorder="1" applyAlignment="1">
      <alignment horizontal="right" vertical="center" shrinkToFit="1"/>
    </xf>
    <xf numFmtId="41" fontId="227" fillId="0" borderId="251" xfId="5" applyFont="1" applyBorder="1" applyAlignment="1">
      <alignment horizontal="right" vertical="center" shrinkToFit="1"/>
    </xf>
    <xf numFmtId="0" fontId="246" fillId="0" borderId="71" xfId="14" quotePrefix="1" applyFont="1" applyBorder="1" applyAlignment="1">
      <alignment horizontal="center" vertical="center" shrinkToFit="1"/>
    </xf>
    <xf numFmtId="41" fontId="254" fillId="22" borderId="80" xfId="5" applyFont="1" applyFill="1" applyBorder="1" applyAlignment="1">
      <alignment horizontal="center" vertical="center" shrinkToFit="1"/>
    </xf>
    <xf numFmtId="41" fontId="254" fillId="22" borderId="32" xfId="5" applyFont="1" applyFill="1" applyBorder="1" applyAlignment="1">
      <alignment horizontal="center" vertical="center" shrinkToFit="1"/>
    </xf>
    <xf numFmtId="41" fontId="254" fillId="22" borderId="252" xfId="5" applyFont="1" applyFill="1" applyBorder="1" applyAlignment="1">
      <alignment horizontal="center" vertical="center" shrinkToFit="1"/>
    </xf>
    <xf numFmtId="0" fontId="219" fillId="0" borderId="36" xfId="14" applyFont="1" applyBorder="1" applyAlignment="1">
      <alignment horizontal="center" vertical="center" wrapText="1"/>
    </xf>
    <xf numFmtId="0" fontId="229" fillId="0" borderId="247" xfId="14" quotePrefix="1" applyFont="1" applyBorder="1" applyAlignment="1">
      <alignment vertical="center" shrinkToFit="1"/>
    </xf>
    <xf numFmtId="0" fontId="222" fillId="0" borderId="306" xfId="14" applyFont="1" applyBorder="1" applyAlignment="1">
      <alignment horizontal="distributed" vertical="center"/>
    </xf>
    <xf numFmtId="0" fontId="21" fillId="0" borderId="306" xfId="14" applyFont="1" applyBorder="1">
      <alignment vertical="center"/>
    </xf>
    <xf numFmtId="0" fontId="224" fillId="0" borderId="306" xfId="14" applyFont="1" applyBorder="1" applyAlignment="1">
      <alignment horizontal="center" vertical="center"/>
    </xf>
    <xf numFmtId="0" fontId="224" fillId="0" borderId="248" xfId="14" applyFont="1" applyBorder="1" applyAlignment="1">
      <alignment horizontal="center" vertical="center"/>
    </xf>
    <xf numFmtId="41" fontId="255" fillId="31" borderId="247" xfId="5" applyFont="1" applyFill="1" applyBorder="1" applyAlignment="1">
      <alignment horizontal="right" vertical="center" shrinkToFit="1"/>
    </xf>
    <xf numFmtId="41" fontId="255" fillId="31" borderId="306" xfId="5" applyFont="1" applyFill="1" applyBorder="1" applyAlignment="1">
      <alignment horizontal="right" vertical="center" shrinkToFit="1"/>
    </xf>
    <xf numFmtId="41" fontId="255" fillId="31" borderId="249" xfId="5" applyFont="1" applyFill="1" applyBorder="1" applyAlignment="1">
      <alignment horizontal="right" vertical="center" shrinkToFit="1"/>
    </xf>
    <xf numFmtId="0" fontId="21" fillId="0" borderId="184" xfId="14" applyFont="1" applyBorder="1" applyAlignment="1">
      <alignment horizontal="center" vertical="center" wrapText="1"/>
    </xf>
    <xf numFmtId="0" fontId="246" fillId="0" borderId="37" xfId="14" quotePrefix="1" applyFont="1" applyBorder="1" applyAlignment="1">
      <alignment horizontal="center" vertical="center" shrinkToFit="1"/>
    </xf>
    <xf numFmtId="0" fontId="21" fillId="0" borderId="34" xfId="14" applyFont="1" applyBorder="1" applyAlignment="1">
      <alignment horizontal="left" vertical="center" indent="1"/>
    </xf>
    <xf numFmtId="0" fontId="21" fillId="0" borderId="35" xfId="14" applyFont="1" applyBorder="1" applyAlignment="1">
      <alignment horizontal="left" vertical="center" indent="1"/>
    </xf>
    <xf numFmtId="41" fontId="254" fillId="22" borderId="37" xfId="5" applyFont="1" applyFill="1" applyBorder="1" applyAlignment="1">
      <alignment horizontal="center" vertical="center" shrinkToFit="1"/>
    </xf>
    <xf numFmtId="41" fontId="254" fillId="22" borderId="34" xfId="5" applyFont="1" applyFill="1" applyBorder="1" applyAlignment="1">
      <alignment horizontal="center" vertical="center" shrinkToFit="1"/>
    </xf>
    <xf numFmtId="41" fontId="254" fillId="22" borderId="70" xfId="5" applyFont="1" applyFill="1" applyBorder="1" applyAlignment="1">
      <alignment horizontal="center" vertical="center" shrinkToFit="1"/>
    </xf>
    <xf numFmtId="0" fontId="21" fillId="0" borderId="155" xfId="14" applyFont="1" applyBorder="1" applyAlignment="1">
      <alignment horizontal="center" vertical="center" wrapText="1"/>
    </xf>
    <xf numFmtId="0" fontId="229" fillId="0" borderId="71" xfId="14" quotePrefix="1" applyFont="1" applyBorder="1" applyAlignment="1">
      <alignment horizontal="center" vertical="center" shrinkToFit="1"/>
    </xf>
    <xf numFmtId="0" fontId="21" fillId="0" borderId="0" xfId="14" applyFont="1" applyAlignment="1">
      <alignment horizontal="center" vertical="center" shrinkToFit="1"/>
    </xf>
    <xf numFmtId="0" fontId="21" fillId="0" borderId="72" xfId="14" applyFont="1" applyBorder="1" applyAlignment="1">
      <alignment horizontal="center" vertical="center" shrinkToFit="1"/>
    </xf>
    <xf numFmtId="0" fontId="21" fillId="0" borderId="45" xfId="14" applyFont="1" applyBorder="1" applyAlignment="1">
      <alignment horizontal="center" vertical="center" shrinkToFit="1"/>
    </xf>
    <xf numFmtId="0" fontId="21" fillId="0" borderId="13" xfId="14" applyFont="1" applyBorder="1" applyAlignment="1">
      <alignment horizontal="center" vertical="center" shrinkToFit="1"/>
    </xf>
    <xf numFmtId="0" fontId="21" fillId="0" borderId="44" xfId="14" applyFont="1" applyBorder="1" applyAlignment="1">
      <alignment horizontal="center" vertical="center" shrinkToFit="1"/>
    </xf>
    <xf numFmtId="41" fontId="255" fillId="32" borderId="45" xfId="5" applyFont="1" applyFill="1" applyBorder="1" applyAlignment="1">
      <alignment horizontal="center" vertical="center" shrinkToFit="1"/>
    </xf>
    <xf numFmtId="41" fontId="255" fillId="32" borderId="13" xfId="5" applyFont="1" applyFill="1" applyBorder="1" applyAlignment="1">
      <alignment horizontal="center" vertical="center" shrinkToFit="1"/>
    </xf>
    <xf numFmtId="41" fontId="255" fillId="32" borderId="250" xfId="5" applyFont="1" applyFill="1" applyBorder="1" applyAlignment="1">
      <alignment horizontal="center" vertical="center" shrinkToFit="1"/>
    </xf>
    <xf numFmtId="0" fontId="234" fillId="0" borderId="73" xfId="14" quotePrefix="1" applyFont="1" applyBorder="1" applyAlignment="1">
      <alignment horizontal="center" vertical="center" shrinkToFit="1"/>
    </xf>
    <xf numFmtId="0" fontId="21" fillId="0" borderId="73" xfId="14" applyFont="1" applyBorder="1" applyAlignment="1">
      <alignment horizontal="left" vertical="center"/>
    </xf>
    <xf numFmtId="0" fontId="21" fillId="0" borderId="281" xfId="14" applyFont="1" applyBorder="1" applyAlignment="1">
      <alignment horizontal="left" vertical="center"/>
    </xf>
    <xf numFmtId="41" fontId="21" fillId="16" borderId="194" xfId="5" quotePrefix="1" applyFont="1" applyFill="1" applyBorder="1" applyAlignment="1">
      <alignment horizontal="center" vertical="center"/>
    </xf>
    <xf numFmtId="41" fontId="21" fillId="16" borderId="73" xfId="5" quotePrefix="1" applyFont="1" applyFill="1" applyBorder="1" applyAlignment="1">
      <alignment horizontal="center" vertical="center"/>
    </xf>
    <xf numFmtId="41" fontId="21" fillId="16" borderId="281" xfId="5" quotePrefix="1" applyFont="1" applyFill="1" applyBorder="1" applyAlignment="1">
      <alignment horizontal="center" vertical="center"/>
    </xf>
    <xf numFmtId="41" fontId="254" fillId="8" borderId="194" xfId="5" applyFont="1" applyFill="1" applyBorder="1" applyAlignment="1">
      <alignment horizontal="center" vertical="center" shrinkToFit="1"/>
    </xf>
    <xf numFmtId="41" fontId="254" fillId="8" borderId="73" xfId="5" applyFont="1" applyFill="1" applyBorder="1" applyAlignment="1">
      <alignment horizontal="center" vertical="center" shrinkToFit="1"/>
    </xf>
    <xf numFmtId="41" fontId="254" fillId="8" borderId="242" xfId="5" applyFont="1" applyFill="1" applyBorder="1" applyAlignment="1">
      <alignment horizontal="center" vertical="center" shrinkToFit="1"/>
    </xf>
    <xf numFmtId="0" fontId="229" fillId="0" borderId="45" xfId="14" quotePrefix="1" applyFont="1" applyBorder="1" applyAlignment="1">
      <alignment horizontal="center" vertical="center" shrinkToFit="1"/>
    </xf>
    <xf numFmtId="0" fontId="21" fillId="0" borderId="7" xfId="14" applyFont="1" applyBorder="1" applyAlignment="1">
      <alignment horizontal="center" vertical="center" shrinkToFit="1"/>
    </xf>
    <xf numFmtId="0" fontId="21" fillId="0" borderId="69" xfId="14" applyFont="1" applyBorder="1" applyAlignment="1">
      <alignment horizontal="center" vertical="center" shrinkToFit="1"/>
    </xf>
    <xf numFmtId="0" fontId="21" fillId="0" borderId="10" xfId="14" applyFont="1" applyBorder="1" applyAlignment="1">
      <alignment horizontal="center" vertical="center" shrinkToFit="1"/>
    </xf>
    <xf numFmtId="41" fontId="254" fillId="41" borderId="7" xfId="5" applyFont="1" applyFill="1" applyBorder="1" applyAlignment="1">
      <alignment horizontal="center" vertical="center" shrinkToFit="1"/>
    </xf>
    <xf numFmtId="41" fontId="254" fillId="41" borderId="69" xfId="5" applyFont="1" applyFill="1" applyBorder="1" applyAlignment="1">
      <alignment horizontal="center" vertical="center" shrinkToFit="1"/>
    </xf>
    <xf numFmtId="41" fontId="254" fillId="41" borderId="251" xfId="5" applyFont="1" applyFill="1" applyBorder="1" applyAlignment="1">
      <alignment horizontal="center" vertical="center" shrinkToFit="1"/>
    </xf>
    <xf numFmtId="0" fontId="234" fillId="0" borderId="13" xfId="14" quotePrefix="1" applyFont="1" applyBorder="1" applyAlignment="1">
      <alignment horizontal="center" vertical="center" shrinkToFit="1"/>
    </xf>
    <xf numFmtId="41" fontId="21" fillId="16" borderId="45" xfId="5" quotePrefix="1" applyFont="1" applyFill="1" applyBorder="1" applyAlignment="1">
      <alignment horizontal="center" vertical="center"/>
    </xf>
    <xf numFmtId="41" fontId="21" fillId="16" borderId="13" xfId="5" quotePrefix="1" applyFont="1" applyFill="1" applyBorder="1" applyAlignment="1">
      <alignment horizontal="center" vertical="center"/>
    </xf>
    <xf numFmtId="41" fontId="21" fillId="16" borderId="44" xfId="5" quotePrefix="1" applyFont="1" applyFill="1" applyBorder="1" applyAlignment="1">
      <alignment horizontal="center" vertical="center"/>
    </xf>
    <xf numFmtId="41" fontId="254" fillId="8" borderId="45" xfId="5" applyFont="1" applyFill="1" applyBorder="1" applyAlignment="1">
      <alignment horizontal="center" vertical="center" shrinkToFit="1"/>
    </xf>
    <xf numFmtId="41" fontId="254" fillId="8" borderId="13" xfId="5" applyFont="1" applyFill="1" applyBorder="1" applyAlignment="1">
      <alignment horizontal="center" vertical="center" shrinkToFit="1"/>
    </xf>
    <xf numFmtId="41" fontId="254" fillId="8" borderId="250" xfId="5" applyFont="1" applyFill="1" applyBorder="1" applyAlignment="1">
      <alignment horizontal="center" vertical="center" shrinkToFit="1"/>
    </xf>
    <xf numFmtId="0" fontId="21" fillId="0" borderId="80" xfId="14" applyFont="1" applyBorder="1" applyAlignment="1">
      <alignment horizontal="center" vertical="center" wrapText="1" shrinkToFit="1"/>
    </xf>
    <xf numFmtId="0" fontId="21" fillId="0" borderId="81" xfId="14" applyFont="1" applyBorder="1" applyAlignment="1">
      <alignment horizontal="center" vertical="center" wrapText="1" shrinkToFit="1"/>
    </xf>
    <xf numFmtId="0" fontId="224" fillId="0" borderId="80" xfId="14" applyFont="1" applyBorder="1" applyAlignment="1">
      <alignment horizontal="center" vertical="center" shrinkToFit="1"/>
    </xf>
    <xf numFmtId="0" fontId="21" fillId="0" borderId="32" xfId="14" applyFont="1" applyBorder="1" applyAlignment="1">
      <alignment horizontal="left" vertical="center" shrinkToFit="1"/>
    </xf>
    <xf numFmtId="0" fontId="21" fillId="0" borderId="81" xfId="14" applyFont="1" applyBorder="1" applyAlignment="1">
      <alignment horizontal="left" vertical="center" shrinkToFit="1"/>
    </xf>
    <xf numFmtId="41" fontId="254" fillId="32" borderId="7" xfId="5" applyFont="1" applyFill="1" applyBorder="1" applyAlignment="1">
      <alignment horizontal="center" vertical="center" shrinkToFit="1"/>
    </xf>
    <xf numFmtId="41" fontId="254" fillId="32" borderId="69" xfId="5" applyFont="1" applyFill="1" applyBorder="1" applyAlignment="1">
      <alignment horizontal="center" vertical="center" shrinkToFit="1"/>
    </xf>
    <xf numFmtId="41" fontId="254" fillId="32" borderId="251" xfId="5" applyFont="1" applyFill="1" applyBorder="1" applyAlignment="1">
      <alignment horizontal="center" vertical="center" shrinkToFit="1"/>
    </xf>
    <xf numFmtId="0" fontId="21" fillId="0" borderId="7" xfId="14" applyFont="1" applyBorder="1" applyAlignment="1">
      <alignment horizontal="right" vertical="center"/>
    </xf>
    <xf numFmtId="0" fontId="21" fillId="0" borderId="69" xfId="14" applyFont="1" applyBorder="1" applyAlignment="1">
      <alignment horizontal="right" vertical="center"/>
    </xf>
    <xf numFmtId="3" fontId="221" fillId="0" borderId="69" xfId="14" quotePrefix="1" applyNumberFormat="1" applyFont="1" applyBorder="1" applyAlignment="1">
      <alignment horizontal="right" vertical="center"/>
    </xf>
    <xf numFmtId="0" fontId="21" fillId="0" borderId="10" xfId="14" quotePrefix="1" applyFont="1" applyBorder="1" applyAlignment="1">
      <alignment horizontal="center" vertical="center"/>
    </xf>
    <xf numFmtId="41" fontId="227" fillId="8" borderId="7" xfId="5" applyFont="1" applyFill="1" applyBorder="1" applyAlignment="1">
      <alignment horizontal="right" vertical="center" shrinkToFit="1"/>
    </xf>
    <xf numFmtId="41" fontId="227" fillId="8" borderId="69" xfId="5" applyFont="1" applyFill="1" applyBorder="1" applyAlignment="1">
      <alignment horizontal="right" vertical="center" shrinkToFit="1"/>
    </xf>
    <xf numFmtId="41" fontId="227" fillId="8" borderId="251" xfId="5" applyFont="1" applyFill="1" applyBorder="1" applyAlignment="1">
      <alignment horizontal="right" vertical="center" shrinkToFit="1"/>
    </xf>
    <xf numFmtId="0" fontId="21" fillId="0" borderId="71" xfId="14" applyFont="1" applyBorder="1" applyAlignment="1">
      <alignment horizontal="center" vertical="center" wrapText="1" shrinkToFit="1"/>
    </xf>
    <xf numFmtId="0" fontId="21" fillId="0" borderId="72" xfId="14" applyFont="1" applyBorder="1" applyAlignment="1">
      <alignment horizontal="center" vertical="center" wrapText="1" shrinkToFit="1"/>
    </xf>
    <xf numFmtId="0" fontId="224" fillId="0" borderId="45" xfId="14" applyFont="1" applyBorder="1" applyAlignment="1">
      <alignment horizontal="center" vertical="center" shrinkToFit="1"/>
    </xf>
    <xf numFmtId="0" fontId="21" fillId="0" borderId="13" xfId="14" applyFont="1" applyBorder="1" applyAlignment="1">
      <alignment horizontal="left" vertical="center" shrinkToFit="1"/>
    </xf>
    <xf numFmtId="0" fontId="21" fillId="0" borderId="44" xfId="14" applyFont="1" applyBorder="1" applyAlignment="1">
      <alignment horizontal="left" vertical="center" shrinkToFit="1"/>
    </xf>
    <xf numFmtId="0" fontId="21" fillId="0" borderId="86" xfId="14" applyFont="1" applyBorder="1" applyAlignment="1">
      <alignment horizontal="center" vertical="center" wrapText="1" shrinkToFit="1"/>
    </xf>
    <xf numFmtId="0" fontId="219" fillId="0" borderId="133" xfId="14" applyFont="1" applyBorder="1" applyAlignment="1">
      <alignment horizontal="distributed" vertical="center"/>
    </xf>
    <xf numFmtId="41" fontId="227" fillId="0" borderId="89" xfId="5" applyFont="1" applyBorder="1" applyAlignment="1">
      <alignment horizontal="center" vertical="center" shrinkToFit="1"/>
    </xf>
    <xf numFmtId="41" fontId="227" fillId="0" borderId="290" xfId="5" applyFont="1" applyBorder="1" applyAlignment="1">
      <alignment horizontal="center" vertical="center" shrinkToFit="1"/>
    </xf>
    <xf numFmtId="41" fontId="227" fillId="0" borderId="320" xfId="5" applyFont="1" applyBorder="1" applyAlignment="1">
      <alignment horizontal="center" vertical="center" shrinkToFit="1"/>
    </xf>
    <xf numFmtId="0" fontId="21" fillId="0" borderId="155" xfId="14" applyFont="1" applyBorder="1" applyAlignment="1">
      <alignment horizontal="center" vertical="center" wrapText="1" shrinkToFit="1"/>
    </xf>
    <xf numFmtId="0" fontId="219" fillId="0" borderId="16" xfId="14" applyFont="1" applyBorder="1" applyAlignment="1">
      <alignment horizontal="distributed" vertical="center" wrapText="1"/>
    </xf>
    <xf numFmtId="0" fontId="219" fillId="0" borderId="16" xfId="14" applyFont="1" applyBorder="1" applyAlignment="1">
      <alignment horizontal="distributed" vertical="center"/>
    </xf>
    <xf numFmtId="41" fontId="257" fillId="42" borderId="45" xfId="5" applyFont="1" applyFill="1" applyBorder="1" applyAlignment="1">
      <alignment horizontal="center" vertical="center" shrinkToFit="1"/>
    </xf>
    <xf numFmtId="41" fontId="257" fillId="42" borderId="13" xfId="5" applyFont="1" applyFill="1" applyBorder="1" applyAlignment="1">
      <alignment horizontal="center" vertical="center" shrinkToFit="1"/>
    </xf>
    <xf numFmtId="41" fontId="257" fillId="42" borderId="250" xfId="5" applyFont="1" applyFill="1" applyBorder="1" applyAlignment="1">
      <alignment horizontal="center" vertical="center" shrinkToFit="1"/>
    </xf>
    <xf numFmtId="0" fontId="21" fillId="0" borderId="32" xfId="14" applyFont="1" applyBorder="1" applyAlignment="1">
      <alignment horizontal="left" vertical="center" wrapText="1"/>
    </xf>
    <xf numFmtId="0" fontId="21" fillId="0" borderId="321" xfId="14" applyFont="1" applyBorder="1" applyAlignment="1">
      <alignment horizontal="center" vertical="center" wrapText="1"/>
    </xf>
    <xf numFmtId="0" fontId="21" fillId="0" borderId="322" xfId="14" applyFont="1" applyBorder="1" applyAlignment="1">
      <alignment horizontal="center" vertical="center" wrapText="1" shrinkToFit="1"/>
    </xf>
    <xf numFmtId="0" fontId="21" fillId="0" borderId="323" xfId="14" applyFont="1" applyBorder="1" applyAlignment="1">
      <alignment horizontal="center" vertical="center" wrapText="1" shrinkToFit="1"/>
    </xf>
    <xf numFmtId="0" fontId="21" fillId="0" borderId="324" xfId="14" applyFont="1" applyBorder="1" applyAlignment="1">
      <alignment horizontal="center" vertical="center" shrinkToFit="1"/>
    </xf>
    <xf numFmtId="0" fontId="21" fillId="0" borderId="325" xfId="14" applyFont="1" applyBorder="1" applyAlignment="1">
      <alignment horizontal="center" vertical="center" shrinkToFit="1"/>
    </xf>
    <xf numFmtId="0" fontId="21" fillId="0" borderId="326" xfId="14" applyFont="1" applyBorder="1" applyAlignment="1">
      <alignment horizontal="center" vertical="center" shrinkToFit="1"/>
    </xf>
    <xf numFmtId="41" fontId="254" fillId="41" borderId="324" xfId="5" applyFont="1" applyFill="1" applyBorder="1" applyAlignment="1">
      <alignment horizontal="center" vertical="center" shrinkToFit="1"/>
    </xf>
    <xf numFmtId="41" fontId="254" fillId="41" borderId="325" xfId="5" applyFont="1" applyFill="1" applyBorder="1" applyAlignment="1">
      <alignment horizontal="center" vertical="center" shrinkToFit="1"/>
    </xf>
    <xf numFmtId="41" fontId="254" fillId="41" borderId="327" xfId="5" applyFont="1" applyFill="1" applyBorder="1" applyAlignment="1">
      <alignment horizontal="center" vertical="center" shrinkToFit="1"/>
    </xf>
    <xf numFmtId="0" fontId="21" fillId="0" borderId="328" xfId="14" applyFont="1" applyBorder="1" applyAlignment="1">
      <alignment horizontal="center" vertical="center" wrapText="1" shrinkToFit="1"/>
    </xf>
    <xf numFmtId="0" fontId="234" fillId="0" borderId="329" xfId="14" quotePrefix="1" applyFont="1" applyBorder="1" applyAlignment="1">
      <alignment horizontal="center" vertical="center" shrinkToFit="1"/>
    </xf>
    <xf numFmtId="0" fontId="21" fillId="0" borderId="0" xfId="14" applyFont="1" applyAlignment="1">
      <alignment horizontal="left" vertical="center"/>
    </xf>
    <xf numFmtId="0" fontId="21" fillId="0" borderId="72" xfId="14" applyFont="1" applyBorder="1" applyAlignment="1">
      <alignment horizontal="left" vertical="center"/>
    </xf>
    <xf numFmtId="0" fontId="219" fillId="0" borderId="330" xfId="14" applyFont="1" applyBorder="1" applyAlignment="1">
      <alignment horizontal="distributed" vertical="center" wrapText="1"/>
    </xf>
    <xf numFmtId="0" fontId="219" fillId="0" borderId="330" xfId="14" applyFont="1" applyBorder="1" applyAlignment="1">
      <alignment horizontal="distributed" vertical="center"/>
    </xf>
    <xf numFmtId="41" fontId="227" fillId="42" borderId="71" xfId="5" applyFont="1" applyFill="1" applyBorder="1" applyAlignment="1">
      <alignment horizontal="center" vertical="center" shrinkToFit="1"/>
    </xf>
    <xf numFmtId="41" fontId="227" fillId="42" borderId="0" xfId="5" applyFont="1" applyFill="1" applyBorder="1" applyAlignment="1">
      <alignment horizontal="center" vertical="center" shrinkToFit="1"/>
    </xf>
    <xf numFmtId="41" fontId="227" fillId="42" borderId="243" xfId="5" applyFont="1" applyFill="1" applyBorder="1" applyAlignment="1">
      <alignment horizontal="center" vertical="center" shrinkToFit="1"/>
    </xf>
    <xf numFmtId="0" fontId="221" fillId="0" borderId="331" xfId="14" applyFont="1" applyBorder="1" applyAlignment="1">
      <alignment horizontal="center" vertical="center" wrapText="1"/>
    </xf>
    <xf numFmtId="0" fontId="21" fillId="0" borderId="332" xfId="14" applyFont="1" applyBorder="1" applyAlignment="1">
      <alignment horizontal="center" vertical="center" wrapText="1"/>
    </xf>
    <xf numFmtId="0" fontId="21" fillId="0" borderId="333" xfId="14" applyFont="1" applyBorder="1" applyAlignment="1">
      <alignment horizontal="center" vertical="center" wrapText="1"/>
    </xf>
    <xf numFmtId="0" fontId="260" fillId="0" borderId="334" xfId="14" applyFont="1" applyBorder="1" applyAlignment="1">
      <alignment horizontal="center" vertical="center" shrinkToFit="1"/>
    </xf>
    <xf numFmtId="0" fontId="259" fillId="0" borderId="334" xfId="14" applyFont="1" applyBorder="1" applyAlignment="1">
      <alignment horizontal="left" vertical="center" wrapText="1" shrinkToFit="1"/>
    </xf>
    <xf numFmtId="0" fontId="259" fillId="0" borderId="333" xfId="14" applyFont="1" applyBorder="1" applyAlignment="1">
      <alignment horizontal="left" vertical="center" wrapText="1" shrinkToFit="1"/>
    </xf>
    <xf numFmtId="0" fontId="259" fillId="0" borderId="335" xfId="14" applyFont="1" applyBorder="1" applyAlignment="1">
      <alignment horizontal="center" vertical="center" wrapText="1"/>
    </xf>
    <xf numFmtId="0" fontId="234" fillId="0" borderId="336" xfId="14" quotePrefix="1" applyFont="1" applyBorder="1" applyAlignment="1">
      <alignment horizontal="center" vertical="center" shrinkToFit="1"/>
    </xf>
    <xf numFmtId="0" fontId="221" fillId="0" borderId="337" xfId="14" applyFont="1" applyBorder="1" applyAlignment="1">
      <alignment horizontal="left" vertical="center"/>
    </xf>
    <xf numFmtId="0" fontId="221" fillId="0" borderId="338" xfId="14" applyFont="1" applyBorder="1" applyAlignment="1">
      <alignment horizontal="left" vertical="center"/>
    </xf>
    <xf numFmtId="0" fontId="221" fillId="0" borderId="335" xfId="14" applyFont="1" applyBorder="1" applyAlignment="1">
      <alignment horizontal="left" vertical="center"/>
    </xf>
    <xf numFmtId="0" fontId="219" fillId="0" borderId="295" xfId="14" applyFont="1" applyBorder="1" applyAlignment="1">
      <alignment horizontal="distributed" vertical="center"/>
    </xf>
    <xf numFmtId="41" fontId="254" fillId="0" borderId="335" xfId="5" applyFont="1" applyBorder="1" applyAlignment="1">
      <alignment horizontal="center" vertical="center" shrinkToFit="1"/>
    </xf>
    <xf numFmtId="0" fontId="262" fillId="0" borderId="337" xfId="14" applyFont="1" applyBorder="1">
      <alignment vertical="center"/>
    </xf>
    <xf numFmtId="0" fontId="262" fillId="0" borderId="339" xfId="14" applyFont="1" applyBorder="1">
      <alignment vertical="center"/>
    </xf>
    <xf numFmtId="0" fontId="221" fillId="0" borderId="155" xfId="14" applyFont="1" applyBorder="1" applyAlignment="1">
      <alignment horizontal="center" vertical="center" wrapText="1"/>
    </xf>
    <xf numFmtId="0" fontId="21" fillId="0" borderId="71" xfId="14" applyFont="1" applyBorder="1" applyAlignment="1">
      <alignment horizontal="center" vertical="center" wrapText="1"/>
    </xf>
    <xf numFmtId="0" fontId="21" fillId="0" borderId="72" xfId="14" applyFont="1" applyBorder="1" applyAlignment="1">
      <alignment horizontal="center" vertical="center" wrapText="1"/>
    </xf>
    <xf numFmtId="0" fontId="260" fillId="0" borderId="13" xfId="14" applyFont="1" applyBorder="1" applyAlignment="1">
      <alignment horizontal="center" vertical="center" shrinkToFit="1"/>
    </xf>
    <xf numFmtId="0" fontId="259" fillId="0" borderId="13" xfId="14" applyFont="1" applyBorder="1" applyAlignment="1">
      <alignment horizontal="left" vertical="center" wrapText="1" shrinkToFit="1"/>
    </xf>
    <xf numFmtId="0" fontId="259" fillId="0" borderId="44" xfId="14" applyFont="1" applyBorder="1" applyAlignment="1">
      <alignment horizontal="left" vertical="center" wrapText="1" shrinkToFit="1"/>
    </xf>
    <xf numFmtId="0" fontId="259" fillId="0" borderId="71" xfId="14" applyFont="1" applyBorder="1" applyAlignment="1">
      <alignment horizontal="center" vertical="center" wrapText="1"/>
    </xf>
    <xf numFmtId="0" fontId="234" fillId="0" borderId="240" xfId="14" quotePrefix="1" applyFont="1" applyBorder="1" applyAlignment="1">
      <alignment horizontal="center" vertical="center" shrinkToFit="1"/>
    </xf>
    <xf numFmtId="0" fontId="221" fillId="0" borderId="0" xfId="14" applyFont="1" applyAlignment="1">
      <alignment horizontal="left" vertical="center"/>
    </xf>
    <xf numFmtId="0" fontId="221" fillId="0" borderId="72" xfId="14" applyFont="1" applyBorder="1" applyAlignment="1">
      <alignment horizontal="left" vertical="center"/>
    </xf>
    <xf numFmtId="0" fontId="221" fillId="0" borderId="45" xfId="14" applyFont="1" applyBorder="1" applyAlignment="1">
      <alignment horizontal="left" vertical="center"/>
    </xf>
    <xf numFmtId="0" fontId="221" fillId="0" borderId="13" xfId="14" applyFont="1" applyBorder="1" applyAlignment="1">
      <alignment horizontal="left" vertical="center"/>
    </xf>
    <xf numFmtId="0" fontId="221" fillId="0" borderId="44" xfId="14" applyFont="1" applyBorder="1" applyAlignment="1">
      <alignment horizontal="left" vertical="center"/>
    </xf>
    <xf numFmtId="0" fontId="219" fillId="0" borderId="297" xfId="14" applyFont="1" applyBorder="1" applyAlignment="1">
      <alignment horizontal="distributed" vertical="center" wrapText="1"/>
    </xf>
    <xf numFmtId="0" fontId="219" fillId="0" borderId="297" xfId="14" applyFont="1" applyBorder="1" applyAlignment="1">
      <alignment horizontal="distributed" vertical="center"/>
    </xf>
    <xf numFmtId="41" fontId="254" fillId="42" borderId="100" xfId="5" applyFont="1" applyFill="1" applyBorder="1" applyAlignment="1">
      <alignment horizontal="center" vertical="center" shrinkToFit="1"/>
    </xf>
    <xf numFmtId="41" fontId="254" fillId="42" borderId="103" xfId="5" applyFont="1" applyFill="1" applyBorder="1" applyAlignment="1">
      <alignment horizontal="center" vertical="center" shrinkToFit="1"/>
    </xf>
    <xf numFmtId="41" fontId="254" fillId="42" borderId="284" xfId="5" applyFont="1" applyFill="1" applyBorder="1" applyAlignment="1">
      <alignment horizontal="center" vertical="center" shrinkToFit="1"/>
    </xf>
    <xf numFmtId="0" fontId="260" fillId="0" borderId="32" xfId="14" applyFont="1" applyBorder="1" applyAlignment="1">
      <alignment horizontal="center" vertical="center" shrinkToFit="1"/>
    </xf>
    <xf numFmtId="0" fontId="259" fillId="0" borderId="32" xfId="14" applyFont="1" applyBorder="1" applyAlignment="1">
      <alignment horizontal="left" vertical="center" shrinkToFit="1"/>
    </xf>
    <xf numFmtId="0" fontId="259" fillId="0" borderId="81" xfId="14" applyFont="1" applyBorder="1" applyAlignment="1">
      <alignment horizontal="left" vertical="center" shrinkToFit="1"/>
    </xf>
    <xf numFmtId="41" fontId="227" fillId="0" borderId="98" xfId="5" applyFont="1" applyBorder="1" applyAlignment="1">
      <alignment horizontal="center" vertical="center" shrinkToFit="1"/>
    </xf>
    <xf numFmtId="41" fontId="227" fillId="0" borderId="27" xfId="5" applyFont="1" applyBorder="1" applyAlignment="1">
      <alignment horizontal="center" vertical="center" shrinkToFit="1"/>
    </xf>
    <xf numFmtId="41" fontId="227" fillId="0" borderId="286" xfId="5" applyFont="1" applyBorder="1" applyAlignment="1">
      <alignment horizontal="center" vertical="center" shrinkToFit="1"/>
    </xf>
    <xf numFmtId="0" fontId="21" fillId="0" borderId="45" xfId="14" applyFont="1" applyBorder="1" applyAlignment="1">
      <alignment horizontal="center" vertical="center" wrapText="1"/>
    </xf>
    <xf numFmtId="0" fontId="21" fillId="0" borderId="44" xfId="14" applyFont="1" applyBorder="1" applyAlignment="1">
      <alignment horizontal="center" vertical="center" wrapText="1"/>
    </xf>
    <xf numFmtId="0" fontId="259" fillId="0" borderId="13" xfId="14" applyFont="1" applyBorder="1" applyAlignment="1">
      <alignment horizontal="left" vertical="center" shrinkToFit="1"/>
    </xf>
    <xf numFmtId="0" fontId="259" fillId="0" borderId="44" xfId="14" applyFont="1" applyBorder="1" applyAlignment="1">
      <alignment horizontal="left" vertical="center" shrinkToFit="1"/>
    </xf>
    <xf numFmtId="0" fontId="234" fillId="0" borderId="43" xfId="14" quotePrefix="1" applyFont="1" applyBorder="1" applyAlignment="1">
      <alignment horizontal="center" vertical="center" shrinkToFit="1"/>
    </xf>
    <xf numFmtId="41" fontId="257" fillId="42" borderId="100" xfId="5" applyFont="1" applyFill="1" applyBorder="1" applyAlignment="1">
      <alignment horizontal="center" vertical="center" shrinkToFit="1"/>
    </xf>
    <xf numFmtId="41" fontId="257" fillId="42" borderId="103" xfId="5" applyFont="1" applyFill="1" applyBorder="1" applyAlignment="1">
      <alignment horizontal="center" vertical="center" shrinkToFit="1"/>
    </xf>
    <xf numFmtId="41" fontId="257" fillId="42" borderId="284" xfId="5" applyFont="1" applyFill="1" applyBorder="1" applyAlignment="1">
      <alignment horizontal="center" vertical="center" shrinkToFit="1"/>
    </xf>
    <xf numFmtId="0" fontId="21" fillId="0" borderId="86" xfId="14" applyFont="1" applyBorder="1" applyAlignment="1">
      <alignment horizontal="center" vertical="center" wrapText="1"/>
    </xf>
    <xf numFmtId="0" fontId="263" fillId="22" borderId="80" xfId="14" applyFont="1" applyFill="1" applyBorder="1" applyAlignment="1">
      <alignment horizontal="center" vertical="center" wrapText="1"/>
    </xf>
    <xf numFmtId="0" fontId="263" fillId="22" borderId="32" xfId="14" applyFont="1" applyFill="1" applyBorder="1" applyAlignment="1">
      <alignment horizontal="center" vertical="center" wrapText="1"/>
    </xf>
    <xf numFmtId="0" fontId="263" fillId="22" borderId="81" xfId="14" applyFont="1" applyFill="1" applyBorder="1" applyAlignment="1">
      <alignment horizontal="center" vertical="center" wrapText="1"/>
    </xf>
    <xf numFmtId="0" fontId="264" fillId="22" borderId="80" xfId="14" applyFont="1" applyFill="1" applyBorder="1" applyAlignment="1">
      <alignment horizontal="center" vertical="center"/>
    </xf>
    <xf numFmtId="0" fontId="264" fillId="22" borderId="32" xfId="14" applyFont="1" applyFill="1" applyBorder="1" applyAlignment="1">
      <alignment horizontal="center" vertical="center"/>
    </xf>
    <xf numFmtId="0" fontId="264" fillId="22" borderId="81" xfId="14" applyFont="1" applyFill="1" applyBorder="1" applyAlignment="1">
      <alignment horizontal="center" vertical="center"/>
    </xf>
    <xf numFmtId="41" fontId="265" fillId="5" borderId="80" xfId="5" applyFont="1" applyFill="1" applyBorder="1" applyAlignment="1">
      <alignment horizontal="center" vertical="center" shrinkToFit="1"/>
    </xf>
    <xf numFmtId="41" fontId="265" fillId="5" borderId="32" xfId="5" applyFont="1" applyFill="1" applyBorder="1" applyAlignment="1">
      <alignment horizontal="center" vertical="center" shrinkToFit="1"/>
    </xf>
    <xf numFmtId="41" fontId="227" fillId="0" borderId="340" xfId="5" applyFont="1" applyBorder="1" applyAlignment="1">
      <alignment horizontal="center" vertical="center" shrinkToFit="1"/>
    </xf>
    <xf numFmtId="41" fontId="227" fillId="0" borderId="32" xfId="5" applyFont="1" applyBorder="1" applyAlignment="1">
      <alignment horizontal="center" vertical="center" shrinkToFit="1"/>
    </xf>
    <xf numFmtId="41" fontId="227" fillId="0" borderId="252" xfId="5" applyFont="1" applyBorder="1" applyAlignment="1">
      <alignment horizontal="center" vertical="center" shrinkToFit="1"/>
    </xf>
    <xf numFmtId="0" fontId="234" fillId="0" borderId="319" xfId="14" quotePrefix="1" applyFont="1" applyBorder="1" applyAlignment="1">
      <alignment horizontal="center" vertical="center" shrinkToFit="1"/>
    </xf>
    <xf numFmtId="0" fontId="259" fillId="0" borderId="32" xfId="14" applyFont="1" applyBorder="1" applyAlignment="1">
      <alignment horizontal="left" vertical="center"/>
    </xf>
    <xf numFmtId="0" fontId="259" fillId="0" borderId="81" xfId="14" applyFont="1" applyBorder="1" applyAlignment="1">
      <alignment horizontal="left" vertical="center"/>
    </xf>
    <xf numFmtId="0" fontId="263" fillId="22" borderId="71" xfId="14" applyFont="1" applyFill="1" applyBorder="1" applyAlignment="1">
      <alignment horizontal="center" vertical="center" wrapText="1"/>
    </xf>
    <xf numFmtId="0" fontId="263" fillId="22" borderId="0" xfId="14" applyFont="1" applyFill="1" applyAlignment="1">
      <alignment horizontal="center" vertical="center" wrapText="1"/>
    </xf>
    <xf numFmtId="0" fontId="263" fillId="22" borderId="72" xfId="14" applyFont="1" applyFill="1" applyBorder="1" applyAlignment="1">
      <alignment horizontal="center" vertical="center" wrapText="1"/>
    </xf>
    <xf numFmtId="0" fontId="264" fillId="22" borderId="45" xfId="14" applyFont="1" applyFill="1" applyBorder="1" applyAlignment="1">
      <alignment horizontal="center" vertical="center"/>
    </xf>
    <xf numFmtId="0" fontId="264" fillId="22" borderId="13" xfId="14" applyFont="1" applyFill="1" applyBorder="1" applyAlignment="1">
      <alignment horizontal="center" vertical="center"/>
    </xf>
    <xf numFmtId="0" fontId="264" fillId="22" borderId="44" xfId="14" applyFont="1" applyFill="1" applyBorder="1" applyAlignment="1">
      <alignment horizontal="center" vertical="center"/>
    </xf>
    <xf numFmtId="41" fontId="265" fillId="5" borderId="45" xfId="5" applyFont="1" applyFill="1" applyBorder="1" applyAlignment="1">
      <alignment horizontal="center" vertical="center" shrinkToFit="1"/>
    </xf>
    <xf numFmtId="41" fontId="265" fillId="5" borderId="13" xfId="5" applyFont="1" applyFill="1" applyBorder="1" applyAlignment="1">
      <alignment horizontal="center" vertical="center" shrinkToFit="1"/>
    </xf>
    <xf numFmtId="41" fontId="227" fillId="0" borderId="341" xfId="5" applyFont="1" applyBorder="1" applyAlignment="1">
      <alignment horizontal="center" vertical="center" shrinkToFit="1"/>
    </xf>
    <xf numFmtId="41" fontId="227" fillId="0" borderId="13" xfId="5" applyFont="1" applyBorder="1" applyAlignment="1">
      <alignment horizontal="center" vertical="center" shrinkToFit="1"/>
    </xf>
    <xf numFmtId="41" fontId="227" fillId="0" borderId="250" xfId="5" applyFont="1" applyBorder="1" applyAlignment="1">
      <alignment horizontal="center" vertical="center" shrinkToFit="1"/>
    </xf>
    <xf numFmtId="0" fontId="259" fillId="0" borderId="13" xfId="14" applyFont="1" applyBorder="1" applyAlignment="1">
      <alignment horizontal="left" vertical="center"/>
    </xf>
    <xf numFmtId="0" fontId="259" fillId="0" borderId="44" xfId="14" applyFont="1" applyBorder="1" applyAlignment="1">
      <alignment horizontal="left" vertical="center"/>
    </xf>
    <xf numFmtId="0" fontId="264" fillId="22" borderId="71" xfId="14" applyFont="1" applyFill="1" applyBorder="1" applyAlignment="1">
      <alignment horizontal="center" vertical="center"/>
    </xf>
    <xf numFmtId="0" fontId="264" fillId="22" borderId="0" xfId="14" applyFont="1" applyFill="1" applyAlignment="1">
      <alignment horizontal="center" vertical="center"/>
    </xf>
    <xf numFmtId="0" fontId="264" fillId="22" borderId="72" xfId="14" applyFont="1" applyFill="1" applyBorder="1" applyAlignment="1">
      <alignment horizontal="center" vertical="center"/>
    </xf>
    <xf numFmtId="0" fontId="263" fillId="22" borderId="45" xfId="14" applyFont="1" applyFill="1" applyBorder="1" applyAlignment="1">
      <alignment horizontal="center" vertical="center" wrapText="1"/>
    </xf>
    <xf numFmtId="0" fontId="263" fillId="22" borderId="13" xfId="14" applyFont="1" applyFill="1" applyBorder="1" applyAlignment="1">
      <alignment horizontal="center" vertical="center" wrapText="1"/>
    </xf>
    <xf numFmtId="0" fontId="263" fillId="22" borderId="44" xfId="14" applyFont="1" applyFill="1" applyBorder="1" applyAlignment="1">
      <alignment horizontal="center" vertical="center" wrapText="1"/>
    </xf>
    <xf numFmtId="0" fontId="264" fillId="22" borderId="80" xfId="14" applyFont="1" applyFill="1" applyBorder="1" applyAlignment="1">
      <alignment horizontal="left" vertical="center" shrinkToFit="1"/>
    </xf>
    <xf numFmtId="0" fontId="264" fillId="22" borderId="32" xfId="14" applyFont="1" applyFill="1" applyBorder="1" applyAlignment="1">
      <alignment horizontal="left" vertical="center" shrinkToFit="1"/>
    </xf>
    <xf numFmtId="0" fontId="264" fillId="22" borderId="81" xfId="14" applyFont="1" applyFill="1" applyBorder="1" applyAlignment="1">
      <alignment horizontal="left" vertical="center" shrinkToFit="1"/>
    </xf>
    <xf numFmtId="41" fontId="265" fillId="5" borderId="7" xfId="5" applyFont="1" applyFill="1" applyBorder="1" applyAlignment="1">
      <alignment horizontal="center" vertical="center" shrinkToFit="1"/>
    </xf>
    <xf numFmtId="41" fontId="265" fillId="5" borderId="69" xfId="5" applyFont="1" applyFill="1" applyBorder="1" applyAlignment="1">
      <alignment horizontal="center" vertical="center" shrinkToFit="1"/>
    </xf>
    <xf numFmtId="41" fontId="227" fillId="0" borderId="342" xfId="5" applyFont="1" applyBorder="1" applyAlignment="1">
      <alignment horizontal="center" vertical="center" shrinkToFit="1"/>
    </xf>
    <xf numFmtId="41" fontId="227" fillId="0" borderId="69" xfId="5" applyFont="1" applyBorder="1" applyAlignment="1">
      <alignment horizontal="center" vertical="center" shrinkToFit="1"/>
    </xf>
    <xf numFmtId="41" fontId="227" fillId="0" borderId="251" xfId="5" applyFont="1" applyBorder="1" applyAlignment="1">
      <alignment horizontal="center" vertical="center" shrinkToFit="1"/>
    </xf>
    <xf numFmtId="0" fontId="21" fillId="0" borderId="343" xfId="14" applyFont="1" applyBorder="1" applyAlignment="1">
      <alignment horizontal="center" vertical="center" wrapText="1"/>
    </xf>
    <xf numFmtId="0" fontId="259" fillId="0" borderId="80" xfId="14" applyFont="1" applyBorder="1" applyAlignment="1">
      <alignment horizontal="left" vertical="center" wrapText="1" indent="1"/>
    </xf>
    <xf numFmtId="0" fontId="259" fillId="0" borderId="32" xfId="14" applyFont="1" applyBorder="1" applyAlignment="1">
      <alignment horizontal="left" vertical="center" wrapText="1" indent="1"/>
    </xf>
    <xf numFmtId="0" fontId="259" fillId="0" borderId="81" xfId="14" applyFont="1" applyBorder="1" applyAlignment="1">
      <alignment horizontal="left" vertical="center" wrapText="1" indent="1"/>
    </xf>
    <xf numFmtId="0" fontId="259" fillId="0" borderId="80" xfId="14" applyFont="1" applyBorder="1" applyAlignment="1">
      <alignment horizontal="center" vertical="center" wrapText="1"/>
    </xf>
    <xf numFmtId="0" fontId="259" fillId="0" borderId="32" xfId="14" applyFont="1" applyBorder="1" applyAlignment="1">
      <alignment horizontal="center" vertical="center"/>
    </xf>
    <xf numFmtId="0" fontId="259" fillId="0" borderId="81" xfId="14" applyFont="1" applyBorder="1" applyAlignment="1">
      <alignment horizontal="center" vertical="center"/>
    </xf>
    <xf numFmtId="0" fontId="264" fillId="22" borderId="89" xfId="14" applyFont="1" applyFill="1" applyBorder="1" applyAlignment="1">
      <alignment horizontal="left" vertical="center" shrinkToFit="1"/>
    </xf>
    <xf numFmtId="0" fontId="264" fillId="22" borderId="290" xfId="14" applyFont="1" applyFill="1" applyBorder="1" applyAlignment="1">
      <alignment horizontal="left" vertical="center" shrinkToFit="1"/>
    </xf>
    <xf numFmtId="0" fontId="264" fillId="22" borderId="134" xfId="14" applyFont="1" applyFill="1" applyBorder="1" applyAlignment="1">
      <alignment horizontal="left" vertical="center" shrinkToFit="1"/>
    </xf>
    <xf numFmtId="0" fontId="259" fillId="0" borderId="71" xfId="14" applyFont="1" applyBorder="1" applyAlignment="1">
      <alignment horizontal="left" vertical="center" wrapText="1" indent="1"/>
    </xf>
    <xf numFmtId="0" fontId="259" fillId="0" borderId="0" xfId="14" applyFont="1" applyAlignment="1">
      <alignment horizontal="left" vertical="center" wrapText="1" indent="1"/>
    </xf>
    <xf numFmtId="0" fontId="259" fillId="0" borderId="72" xfId="14" applyFont="1" applyBorder="1" applyAlignment="1">
      <alignment horizontal="left" vertical="center" wrapText="1" indent="1"/>
    </xf>
    <xf numFmtId="0" fontId="259" fillId="0" borderId="45" xfId="14" applyFont="1" applyBorder="1" applyAlignment="1">
      <alignment horizontal="center" vertical="center"/>
    </xf>
    <xf numFmtId="0" fontId="259" fillId="0" borderId="13" xfId="14" applyFont="1" applyBorder="1" applyAlignment="1">
      <alignment horizontal="center" vertical="center"/>
    </xf>
    <xf numFmtId="0" fontId="259" fillId="0" borderId="44" xfId="14" applyFont="1" applyBorder="1" applyAlignment="1">
      <alignment horizontal="center" vertical="center"/>
    </xf>
    <xf numFmtId="0" fontId="264" fillId="22" borderId="7" xfId="14" applyFont="1" applyFill="1" applyBorder="1" applyAlignment="1">
      <alignment horizontal="left" vertical="center" shrinkToFit="1"/>
    </xf>
    <xf numFmtId="0" fontId="264" fillId="22" borderId="69" xfId="14" applyFont="1" applyFill="1" applyBorder="1" applyAlignment="1">
      <alignment horizontal="left" vertical="center" shrinkToFit="1"/>
    </xf>
    <xf numFmtId="0" fontId="264" fillId="22" borderId="10" xfId="14" applyFont="1" applyFill="1" applyBorder="1" applyAlignment="1">
      <alignment horizontal="left" vertical="center" shrinkToFit="1"/>
    </xf>
    <xf numFmtId="0" fontId="267" fillId="22" borderId="80" xfId="14" applyFont="1" applyFill="1" applyBorder="1" applyAlignment="1">
      <alignment horizontal="center" vertical="center" wrapText="1"/>
    </xf>
    <xf numFmtId="0" fontId="267" fillId="22" borderId="81" xfId="14" applyFont="1" applyFill="1" applyBorder="1" applyAlignment="1">
      <alignment horizontal="center" vertical="center"/>
    </xf>
    <xf numFmtId="0" fontId="268" fillId="22" borderId="89" xfId="14" applyFont="1" applyFill="1" applyBorder="1" applyAlignment="1">
      <alignment horizontal="center" vertical="center" wrapText="1"/>
    </xf>
    <xf numFmtId="0" fontId="268" fillId="22" borderId="290" xfId="14" applyFont="1" applyFill="1" applyBorder="1" applyAlignment="1">
      <alignment horizontal="center" vertical="center" wrapText="1"/>
    </xf>
    <xf numFmtId="0" fontId="268" fillId="22" borderId="134" xfId="14" applyFont="1" applyFill="1" applyBorder="1" applyAlignment="1">
      <alignment horizontal="center" vertical="center" wrapText="1"/>
    </xf>
    <xf numFmtId="0" fontId="259" fillId="0" borderId="45" xfId="14" applyFont="1" applyBorder="1" applyAlignment="1">
      <alignment horizontal="left" vertical="center" wrapText="1" indent="1"/>
    </xf>
    <xf numFmtId="0" fontId="259" fillId="0" borderId="13" xfId="14" applyFont="1" applyBorder="1" applyAlignment="1">
      <alignment horizontal="left" vertical="center" wrapText="1" indent="1"/>
    </xf>
    <xf numFmtId="0" fontId="259" fillId="0" borderId="44" xfId="14" applyFont="1" applyBorder="1" applyAlignment="1">
      <alignment horizontal="left" vertical="center" wrapText="1" indent="1"/>
    </xf>
    <xf numFmtId="0" fontId="267" fillId="22" borderId="45" xfId="14" applyFont="1" applyFill="1" applyBorder="1" applyAlignment="1">
      <alignment horizontal="center" vertical="center"/>
    </xf>
    <xf numFmtId="0" fontId="267" fillId="22" borderId="44" xfId="14" applyFont="1" applyFill="1" applyBorder="1" applyAlignment="1">
      <alignment horizontal="center" vertical="center"/>
    </xf>
    <xf numFmtId="0" fontId="268" fillId="22" borderId="80" xfId="14" applyFont="1" applyFill="1" applyBorder="1" applyAlignment="1">
      <alignment horizontal="center" vertical="center" wrapText="1"/>
    </xf>
    <xf numFmtId="0" fontId="268" fillId="22" borderId="32" xfId="14" applyFont="1" applyFill="1" applyBorder="1" applyAlignment="1">
      <alignment horizontal="center" vertical="center" wrapText="1"/>
    </xf>
    <xf numFmtId="0" fontId="268" fillId="22" borderId="81" xfId="14" applyFont="1" applyFill="1" applyBorder="1" applyAlignment="1">
      <alignment horizontal="center" vertical="center" wrapText="1"/>
    </xf>
    <xf numFmtId="0" fontId="259" fillId="0" borderId="80" xfId="14" applyFont="1" applyBorder="1" applyAlignment="1">
      <alignment horizontal="left" vertical="center" indent="1"/>
    </xf>
    <xf numFmtId="0" fontId="259" fillId="0" borderId="32" xfId="14" applyFont="1" applyBorder="1" applyAlignment="1">
      <alignment horizontal="left" vertical="center" indent="1"/>
    </xf>
    <xf numFmtId="0" fontId="259" fillId="0" borderId="81" xfId="14" applyFont="1" applyBorder="1" applyAlignment="1">
      <alignment horizontal="left" vertical="center" indent="1"/>
    </xf>
    <xf numFmtId="0" fontId="263" fillId="22" borderId="81" xfId="14" applyFont="1" applyFill="1" applyBorder="1" applyAlignment="1">
      <alignment horizontal="center" vertical="center"/>
    </xf>
    <xf numFmtId="0" fontId="268" fillId="22" borderId="86" xfId="14" applyFont="1" applyFill="1" applyBorder="1" applyAlignment="1">
      <alignment horizontal="center" vertical="center" wrapText="1"/>
    </xf>
    <xf numFmtId="0" fontId="267" fillId="22" borderId="7" xfId="14" applyFont="1" applyFill="1" applyBorder="1" applyAlignment="1">
      <alignment horizontal="center" vertical="center" wrapText="1"/>
    </xf>
    <xf numFmtId="0" fontId="267" fillId="22" borderId="10" xfId="14" applyFont="1" applyFill="1" applyBorder="1" applyAlignment="1">
      <alignment horizontal="center" vertical="center" wrapText="1"/>
    </xf>
    <xf numFmtId="41" fontId="265" fillId="5" borderId="344" xfId="5" applyFont="1" applyFill="1" applyBorder="1" applyAlignment="1">
      <alignment horizontal="center" vertical="center" shrinkToFit="1"/>
    </xf>
    <xf numFmtId="0" fontId="259" fillId="0" borderId="45" xfId="14" applyFont="1" applyBorder="1" applyAlignment="1">
      <alignment horizontal="left" vertical="center" indent="1"/>
    </xf>
    <xf numFmtId="0" fontId="259" fillId="0" borderId="13" xfId="14" applyFont="1" applyBorder="1" applyAlignment="1">
      <alignment horizontal="left" vertical="center" indent="1"/>
    </xf>
    <xf numFmtId="0" fontId="259" fillId="0" borderId="44" xfId="14" applyFont="1" applyBorder="1" applyAlignment="1">
      <alignment horizontal="left" vertical="center" indent="1"/>
    </xf>
    <xf numFmtId="0" fontId="263" fillId="22" borderId="71" xfId="14" applyFont="1" applyFill="1" applyBorder="1" applyAlignment="1">
      <alignment horizontal="center" vertical="center"/>
    </xf>
    <xf numFmtId="0" fontId="263" fillId="22" borderId="72" xfId="14" applyFont="1" applyFill="1" applyBorder="1" applyAlignment="1">
      <alignment horizontal="center" vertical="center"/>
    </xf>
    <xf numFmtId="0" fontId="268" fillId="22" borderId="155" xfId="14" applyFont="1" applyFill="1" applyBorder="1" applyAlignment="1">
      <alignment horizontal="center" vertical="center" wrapText="1"/>
    </xf>
    <xf numFmtId="0" fontId="268" fillId="22" borderId="16" xfId="14" applyFont="1" applyFill="1" applyBorder="1" applyAlignment="1">
      <alignment horizontal="center" vertical="center" wrapText="1"/>
    </xf>
    <xf numFmtId="0" fontId="21" fillId="0" borderId="16" xfId="14" applyFont="1" applyBorder="1" applyAlignment="1">
      <alignment horizontal="center" vertical="center" wrapText="1"/>
    </xf>
    <xf numFmtId="0" fontId="263" fillId="22" borderId="45" xfId="14" applyFont="1" applyFill="1" applyBorder="1" applyAlignment="1">
      <alignment horizontal="center" vertical="center"/>
    </xf>
    <xf numFmtId="0" fontId="263" fillId="22" borderId="44" xfId="14" applyFont="1" applyFill="1" applyBorder="1" applyAlignment="1">
      <alignment horizontal="center" vertical="center"/>
    </xf>
    <xf numFmtId="0" fontId="269" fillId="22" borderId="6" xfId="14" applyFont="1" applyFill="1" applyBorder="1" applyAlignment="1">
      <alignment horizontal="center" vertical="center" wrapText="1"/>
    </xf>
    <xf numFmtId="0" fontId="21" fillId="0" borderId="80" xfId="14" applyFont="1" applyBorder="1" applyAlignment="1">
      <alignment horizontal="center" vertical="center"/>
    </xf>
    <xf numFmtId="41" fontId="265" fillId="0" borderId="80" xfId="5" applyFont="1" applyBorder="1" applyAlignment="1">
      <alignment horizontal="center" vertical="center" shrinkToFit="1"/>
    </xf>
    <xf numFmtId="41" fontId="265" fillId="0" borderId="32" xfId="5" applyFont="1" applyBorder="1" applyAlignment="1">
      <alignment horizontal="center" vertical="center" shrinkToFit="1"/>
    </xf>
    <xf numFmtId="41" fontId="227" fillId="0" borderId="345" xfId="5" applyFont="1" applyBorder="1" applyAlignment="1">
      <alignment horizontal="center" vertical="center" shrinkToFit="1"/>
    </xf>
    <xf numFmtId="41" fontId="227" fillId="0" borderId="346" xfId="5" applyFont="1" applyBorder="1" applyAlignment="1">
      <alignment horizontal="center" vertical="center" shrinkToFit="1"/>
    </xf>
    <xf numFmtId="41" fontId="227" fillId="0" borderId="347" xfId="5" applyFont="1" applyBorder="1" applyAlignment="1">
      <alignment horizontal="center" vertical="center" shrinkToFit="1"/>
    </xf>
    <xf numFmtId="0" fontId="270" fillId="16" borderId="348" xfId="14" applyFont="1" applyFill="1" applyBorder="1" applyAlignment="1">
      <alignment horizontal="center" vertical="center"/>
    </xf>
    <xf numFmtId="0" fontId="270" fillId="16" borderId="349" xfId="14" applyFont="1" applyFill="1" applyBorder="1" applyAlignment="1">
      <alignment horizontal="center" vertical="center"/>
    </xf>
    <xf numFmtId="0" fontId="270" fillId="16" borderId="350" xfId="14" applyFont="1" applyFill="1" applyBorder="1" applyAlignment="1">
      <alignment horizontal="center" vertical="center"/>
    </xf>
    <xf numFmtId="41" fontId="271" fillId="16" borderId="348" xfId="5" applyFont="1" applyFill="1" applyBorder="1" applyAlignment="1">
      <alignment horizontal="center" vertical="center" shrinkToFit="1"/>
    </xf>
    <xf numFmtId="41" fontId="271" fillId="16" borderId="349" xfId="5" applyFont="1" applyFill="1" applyBorder="1" applyAlignment="1">
      <alignment horizontal="center" vertical="center" shrinkToFit="1"/>
    </xf>
    <xf numFmtId="41" fontId="271" fillId="16" borderId="351" xfId="5" applyFont="1" applyFill="1" applyBorder="1" applyAlignment="1">
      <alignment horizontal="center" vertical="center" shrinkToFit="1"/>
    </xf>
    <xf numFmtId="41" fontId="254" fillId="16" borderId="352" xfId="5" applyFont="1" applyFill="1" applyBorder="1" applyAlignment="1">
      <alignment horizontal="center" vertical="center" shrinkToFit="1"/>
    </xf>
    <xf numFmtId="41" fontId="254" fillId="16" borderId="349" xfId="5" applyFont="1" applyFill="1" applyBorder="1" applyAlignment="1">
      <alignment horizontal="center" vertical="center" shrinkToFit="1"/>
    </xf>
    <xf numFmtId="41" fontId="254" fillId="16" borderId="353" xfId="5" applyFont="1" applyFill="1" applyBorder="1" applyAlignment="1">
      <alignment horizontal="center" vertical="center" shrinkToFit="1"/>
    </xf>
    <xf numFmtId="0" fontId="21" fillId="0" borderId="354" xfId="14" applyFont="1" applyBorder="1" applyAlignment="1">
      <alignment horizontal="center" vertical="center" wrapText="1"/>
    </xf>
    <xf numFmtId="0" fontId="221" fillId="0" borderId="355" xfId="14" applyFont="1" applyBorder="1" applyAlignment="1">
      <alignment horizontal="center" vertical="center" wrapText="1"/>
    </xf>
    <xf numFmtId="0" fontId="270" fillId="16" borderId="356" xfId="14" applyFont="1" applyFill="1" applyBorder="1" applyAlignment="1">
      <alignment horizontal="center" vertical="center"/>
    </xf>
    <xf numFmtId="0" fontId="270" fillId="16" borderId="354" xfId="14" applyFont="1" applyFill="1" applyBorder="1" applyAlignment="1">
      <alignment horizontal="center" vertical="center"/>
    </xf>
    <xf numFmtId="0" fontId="270" fillId="16" borderId="357" xfId="14" applyFont="1" applyFill="1" applyBorder="1" applyAlignment="1">
      <alignment horizontal="center" vertical="center"/>
    </xf>
    <xf numFmtId="41" fontId="271" fillId="16" borderId="356" xfId="5" applyFont="1" applyFill="1" applyBorder="1" applyAlignment="1">
      <alignment horizontal="center" vertical="center" shrinkToFit="1"/>
    </xf>
    <xf numFmtId="41" fontId="271" fillId="16" borderId="354" xfId="5" applyFont="1" applyFill="1" applyBorder="1" applyAlignment="1">
      <alignment horizontal="center" vertical="center" shrinkToFit="1"/>
    </xf>
    <xf numFmtId="41" fontId="271" fillId="16" borderId="358" xfId="5" applyFont="1" applyFill="1" applyBorder="1" applyAlignment="1">
      <alignment horizontal="center" vertical="center" shrinkToFit="1"/>
    </xf>
    <xf numFmtId="41" fontId="254" fillId="16" borderId="359" xfId="5" applyFont="1" applyFill="1" applyBorder="1" applyAlignment="1">
      <alignment horizontal="center" vertical="center" shrinkToFit="1"/>
    </xf>
    <xf numFmtId="41" fontId="254" fillId="16" borderId="354" xfId="5" applyFont="1" applyFill="1" applyBorder="1" applyAlignment="1">
      <alignment horizontal="center" vertical="center" shrinkToFit="1"/>
    </xf>
    <xf numFmtId="41" fontId="254" fillId="16" borderId="360" xfId="5" applyFont="1" applyFill="1" applyBorder="1" applyAlignment="1">
      <alignment horizontal="center" vertical="center" shrinkToFit="1"/>
    </xf>
    <xf numFmtId="0" fontId="259" fillId="0" borderId="37" xfId="14" applyFont="1" applyBorder="1" applyAlignment="1">
      <alignment horizontal="left" vertical="center" indent="1"/>
    </xf>
    <xf numFmtId="0" fontId="259" fillId="0" borderId="34" xfId="14" applyFont="1" applyBorder="1" applyAlignment="1">
      <alignment horizontal="left" vertical="center" indent="1"/>
    </xf>
    <xf numFmtId="0" fontId="259" fillId="0" borderId="35" xfId="14" applyFont="1" applyBorder="1" applyAlignment="1">
      <alignment horizontal="left" vertical="center" indent="1"/>
    </xf>
    <xf numFmtId="41" fontId="257" fillId="42" borderId="288" xfId="5" applyFont="1" applyFill="1" applyBorder="1" applyAlignment="1">
      <alignment horizontal="center" vertical="center" shrinkToFit="1"/>
    </xf>
    <xf numFmtId="41" fontId="257" fillId="42" borderId="262" xfId="5" applyFont="1" applyFill="1" applyBorder="1" applyAlignment="1">
      <alignment horizontal="center" vertical="center" shrinkToFit="1"/>
    </xf>
    <xf numFmtId="41" fontId="257" fillId="42" borderId="228" xfId="5" applyFont="1" applyFill="1" applyBorder="1" applyAlignment="1">
      <alignment horizontal="center" vertical="center" shrinkToFit="1"/>
    </xf>
    <xf numFmtId="0" fontId="21" fillId="22" borderId="361" xfId="14" applyFont="1" applyFill="1" applyBorder="1" applyAlignment="1">
      <alignment horizontal="center" vertical="center" wrapText="1"/>
    </xf>
    <xf numFmtId="0" fontId="21" fillId="22" borderId="362" xfId="14" applyFont="1" applyFill="1" applyBorder="1" applyAlignment="1">
      <alignment horizontal="center" vertical="center" wrapText="1"/>
    </xf>
    <xf numFmtId="41" fontId="254" fillId="16" borderId="363" xfId="5" applyFont="1" applyFill="1" applyBorder="1" applyAlignment="1">
      <alignment horizontal="center" vertical="center" shrinkToFit="1"/>
    </xf>
    <xf numFmtId="41" fontId="254" fillId="16" borderId="361" xfId="5" applyFont="1" applyFill="1" applyBorder="1" applyAlignment="1">
      <alignment horizontal="center" vertical="center" shrinkToFit="1"/>
    </xf>
    <xf numFmtId="41" fontId="254" fillId="16" borderId="364" xfId="5" applyFont="1" applyFill="1" applyBorder="1" applyAlignment="1">
      <alignment horizontal="center" vertical="center" shrinkToFit="1"/>
    </xf>
    <xf numFmtId="0" fontId="234" fillId="9" borderId="182" xfId="14" quotePrefix="1" applyFont="1" applyFill="1" applyBorder="1" applyAlignment="1">
      <alignment vertical="center" shrinkToFit="1"/>
    </xf>
    <xf numFmtId="0" fontId="21" fillId="9" borderId="310" xfId="14" applyFont="1" applyFill="1" applyBorder="1" applyAlignment="1">
      <alignment horizontal="center" vertical="center"/>
    </xf>
    <xf numFmtId="0" fontId="21" fillId="9" borderId="50" xfId="14" applyFont="1" applyFill="1" applyBorder="1" applyAlignment="1">
      <alignment horizontal="center" vertical="center"/>
    </xf>
    <xf numFmtId="41" fontId="254" fillId="9" borderId="3" xfId="5" applyFont="1" applyFill="1" applyBorder="1" applyAlignment="1">
      <alignment horizontal="center" vertical="center" shrinkToFit="1"/>
    </xf>
    <xf numFmtId="41" fontId="254" fillId="9" borderId="310" xfId="5" applyFont="1" applyFill="1" applyBorder="1" applyAlignment="1">
      <alignment horizontal="center" vertical="center" shrinkToFit="1"/>
    </xf>
    <xf numFmtId="41" fontId="254" fillId="9" borderId="183" xfId="5" applyFont="1" applyFill="1" applyBorder="1" applyAlignment="1">
      <alignment horizontal="center" vertical="center" shrinkToFit="1"/>
    </xf>
    <xf numFmtId="0" fontId="21" fillId="0" borderId="45" xfId="14" applyFont="1" applyBorder="1" applyAlignment="1">
      <alignment horizontal="left" vertical="center"/>
    </xf>
    <xf numFmtId="0" fontId="21" fillId="0" borderId="13" xfId="14" applyFont="1" applyBorder="1" applyAlignment="1">
      <alignment horizontal="left" vertical="center"/>
    </xf>
    <xf numFmtId="0" fontId="21" fillId="0" borderId="44" xfId="14" applyFont="1" applyBorder="1" applyAlignment="1">
      <alignment horizontal="left" vertical="center"/>
    </xf>
    <xf numFmtId="41" fontId="227" fillId="5" borderId="7" xfId="5" applyFont="1" applyFill="1" applyBorder="1" applyAlignment="1">
      <alignment horizontal="right" vertical="center" shrinkToFit="1"/>
    </xf>
    <xf numFmtId="41" fontId="227" fillId="5" borderId="69" xfId="5" applyFont="1" applyFill="1" applyBorder="1" applyAlignment="1">
      <alignment horizontal="right" vertical="center" shrinkToFit="1"/>
    </xf>
    <xf numFmtId="41" fontId="227" fillId="5" borderId="251" xfId="5" applyFont="1" applyFill="1" applyBorder="1" applyAlignment="1">
      <alignment horizontal="right" vertical="center" shrinkToFit="1"/>
    </xf>
    <xf numFmtId="0" fontId="259" fillId="0" borderId="329" xfId="14" applyFont="1" applyBorder="1" applyAlignment="1">
      <alignment horizontal="center" vertical="center" wrapText="1"/>
    </xf>
    <xf numFmtId="0" fontId="234" fillId="17" borderId="329" xfId="14" quotePrefix="1" applyFont="1" applyFill="1" applyBorder="1" applyAlignment="1">
      <alignment vertical="center" shrinkToFit="1"/>
    </xf>
    <xf numFmtId="0" fontId="221" fillId="17" borderId="365" xfId="14" applyFont="1" applyFill="1" applyBorder="1" applyAlignment="1">
      <alignment horizontal="center" vertical="center"/>
    </xf>
    <xf numFmtId="0" fontId="221" fillId="17" borderId="365" xfId="14" quotePrefix="1" applyFont="1" applyFill="1" applyBorder="1" applyAlignment="1">
      <alignment horizontal="center" vertical="center"/>
    </xf>
    <xf numFmtId="0" fontId="221" fillId="17" borderId="366" xfId="14" quotePrefix="1" applyFont="1" applyFill="1" applyBorder="1" applyAlignment="1">
      <alignment horizontal="center" vertical="center"/>
    </xf>
    <xf numFmtId="41" fontId="227" fillId="0" borderId="329" xfId="5" applyFont="1" applyBorder="1" applyAlignment="1">
      <alignment horizontal="center" vertical="center" shrinkToFit="1"/>
    </xf>
    <xf numFmtId="41" fontId="227" fillId="0" borderId="365" xfId="5" applyFont="1" applyBorder="1" applyAlignment="1">
      <alignment horizontal="center" vertical="center" shrinkToFit="1"/>
    </xf>
    <xf numFmtId="41" fontId="227" fillId="0" borderId="367" xfId="5" applyFont="1" applyBorder="1" applyAlignment="1">
      <alignment horizontal="center" vertical="center" shrinkToFit="1"/>
    </xf>
    <xf numFmtId="41" fontId="230" fillId="22" borderId="6" xfId="5" applyFont="1" applyFill="1" applyBorder="1" applyAlignment="1">
      <alignment horizontal="center" vertical="center"/>
    </xf>
    <xf numFmtId="0" fontId="235" fillId="0" borderId="0" xfId="14" applyFont="1" applyAlignment="1">
      <alignment horizontal="left" vertical="center"/>
    </xf>
    <xf numFmtId="0" fontId="21" fillId="22" borderId="80" xfId="14" applyFont="1" applyFill="1" applyBorder="1" applyAlignment="1">
      <alignment horizontal="left" vertical="center"/>
    </xf>
    <xf numFmtId="0" fontId="21" fillId="22" borderId="32" xfId="14" applyFont="1" applyFill="1" applyBorder="1" applyAlignment="1">
      <alignment horizontal="left" vertical="center"/>
    </xf>
    <xf numFmtId="0" fontId="21" fillId="22" borderId="81" xfId="14" applyFont="1" applyFill="1" applyBorder="1" applyAlignment="1">
      <alignment horizontal="left" vertical="center"/>
    </xf>
    <xf numFmtId="0" fontId="234" fillId="0" borderId="13" xfId="14" quotePrefix="1" applyFont="1" applyBorder="1" applyAlignment="1">
      <alignment horizontal="right" vertical="center" shrinkToFit="1"/>
    </xf>
    <xf numFmtId="0" fontId="21" fillId="0" borderId="368" xfId="14" applyFont="1" applyBorder="1" applyAlignment="1">
      <alignment horizontal="left" vertical="center" wrapText="1" indent="1"/>
    </xf>
    <xf numFmtId="0" fontId="21" fillId="0" borderId="369" xfId="14" applyFont="1" applyBorder="1" applyAlignment="1">
      <alignment horizontal="left" vertical="center" wrapText="1" indent="1"/>
    </xf>
    <xf numFmtId="41" fontId="21" fillId="0" borderId="370" xfId="5" applyFont="1" applyBorder="1" applyAlignment="1">
      <alignment horizontal="center" vertical="center" shrinkToFit="1"/>
    </xf>
    <xf numFmtId="41" fontId="21" fillId="0" borderId="368" xfId="5" applyFont="1" applyBorder="1" applyAlignment="1">
      <alignment horizontal="center" vertical="center" shrinkToFit="1"/>
    </xf>
    <xf numFmtId="41" fontId="21" fillId="0" borderId="371" xfId="5" applyFont="1" applyBorder="1" applyAlignment="1">
      <alignment horizontal="center" vertical="center" shrinkToFit="1"/>
    </xf>
    <xf numFmtId="41" fontId="227" fillId="5" borderId="71" xfId="5" applyFont="1" applyFill="1" applyBorder="1" applyAlignment="1">
      <alignment horizontal="center" vertical="center" shrinkToFit="1"/>
    </xf>
    <xf numFmtId="41" fontId="227" fillId="5" borderId="0" xfId="5" applyFont="1" applyFill="1" applyBorder="1" applyAlignment="1">
      <alignment horizontal="center" vertical="center" shrinkToFit="1"/>
    </xf>
    <xf numFmtId="41" fontId="227" fillId="5" borderId="243" xfId="5" applyFont="1" applyFill="1" applyBorder="1" applyAlignment="1">
      <alignment horizontal="center" vertical="center" shrinkToFit="1"/>
    </xf>
    <xf numFmtId="0" fontId="272" fillId="0" borderId="80" xfId="14" applyFont="1" applyBorder="1" applyAlignment="1">
      <alignment horizontal="center" vertical="center" wrapText="1"/>
    </xf>
    <xf numFmtId="0" fontId="272" fillId="0" borderId="32" xfId="14" applyFont="1" applyBorder="1" applyAlignment="1">
      <alignment horizontal="center" vertical="center" wrapText="1"/>
    </xf>
    <xf numFmtId="0" fontId="272" fillId="0" borderId="81" xfId="14" applyFont="1" applyBorder="1" applyAlignment="1">
      <alignment horizontal="center" vertical="center" wrapText="1"/>
    </xf>
    <xf numFmtId="0" fontId="21" fillId="22" borderId="7" xfId="14" applyFont="1" applyFill="1" applyBorder="1" applyAlignment="1">
      <alignment horizontal="left" vertical="center" shrinkToFit="1"/>
    </xf>
    <xf numFmtId="0" fontId="21" fillId="22" borderId="69" xfId="14" applyFont="1" applyFill="1" applyBorder="1" applyAlignment="1">
      <alignment horizontal="left" vertical="center" shrinkToFit="1"/>
    </xf>
    <xf numFmtId="0" fontId="21" fillId="22" borderId="10" xfId="14" applyFont="1" applyFill="1" applyBorder="1" applyAlignment="1">
      <alignment horizontal="left" vertical="center" shrinkToFit="1"/>
    </xf>
    <xf numFmtId="0" fontId="234" fillId="0" borderId="69" xfId="14" quotePrefix="1" applyFont="1" applyBorder="1" applyAlignment="1">
      <alignment horizontal="right" vertical="center" shrinkToFit="1"/>
    </xf>
    <xf numFmtId="0" fontId="21" fillId="0" borderId="69" xfId="14" applyFont="1" applyBorder="1" applyAlignment="1">
      <alignment horizontal="left" vertical="center" wrapText="1" indent="1"/>
    </xf>
    <xf numFmtId="0" fontId="21" fillId="0" borderId="10" xfId="14" applyFont="1" applyBorder="1" applyAlignment="1">
      <alignment horizontal="left" vertical="center" wrapText="1" indent="1"/>
    </xf>
    <xf numFmtId="41" fontId="227" fillId="0" borderId="80" xfId="5" applyFont="1" applyBorder="1" applyAlignment="1">
      <alignment horizontal="center" vertical="center" shrinkToFit="1"/>
    </xf>
    <xf numFmtId="0" fontId="272" fillId="0" borderId="71" xfId="14" applyFont="1" applyBorder="1" applyAlignment="1">
      <alignment horizontal="center" vertical="center" wrapText="1"/>
    </xf>
    <xf numFmtId="0" fontId="272" fillId="0" borderId="0" xfId="14" applyFont="1" applyAlignment="1">
      <alignment horizontal="center" vertical="center" wrapText="1"/>
    </xf>
    <xf numFmtId="0" fontId="272" fillId="0" borderId="72" xfId="14" applyFont="1" applyBorder="1" applyAlignment="1">
      <alignment horizontal="center" vertical="center" wrapText="1"/>
    </xf>
    <xf numFmtId="41" fontId="227" fillId="0" borderId="7" xfId="5" applyFont="1" applyBorder="1" applyAlignment="1">
      <alignment horizontal="center" vertical="center" shrinkToFit="1"/>
    </xf>
    <xf numFmtId="0" fontId="272" fillId="0" borderId="45" xfId="14" applyFont="1" applyBorder="1" applyAlignment="1">
      <alignment horizontal="center" vertical="center" wrapText="1"/>
    </xf>
    <xf numFmtId="0" fontId="272" fillId="0" borderId="13" xfId="14" applyFont="1" applyBorder="1" applyAlignment="1">
      <alignment horizontal="center" vertical="center" wrapText="1"/>
    </xf>
    <xf numFmtId="0" fontId="272" fillId="0" borderId="44" xfId="14" applyFont="1" applyBorder="1" applyAlignment="1">
      <alignment horizontal="center" vertical="center" wrapText="1"/>
    </xf>
    <xf numFmtId="0" fontId="234" fillId="0" borderId="80" xfId="14" quotePrefix="1" applyFont="1" applyBorder="1" applyAlignment="1">
      <alignment vertical="center" shrinkToFit="1"/>
    </xf>
    <xf numFmtId="0" fontId="21" fillId="0" borderId="32" xfId="14" applyFont="1" applyBorder="1" applyAlignment="1">
      <alignment horizontal="left" vertical="center" wrapText="1" indent="1"/>
    </xf>
    <xf numFmtId="0" fontId="21" fillId="0" borderId="81" xfId="14" applyFont="1" applyBorder="1" applyAlignment="1">
      <alignment horizontal="left" vertical="center" wrapText="1" indent="1"/>
    </xf>
    <xf numFmtId="41" fontId="227" fillId="0" borderId="98" xfId="5" applyFont="1" applyFill="1" applyBorder="1" applyAlignment="1">
      <alignment horizontal="center" vertical="center" shrinkToFit="1"/>
    </xf>
    <xf numFmtId="41" fontId="227" fillId="0" borderId="27" xfId="5" applyFont="1" applyFill="1" applyBorder="1" applyAlignment="1">
      <alignment horizontal="center" vertical="center" shrinkToFit="1"/>
    </xf>
    <xf numFmtId="41" fontId="227" fillId="0" borderId="286" xfId="5" applyFont="1" applyFill="1" applyBorder="1" applyAlignment="1">
      <alignment horizontal="center" vertical="center" shrinkToFit="1"/>
    </xf>
    <xf numFmtId="0" fontId="21" fillId="22" borderId="7" xfId="14" applyFont="1" applyFill="1" applyBorder="1" applyAlignment="1">
      <alignment horizontal="left" vertical="center"/>
    </xf>
    <xf numFmtId="0" fontId="21" fillId="22" borderId="32" xfId="14" applyFont="1" applyFill="1" applyBorder="1">
      <alignment vertical="center"/>
    </xf>
    <xf numFmtId="0" fontId="21" fillId="22" borderId="81" xfId="14" applyFont="1" applyFill="1" applyBorder="1">
      <alignment vertical="center"/>
    </xf>
    <xf numFmtId="0" fontId="234" fillId="0" borderId="372" xfId="14" quotePrefix="1" applyFont="1" applyBorder="1" applyAlignment="1">
      <alignment vertical="center" shrinkToFit="1"/>
    </xf>
    <xf numFmtId="0" fontId="21" fillId="0" borderId="373" xfId="14" applyFont="1" applyBorder="1" applyAlignment="1">
      <alignment horizontal="left" vertical="center" wrapText="1" indent="1"/>
    </xf>
    <xf numFmtId="0" fontId="21" fillId="0" borderId="374" xfId="14" applyFont="1" applyBorder="1" applyAlignment="1">
      <alignment horizontal="left" vertical="center" wrapText="1" indent="1"/>
    </xf>
    <xf numFmtId="0" fontId="219" fillId="0" borderId="155" xfId="14" applyFont="1" applyBorder="1" applyAlignment="1">
      <alignment horizontal="distributed" vertical="center" wrapText="1"/>
    </xf>
    <xf numFmtId="0" fontId="219" fillId="0" borderId="155" xfId="14" applyFont="1" applyBorder="1" applyAlignment="1">
      <alignment horizontal="distributed" vertical="center"/>
    </xf>
    <xf numFmtId="41" fontId="257" fillId="42" borderId="94" xfId="5" applyFont="1" applyFill="1" applyBorder="1" applyAlignment="1">
      <alignment horizontal="center" vertical="center" shrinkToFit="1"/>
    </xf>
    <xf numFmtId="41" fontId="257" fillId="42" borderId="22" xfId="5" applyFont="1" applyFill="1" applyBorder="1" applyAlignment="1">
      <alignment horizontal="center" vertical="center" shrinkToFit="1"/>
    </xf>
    <xf numFmtId="41" fontId="257" fillId="42" borderId="375" xfId="5" applyFont="1" applyFill="1" applyBorder="1" applyAlignment="1">
      <alignment horizontal="center" vertical="center" shrinkToFit="1"/>
    </xf>
    <xf numFmtId="0" fontId="270" fillId="22" borderId="69" xfId="14" applyFont="1" applyFill="1" applyBorder="1" applyAlignment="1">
      <alignment horizontal="center" vertical="center"/>
    </xf>
    <xf numFmtId="0" fontId="270" fillId="22" borderId="10" xfId="14" applyFont="1" applyFill="1" applyBorder="1" applyAlignment="1">
      <alignment horizontal="center" vertical="center"/>
    </xf>
    <xf numFmtId="41" fontId="219" fillId="6" borderId="7" xfId="14" applyNumberFormat="1" applyFont="1" applyFill="1" applyBorder="1" applyAlignment="1">
      <alignment horizontal="center" vertical="center" shrinkToFit="1"/>
    </xf>
    <xf numFmtId="41" fontId="219" fillId="6" borderId="69" xfId="14" applyNumberFormat="1" applyFont="1" applyFill="1" applyBorder="1" applyAlignment="1">
      <alignment horizontal="center" vertical="center" shrinkToFit="1"/>
    </xf>
    <xf numFmtId="41" fontId="219" fillId="6" borderId="10" xfId="14" applyNumberFormat="1" applyFont="1" applyFill="1" applyBorder="1" applyAlignment="1">
      <alignment horizontal="center" vertical="center" shrinkToFit="1"/>
    </xf>
    <xf numFmtId="0" fontId="246" fillId="0" borderId="376" xfId="14" quotePrefix="1" applyFont="1" applyBorder="1" applyAlignment="1">
      <alignment horizontal="center" vertical="center" shrinkToFit="1"/>
    </xf>
    <xf numFmtId="0" fontId="21" fillId="0" borderId="376" xfId="14" applyFont="1" applyBorder="1" applyAlignment="1">
      <alignment horizontal="left" vertical="center" wrapText="1"/>
    </xf>
    <xf numFmtId="0" fontId="21" fillId="0" borderId="377" xfId="14" applyFont="1" applyBorder="1" applyAlignment="1">
      <alignment horizontal="left" vertical="center" wrapText="1"/>
    </xf>
    <xf numFmtId="41" fontId="274" fillId="22" borderId="378" xfId="5" applyFont="1" applyFill="1" applyBorder="1" applyAlignment="1">
      <alignment horizontal="center" vertical="center" shrinkToFit="1"/>
    </xf>
    <xf numFmtId="41" fontId="274" fillId="22" borderId="376" xfId="5" applyFont="1" applyFill="1" applyBorder="1" applyAlignment="1">
      <alignment horizontal="center" vertical="center" shrinkToFit="1"/>
    </xf>
    <xf numFmtId="41" fontId="274" fillId="22" borderId="379" xfId="5" applyFont="1" applyFill="1" applyBorder="1" applyAlignment="1">
      <alignment horizontal="center" vertical="center" shrinkToFit="1"/>
    </xf>
    <xf numFmtId="0" fontId="21" fillId="22" borderId="69" xfId="14" applyFont="1" applyFill="1" applyBorder="1" applyAlignment="1">
      <alignment horizontal="left" vertical="center"/>
    </xf>
    <xf numFmtId="0" fontId="21" fillId="22" borderId="10" xfId="14" applyFont="1" applyFill="1" applyBorder="1" applyAlignment="1">
      <alignment horizontal="left" vertical="center"/>
    </xf>
    <xf numFmtId="0" fontId="21" fillId="0" borderId="380" xfId="14" applyFont="1" applyBorder="1" applyAlignment="1">
      <alignment horizontal="center" vertical="center" wrapText="1"/>
    </xf>
    <xf numFmtId="0" fontId="246" fillId="0" borderId="381" xfId="14" quotePrefix="1" applyFont="1" applyBorder="1" applyAlignment="1">
      <alignment horizontal="center" vertical="center" shrinkToFit="1"/>
    </xf>
    <xf numFmtId="0" fontId="21" fillId="0" borderId="381" xfId="14" applyFont="1" applyBorder="1" applyAlignment="1">
      <alignment horizontal="left" vertical="center" wrapText="1"/>
    </xf>
    <xf numFmtId="0" fontId="21" fillId="0" borderId="382" xfId="14" applyFont="1" applyBorder="1" applyAlignment="1">
      <alignment horizontal="left" vertical="center" wrapText="1"/>
    </xf>
    <xf numFmtId="41" fontId="274" fillId="22" borderId="383" xfId="5" applyFont="1" applyFill="1" applyBorder="1" applyAlignment="1">
      <alignment horizontal="center" vertical="center" shrinkToFit="1"/>
    </xf>
    <xf numFmtId="41" fontId="274" fillId="22" borderId="381" xfId="5" applyFont="1" applyFill="1" applyBorder="1" applyAlignment="1">
      <alignment horizontal="center" vertical="center" shrinkToFit="1"/>
    </xf>
    <xf numFmtId="41" fontId="274" fillId="22" borderId="384" xfId="5" applyFont="1" applyFill="1" applyBorder="1" applyAlignment="1">
      <alignment horizontal="center" vertical="center" shrinkToFit="1"/>
    </xf>
    <xf numFmtId="0" fontId="21" fillId="0" borderId="7" xfId="14" applyFont="1" applyBorder="1" applyAlignment="1">
      <alignment horizontal="left" vertical="center"/>
    </xf>
    <xf numFmtId="0" fontId="21" fillId="0" borderId="69" xfId="14" applyFont="1" applyBorder="1" applyAlignment="1">
      <alignment horizontal="left" vertical="center"/>
    </xf>
    <xf numFmtId="0" fontId="21" fillId="0" borderId="10" xfId="14" applyFont="1" applyBorder="1" applyAlignment="1">
      <alignment horizontal="left" vertical="center"/>
    </xf>
    <xf numFmtId="0" fontId="234" fillId="0" borderId="240" xfId="14" quotePrefix="1" applyFont="1" applyBorder="1" applyAlignment="1">
      <alignment horizontal="left" vertical="center" shrinkToFit="1"/>
    </xf>
    <xf numFmtId="0" fontId="234" fillId="0" borderId="0" xfId="14" quotePrefix="1" applyFont="1" applyAlignment="1">
      <alignment horizontal="left" vertical="center" shrinkToFit="1"/>
    </xf>
    <xf numFmtId="0" fontId="234" fillId="0" borderId="72" xfId="14" quotePrefix="1" applyFont="1" applyBorder="1" applyAlignment="1">
      <alignment horizontal="left" vertical="center" shrinkToFit="1"/>
    </xf>
    <xf numFmtId="211" fontId="21" fillId="3" borderId="6" xfId="14" applyNumberFormat="1" applyFont="1" applyFill="1" applyBorder="1" applyAlignment="1">
      <alignment horizontal="center" vertical="center"/>
    </xf>
    <xf numFmtId="41" fontId="227" fillId="0" borderId="80" xfId="5" applyFont="1" applyBorder="1" applyAlignment="1">
      <alignment horizontal="right" vertical="center" shrinkToFit="1"/>
    </xf>
    <xf numFmtId="41" fontId="227" fillId="0" borderId="32" xfId="5" applyFont="1" applyBorder="1" applyAlignment="1">
      <alignment horizontal="right" vertical="center" shrinkToFit="1"/>
    </xf>
    <xf numFmtId="41" fontId="227" fillId="0" borderId="252" xfId="5" applyFont="1" applyBorder="1" applyAlignment="1">
      <alignment horizontal="right" vertical="center" shrinkToFit="1"/>
    </xf>
    <xf numFmtId="0" fontId="234" fillId="0" borderId="43" xfId="14" quotePrefix="1" applyFont="1" applyBorder="1" applyAlignment="1">
      <alignment horizontal="left" vertical="center" shrinkToFit="1"/>
    </xf>
    <xf numFmtId="0" fontId="234" fillId="0" borderId="13" xfId="14" quotePrefix="1" applyFont="1" applyBorder="1" applyAlignment="1">
      <alignment horizontal="left" vertical="center" shrinkToFit="1"/>
    </xf>
    <xf numFmtId="0" fontId="234" fillId="0" borderId="44" xfId="14" quotePrefix="1" applyFont="1" applyBorder="1" applyAlignment="1">
      <alignment horizontal="left" vertical="center" shrinkToFit="1"/>
    </xf>
    <xf numFmtId="0" fontId="21" fillId="0" borderId="36" xfId="14" applyFont="1" applyBorder="1" applyAlignment="1">
      <alignment horizontal="center" vertical="center" wrapText="1"/>
    </xf>
    <xf numFmtId="0" fontId="21" fillId="16" borderId="348" xfId="14" quotePrefix="1" applyFont="1" applyFill="1" applyBorder="1" applyAlignment="1">
      <alignment horizontal="left" vertical="center"/>
    </xf>
    <xf numFmtId="0" fontId="21" fillId="16" borderId="349" xfId="14" applyFont="1" applyFill="1" applyBorder="1">
      <alignment vertical="center"/>
    </xf>
    <xf numFmtId="0" fontId="21" fillId="16" borderId="350" xfId="14" applyFont="1" applyFill="1" applyBorder="1">
      <alignment vertical="center"/>
    </xf>
    <xf numFmtId="41" fontId="227" fillId="16" borderId="385" xfId="5" applyFont="1" applyFill="1" applyBorder="1" applyAlignment="1">
      <alignment horizontal="center" vertical="center" shrinkToFit="1"/>
    </xf>
    <xf numFmtId="41" fontId="227" fillId="16" borderId="386" xfId="5" applyFont="1" applyFill="1" applyBorder="1" applyAlignment="1">
      <alignment horizontal="center" vertical="center" shrinkToFit="1"/>
    </xf>
    <xf numFmtId="41" fontId="227" fillId="16" borderId="387" xfId="5" applyFont="1" applyFill="1" applyBorder="1" applyAlignment="1">
      <alignment horizontal="center" vertical="center" shrinkToFit="1"/>
    </xf>
    <xf numFmtId="10" fontId="255" fillId="25" borderId="71" xfId="6" applyNumberFormat="1" applyFont="1" applyFill="1" applyBorder="1" applyAlignment="1">
      <alignment horizontal="center" vertical="center" shrinkToFit="1"/>
    </xf>
    <xf numFmtId="10" fontId="255" fillId="25" borderId="0" xfId="6" applyNumberFormat="1" applyFont="1" applyFill="1" applyBorder="1" applyAlignment="1">
      <alignment horizontal="center" vertical="center" shrinkToFit="1"/>
    </xf>
    <xf numFmtId="10" fontId="255" fillId="25" borderId="243" xfId="6" applyNumberFormat="1" applyFont="1" applyFill="1" applyBorder="1" applyAlignment="1">
      <alignment horizontal="center" vertical="center" shrinkToFit="1"/>
    </xf>
    <xf numFmtId="0" fontId="235" fillId="0" borderId="184" xfId="14" applyFont="1" applyBorder="1" applyAlignment="1">
      <alignment horizontal="center" vertical="center" wrapText="1"/>
    </xf>
    <xf numFmtId="0" fontId="21" fillId="16" borderId="179" xfId="14" quotePrefix="1" applyFont="1" applyFill="1" applyBorder="1" applyAlignment="1">
      <alignment horizontal="right" vertical="center"/>
    </xf>
    <xf numFmtId="0" fontId="21" fillId="16" borderId="179" xfId="14" applyFont="1" applyFill="1" applyBorder="1" applyAlignment="1">
      <alignment horizontal="center" vertical="center"/>
    </xf>
    <xf numFmtId="0" fontId="21" fillId="16" borderId="388" xfId="14" applyFont="1" applyFill="1" applyBorder="1" applyAlignment="1">
      <alignment horizontal="center" vertical="center"/>
    </xf>
    <xf numFmtId="41" fontId="227" fillId="16" borderId="255" xfId="5" applyFont="1" applyFill="1" applyBorder="1" applyAlignment="1">
      <alignment horizontal="center" vertical="center" shrinkToFit="1"/>
    </xf>
    <xf numFmtId="41" fontId="227" fillId="16" borderId="179" xfId="5" applyFont="1" applyFill="1" applyBorder="1" applyAlignment="1">
      <alignment horizontal="center" vertical="center" shrinkToFit="1"/>
    </xf>
    <xf numFmtId="41" fontId="227" fillId="16" borderId="178" xfId="5" applyFont="1" applyFill="1" applyBorder="1" applyAlignment="1">
      <alignment horizontal="center" vertical="center" shrinkToFit="1"/>
    </xf>
    <xf numFmtId="0" fontId="234" fillId="0" borderId="33" xfId="14" quotePrefix="1" applyFont="1" applyBorder="1" applyAlignment="1">
      <alignment horizontal="left" vertical="center" shrinkToFit="1"/>
    </xf>
    <xf numFmtId="0" fontId="234" fillId="0" borderId="34" xfId="14" quotePrefix="1" applyFont="1" applyBorder="1" applyAlignment="1">
      <alignment horizontal="left" vertical="center" shrinkToFit="1"/>
    </xf>
    <xf numFmtId="0" fontId="234" fillId="0" borderId="35" xfId="14" quotePrefix="1" applyFont="1" applyBorder="1" applyAlignment="1">
      <alignment horizontal="left" vertical="center" shrinkToFit="1"/>
    </xf>
    <xf numFmtId="10" fontId="255" fillId="25" borderId="37" xfId="6" applyNumberFormat="1" applyFont="1" applyFill="1" applyBorder="1" applyAlignment="1">
      <alignment horizontal="center" vertical="center" shrinkToFit="1"/>
    </xf>
    <xf numFmtId="10" fontId="255" fillId="25" borderId="34" xfId="6" applyNumberFormat="1" applyFont="1" applyFill="1" applyBorder="1" applyAlignment="1">
      <alignment horizontal="center" vertical="center" shrinkToFit="1"/>
    </xf>
    <xf numFmtId="10" fontId="255" fillId="25" borderId="70" xfId="6" applyNumberFormat="1" applyFont="1" applyFill="1" applyBorder="1" applyAlignment="1">
      <alignment horizontal="center" vertical="center" shrinkToFit="1"/>
    </xf>
    <xf numFmtId="0" fontId="275" fillId="0" borderId="0" xfId="30" applyFont="1" applyBorder="1" applyAlignment="1">
      <alignment horizontal="left" vertical="center"/>
    </xf>
    <xf numFmtId="0" fontId="234" fillId="0" borderId="0" xfId="14" quotePrefix="1" applyFont="1" applyAlignment="1">
      <alignment horizontal="center" vertical="center" shrinkToFit="1"/>
    </xf>
    <xf numFmtId="0" fontId="21" fillId="0" borderId="0" xfId="14" applyFont="1" applyAlignment="1">
      <alignment horizontal="center" vertical="center" wrapText="1"/>
    </xf>
    <xf numFmtId="41" fontId="227" fillId="0" borderId="0" xfId="5" applyFont="1" applyBorder="1" applyAlignment="1">
      <alignment horizontal="center" vertical="top" shrinkToFit="1"/>
    </xf>
    <xf numFmtId="0" fontId="235" fillId="0" borderId="0" xfId="14" applyFont="1" applyAlignment="1">
      <alignment horizontal="center" vertical="center" wrapText="1"/>
    </xf>
    <xf numFmtId="41" fontId="227" fillId="0" borderId="0" xfId="5" applyFont="1" applyBorder="1" applyAlignment="1">
      <alignment horizontal="right" vertical="center"/>
    </xf>
    <xf numFmtId="41" fontId="230" fillId="0" borderId="0" xfId="5" applyFont="1" applyAlignment="1">
      <alignment horizontal="left" vertical="center"/>
    </xf>
    <xf numFmtId="41" fontId="230" fillId="0" borderId="0" xfId="5" applyFont="1" applyAlignment="1">
      <alignment horizontal="center" vertical="center"/>
    </xf>
    <xf numFmtId="0" fontId="235" fillId="0" borderId="34" xfId="14" applyFont="1" applyBorder="1" applyAlignment="1">
      <alignment horizontal="left" vertical="center"/>
    </xf>
    <xf numFmtId="201" fontId="227" fillId="0" borderId="34" xfId="5" applyNumberFormat="1" applyFont="1" applyBorder="1" applyAlignment="1">
      <alignment horizontal="center" vertical="center"/>
    </xf>
    <xf numFmtId="0" fontId="276" fillId="39" borderId="182" xfId="14" applyFont="1" applyFill="1" applyBorder="1">
      <alignment vertical="center"/>
    </xf>
    <xf numFmtId="0" fontId="21" fillId="39" borderId="310" xfId="14" applyFont="1" applyFill="1" applyBorder="1">
      <alignment vertical="center"/>
    </xf>
    <xf numFmtId="0" fontId="221" fillId="39" borderId="310" xfId="14" applyFont="1" applyFill="1" applyBorder="1" applyAlignment="1">
      <alignment horizontal="center" vertical="center" shrinkToFit="1"/>
    </xf>
    <xf numFmtId="0" fontId="221" fillId="39" borderId="183" xfId="14" applyFont="1" applyFill="1" applyBorder="1" applyAlignment="1">
      <alignment horizontal="center" vertical="center" shrinkToFit="1"/>
    </xf>
    <xf numFmtId="0" fontId="222" fillId="0" borderId="5" xfId="14" applyFont="1" applyBorder="1" applyAlignment="1">
      <alignment horizontal="center" vertical="center" wrapText="1"/>
    </xf>
    <xf numFmtId="0" fontId="222" fillId="0" borderId="7" xfId="14" applyFont="1" applyBorder="1" applyAlignment="1">
      <alignment horizontal="center" vertical="center" shrinkToFit="1"/>
    </xf>
    <xf numFmtId="0" fontId="222" fillId="0" borderId="69" xfId="14" applyFont="1" applyBorder="1" applyAlignment="1">
      <alignment horizontal="center" vertical="center" shrinkToFit="1"/>
    </xf>
    <xf numFmtId="0" fontId="222" fillId="0" borderId="251" xfId="14" applyFont="1" applyBorder="1" applyAlignment="1">
      <alignment horizontal="center" vertical="center" shrinkToFit="1"/>
    </xf>
    <xf numFmtId="0" fontId="222" fillId="0" borderId="0" xfId="14" applyFont="1">
      <alignment vertical="center"/>
    </xf>
    <xf numFmtId="0" fontId="222" fillId="0" borderId="0" xfId="14" applyFont="1" applyAlignment="1">
      <alignment horizontal="left" vertical="center"/>
    </xf>
    <xf numFmtId="0" fontId="222" fillId="0" borderId="5" xfId="14" applyFont="1" applyBorder="1" applyAlignment="1">
      <alignment horizontal="center" vertical="center"/>
    </xf>
    <xf numFmtId="0" fontId="222" fillId="0" borderId="7" xfId="14" applyFont="1" applyBorder="1" applyAlignment="1">
      <alignment horizontal="center" vertical="center"/>
    </xf>
    <xf numFmtId="0" fontId="222" fillId="0" borderId="69" xfId="14" applyFont="1" applyBorder="1" applyAlignment="1">
      <alignment horizontal="center" vertical="center"/>
    </xf>
    <xf numFmtId="0" fontId="222" fillId="0" borderId="10" xfId="14" applyFont="1" applyBorder="1" applyAlignment="1">
      <alignment horizontal="center" vertical="center"/>
    </xf>
    <xf numFmtId="0" fontId="222" fillId="0" borderId="251" xfId="14" applyFont="1" applyBorder="1" applyAlignment="1">
      <alignment horizontal="center" vertical="center"/>
    </xf>
    <xf numFmtId="0" fontId="278" fillId="0" borderId="6" xfId="14" applyFont="1" applyBorder="1" applyAlignment="1">
      <alignment horizontal="center" vertical="center" wrapText="1"/>
    </xf>
    <xf numFmtId="0" fontId="222" fillId="0" borderId="6" xfId="14" applyFont="1" applyBorder="1" applyAlignment="1">
      <alignment horizontal="center" vertical="center"/>
    </xf>
    <xf numFmtId="0" fontId="222" fillId="0" borderId="6" xfId="14" applyFont="1" applyBorder="1" applyAlignment="1">
      <alignment horizontal="center" vertical="center" wrapText="1"/>
    </xf>
    <xf numFmtId="0" fontId="279" fillId="0" borderId="6" xfId="14" applyFont="1" applyBorder="1" applyAlignment="1">
      <alignment horizontal="center" vertical="center" wrapText="1"/>
    </xf>
    <xf numFmtId="0" fontId="279" fillId="0" borderId="80" xfId="14" applyFont="1" applyBorder="1" applyAlignment="1">
      <alignment horizontal="center" vertical="center" wrapText="1"/>
    </xf>
    <xf numFmtId="0" fontId="279" fillId="0" borderId="32" xfId="14" applyFont="1" applyBorder="1" applyAlignment="1">
      <alignment horizontal="center" vertical="center" wrapText="1"/>
    </xf>
    <xf numFmtId="0" fontId="222" fillId="0" borderId="197" xfId="14" applyFont="1" applyBorder="1" applyAlignment="1">
      <alignment horizontal="center" vertical="center"/>
    </xf>
    <xf numFmtId="0" fontId="222" fillId="0" borderId="197" xfId="14" applyFont="1" applyBorder="1" applyAlignment="1">
      <alignment horizontal="center" vertical="center" wrapText="1"/>
    </xf>
    <xf numFmtId="0" fontId="222" fillId="0" borderId="69" xfId="14" applyFont="1" applyBorder="1" applyAlignment="1">
      <alignment horizontal="center" vertical="center" wrapText="1"/>
    </xf>
    <xf numFmtId="0" fontId="222" fillId="0" borderId="251" xfId="14" applyFont="1" applyBorder="1" applyAlignment="1">
      <alignment horizontal="center" vertical="center" wrapText="1"/>
    </xf>
    <xf numFmtId="0" fontId="279" fillId="0" borderId="6" xfId="14" applyFont="1" applyBorder="1" applyAlignment="1">
      <alignment horizontal="center" vertical="center"/>
    </xf>
    <xf numFmtId="0" fontId="279" fillId="0" borderId="45" xfId="14" applyFont="1" applyBorder="1" applyAlignment="1">
      <alignment horizontal="center" vertical="center" wrapText="1"/>
    </xf>
    <xf numFmtId="0" fontId="279" fillId="0" borderId="13" xfId="14" applyFont="1" applyBorder="1" applyAlignment="1">
      <alignment horizontal="center" vertical="center" wrapText="1"/>
    </xf>
    <xf numFmtId="0" fontId="222" fillId="0" borderId="7" xfId="14" applyFont="1" applyBorder="1" applyAlignment="1">
      <alignment horizontal="center" vertical="center" wrapText="1"/>
    </xf>
    <xf numFmtId="0" fontId="222" fillId="0" borderId="10" xfId="14" applyFont="1" applyBorder="1" applyAlignment="1">
      <alignment horizontal="center" vertical="center" wrapText="1"/>
    </xf>
    <xf numFmtId="0" fontId="279" fillId="0" borderId="7" xfId="14" applyFont="1" applyBorder="1" applyAlignment="1">
      <alignment horizontal="center" vertical="center" wrapText="1"/>
    </xf>
    <xf numFmtId="0" fontId="279" fillId="0" borderId="69" xfId="14" applyFont="1" applyBorder="1" applyAlignment="1">
      <alignment horizontal="center" vertical="center"/>
    </xf>
    <xf numFmtId="0" fontId="279" fillId="0" borderId="10" xfId="14" applyFont="1" applyBorder="1" applyAlignment="1">
      <alignment horizontal="center" vertical="center"/>
    </xf>
    <xf numFmtId="0" fontId="279" fillId="0" borderId="81" xfId="14" applyFont="1" applyBorder="1" applyAlignment="1">
      <alignment horizontal="center" vertical="center" wrapText="1"/>
    </xf>
    <xf numFmtId="0" fontId="220" fillId="0" borderId="6" xfId="14" applyFont="1" applyBorder="1" applyAlignment="1">
      <alignment horizontal="center" vertical="center"/>
    </xf>
    <xf numFmtId="0" fontId="220" fillId="0" borderId="6" xfId="14" applyFont="1" applyBorder="1" applyAlignment="1">
      <alignment horizontal="center" vertical="center"/>
    </xf>
    <xf numFmtId="0" fontId="279" fillId="0" borderId="7" xfId="14" applyFont="1" applyBorder="1" applyAlignment="1">
      <alignment horizontal="center" vertical="center" shrinkToFit="1"/>
    </xf>
    <xf numFmtId="0" fontId="279" fillId="0" borderId="69" xfId="14" applyFont="1" applyBorder="1" applyAlignment="1">
      <alignment horizontal="center" vertical="center" shrinkToFit="1"/>
    </xf>
    <xf numFmtId="0" fontId="222" fillId="0" borderId="5" xfId="14" applyFont="1" applyBorder="1" applyAlignment="1">
      <alignment horizontal="center" vertical="center" shrinkToFit="1"/>
    </xf>
    <xf numFmtId="0" fontId="222" fillId="0" borderId="6" xfId="14" applyFont="1" applyBorder="1" applyAlignment="1">
      <alignment horizontal="center" vertical="center" shrinkToFit="1"/>
    </xf>
    <xf numFmtId="41" fontId="280" fillId="0" borderId="6" xfId="31" applyFont="1" applyBorder="1" applyAlignment="1">
      <alignment horizontal="center" vertical="center" shrinkToFit="1"/>
    </xf>
    <xf numFmtId="41" fontId="280" fillId="0" borderId="8" xfId="31" applyFont="1" applyBorder="1" applyAlignment="1">
      <alignment horizontal="center" vertical="center" shrinkToFit="1"/>
    </xf>
    <xf numFmtId="41" fontId="280" fillId="0" borderId="197" xfId="31" applyFont="1" applyBorder="1" applyAlignment="1">
      <alignment horizontal="center" vertical="center" shrinkToFit="1"/>
    </xf>
    <xf numFmtId="41" fontId="280" fillId="0" borderId="69" xfId="31" applyFont="1" applyBorder="1" applyAlignment="1">
      <alignment horizontal="center" vertical="center" shrinkToFit="1"/>
    </xf>
    <xf numFmtId="41" fontId="280" fillId="0" borderId="10" xfId="31" applyFont="1" applyBorder="1" applyAlignment="1">
      <alignment horizontal="center" vertical="center" shrinkToFit="1"/>
    </xf>
    <xf numFmtId="41" fontId="280" fillId="0" borderId="7" xfId="31" applyFont="1" applyBorder="1" applyAlignment="1">
      <alignment horizontal="center" vertical="center" shrinkToFit="1"/>
    </xf>
    <xf numFmtId="41" fontId="280" fillId="0" borderId="251" xfId="31" applyFont="1" applyBorder="1" applyAlignment="1">
      <alignment horizontal="center" vertical="center" shrinkToFit="1"/>
    </xf>
    <xf numFmtId="41" fontId="280" fillId="0" borderId="197" xfId="31" applyFont="1" applyBorder="1" applyAlignment="1">
      <alignment vertical="center" shrinkToFit="1"/>
    </xf>
    <xf numFmtId="41" fontId="280" fillId="0" borderId="69" xfId="31" applyFont="1" applyBorder="1" applyAlignment="1">
      <alignment vertical="center" shrinkToFit="1"/>
    </xf>
    <xf numFmtId="0" fontId="222" fillId="0" borderId="39" xfId="14" applyFont="1" applyBorder="1" applyAlignment="1">
      <alignment horizontal="center" vertical="center"/>
    </xf>
    <xf numFmtId="0" fontId="222" fillId="0" borderId="389" xfId="14" applyFont="1" applyBorder="1">
      <alignment vertical="center"/>
    </xf>
    <xf numFmtId="0" fontId="222" fillId="0" borderId="390" xfId="14" applyFont="1" applyBorder="1">
      <alignment vertical="center"/>
    </xf>
    <xf numFmtId="0" fontId="220" fillId="0" borderId="390" xfId="14" applyFont="1" applyBorder="1" applyAlignment="1">
      <alignment horizontal="center" vertical="center"/>
    </xf>
    <xf numFmtId="0" fontId="222" fillId="0" borderId="391" xfId="14" applyFont="1" applyBorder="1">
      <alignment vertical="center"/>
    </xf>
    <xf numFmtId="0" fontId="220" fillId="0" borderId="40" xfId="14" applyFont="1" applyBorder="1" applyAlignment="1">
      <alignment horizontal="center" vertical="center"/>
    </xf>
    <xf numFmtId="0" fontId="279" fillId="0" borderId="41" xfId="14" applyFont="1" applyBorder="1" applyAlignment="1">
      <alignment horizontal="center" vertical="center" shrinkToFit="1"/>
    </xf>
    <xf numFmtId="0" fontId="279" fillId="0" borderId="231" xfId="14" applyFont="1" applyBorder="1" applyAlignment="1">
      <alignment horizontal="center" vertical="center" shrinkToFit="1"/>
    </xf>
    <xf numFmtId="0" fontId="222" fillId="0" borderId="39" xfId="14" applyFont="1" applyBorder="1" applyAlignment="1">
      <alignment horizontal="center" vertical="center" shrinkToFit="1"/>
    </xf>
    <xf numFmtId="0" fontId="222" fillId="0" borderId="40" xfId="14" applyFont="1" applyBorder="1" applyAlignment="1">
      <alignment horizontal="center" vertical="center" shrinkToFit="1"/>
    </xf>
    <xf numFmtId="41" fontId="280" fillId="0" borderId="40" xfId="31" applyFont="1" applyBorder="1" applyAlignment="1">
      <alignment horizontal="center" vertical="center" shrinkToFit="1"/>
    </xf>
    <xf numFmtId="41" fontId="280" fillId="0" borderId="42" xfId="31" applyFont="1" applyBorder="1" applyAlignment="1">
      <alignment horizontal="center" vertical="center" shrinkToFit="1"/>
    </xf>
    <xf numFmtId="41" fontId="280" fillId="0" borderId="392" xfId="31" applyFont="1" applyBorder="1" applyAlignment="1">
      <alignment horizontal="center" vertical="center" shrinkToFit="1"/>
    </xf>
    <xf numFmtId="41" fontId="280" fillId="0" borderId="231" xfId="31" applyFont="1" applyBorder="1" applyAlignment="1">
      <alignment horizontal="center" vertical="center" shrinkToFit="1"/>
    </xf>
    <xf numFmtId="41" fontId="280" fillId="0" borderId="47" xfId="31" applyFont="1" applyBorder="1" applyAlignment="1">
      <alignment horizontal="center" vertical="center" shrinkToFit="1"/>
    </xf>
    <xf numFmtId="41" fontId="280" fillId="0" borderId="41" xfId="31" applyFont="1" applyBorder="1" applyAlignment="1">
      <alignment horizontal="center" vertical="center" shrinkToFit="1"/>
    </xf>
    <xf numFmtId="41" fontId="280" fillId="0" borderId="393" xfId="31" applyFont="1" applyBorder="1" applyAlignment="1">
      <alignment horizontal="center" vertical="center" shrinkToFit="1"/>
    </xf>
    <xf numFmtId="41" fontId="280" fillId="0" borderId="392" xfId="31" applyFont="1" applyBorder="1" applyAlignment="1">
      <alignment vertical="center" shrinkToFit="1"/>
    </xf>
    <xf numFmtId="41" fontId="280" fillId="0" borderId="231" xfId="31" applyFont="1" applyBorder="1" applyAlignment="1">
      <alignment vertical="center" shrinkToFit="1"/>
    </xf>
    <xf numFmtId="0" fontId="280" fillId="0" borderId="394" xfId="14" applyFont="1" applyBorder="1" applyAlignment="1">
      <alignment horizontal="center" vertical="center"/>
    </xf>
    <xf numFmtId="0" fontId="222" fillId="0" borderId="295" xfId="14" applyFont="1" applyBorder="1">
      <alignment vertical="center"/>
    </xf>
    <xf numFmtId="0" fontId="280" fillId="0" borderId="395" xfId="14" applyFont="1" applyBorder="1" applyAlignment="1">
      <alignment horizontal="center" vertical="center" shrinkToFit="1"/>
    </xf>
    <xf numFmtId="0" fontId="280" fillId="0" borderId="396" xfId="14" applyFont="1" applyBorder="1" applyAlignment="1">
      <alignment horizontal="center" vertical="center" shrinkToFit="1"/>
    </xf>
    <xf numFmtId="0" fontId="280" fillId="0" borderId="397" xfId="14" applyFont="1" applyBorder="1" applyAlignment="1">
      <alignment horizontal="center" vertical="center" shrinkToFit="1"/>
    </xf>
    <xf numFmtId="0" fontId="222" fillId="0" borderId="98" xfId="14" applyFont="1" applyBorder="1" applyAlignment="1">
      <alignment horizontal="center" vertical="center"/>
    </xf>
    <xf numFmtId="0" fontId="222" fillId="0" borderId="99" xfId="14" applyFont="1" applyBorder="1" applyAlignment="1">
      <alignment horizontal="center" vertical="center"/>
    </xf>
    <xf numFmtId="0" fontId="279" fillId="0" borderId="395" xfId="14" applyFont="1" applyBorder="1" applyAlignment="1">
      <alignment horizontal="center" vertical="center" shrinkToFit="1"/>
    </xf>
    <xf numFmtId="0" fontId="279" fillId="0" borderId="396" xfId="14" applyFont="1" applyBorder="1" applyAlignment="1">
      <alignment horizontal="center" vertical="center" shrinkToFit="1"/>
    </xf>
    <xf numFmtId="0" fontId="222" fillId="0" borderId="398" xfId="14" applyFont="1" applyBorder="1" applyAlignment="1">
      <alignment horizontal="center" vertical="center" shrinkToFit="1"/>
    </xf>
    <xf numFmtId="0" fontId="222" fillId="0" borderId="399" xfId="14" applyFont="1" applyBorder="1" applyAlignment="1">
      <alignment horizontal="center" vertical="center" shrinkToFit="1"/>
    </xf>
    <xf numFmtId="41" fontId="280" fillId="0" borderId="399" xfId="31" applyFont="1" applyBorder="1" applyAlignment="1">
      <alignment horizontal="center" vertical="center" shrinkToFit="1"/>
    </xf>
    <xf numFmtId="41" fontId="280" fillId="0" borderId="400" xfId="31" applyFont="1" applyBorder="1" applyAlignment="1">
      <alignment horizontal="center" vertical="center" shrinkToFit="1"/>
    </xf>
    <xf numFmtId="41" fontId="280" fillId="0" borderId="401" xfId="31" applyFont="1" applyBorder="1" applyAlignment="1">
      <alignment horizontal="center" vertical="center" shrinkToFit="1"/>
    </xf>
    <xf numFmtId="41" fontId="280" fillId="0" borderId="396" xfId="31" applyFont="1" applyBorder="1" applyAlignment="1">
      <alignment horizontal="center" vertical="center" shrinkToFit="1"/>
    </xf>
    <xf numFmtId="41" fontId="280" fillId="0" borderId="397" xfId="31" applyFont="1" applyBorder="1" applyAlignment="1">
      <alignment horizontal="center" vertical="center" shrinkToFit="1"/>
    </xf>
    <xf numFmtId="41" fontId="280" fillId="0" borderId="395" xfId="31" applyFont="1" applyBorder="1" applyAlignment="1">
      <alignment horizontal="center" vertical="center" shrinkToFit="1"/>
    </xf>
    <xf numFmtId="41" fontId="280" fillId="0" borderId="402" xfId="31" applyFont="1" applyBorder="1" applyAlignment="1">
      <alignment horizontal="center" vertical="center" shrinkToFit="1"/>
    </xf>
    <xf numFmtId="41" fontId="280" fillId="0" borderId="401" xfId="31" applyFont="1" applyBorder="1" applyAlignment="1">
      <alignment vertical="center" shrinkToFit="1"/>
    </xf>
    <xf numFmtId="41" fontId="280" fillId="0" borderId="396" xfId="31" applyFont="1" applyBorder="1" applyAlignment="1">
      <alignment vertical="center" shrinkToFit="1"/>
    </xf>
    <xf numFmtId="41" fontId="280" fillId="0" borderId="0" xfId="31" applyFont="1" applyAlignment="1">
      <alignment horizontal="center" vertical="center" shrinkToFit="1"/>
    </xf>
    <xf numFmtId="0" fontId="222" fillId="0" borderId="6" xfId="14" applyFont="1" applyBorder="1" applyAlignment="1">
      <alignment horizontal="center" vertical="center"/>
    </xf>
    <xf numFmtId="0" fontId="222" fillId="0" borderId="6" xfId="14" applyFont="1" applyBorder="1">
      <alignment vertical="center"/>
    </xf>
    <xf numFmtId="0" fontId="280" fillId="0" borderId="5" xfId="14" applyFont="1" applyBorder="1" applyAlignment="1">
      <alignment horizontal="center" vertical="center"/>
    </xf>
    <xf numFmtId="0" fontId="222" fillId="0" borderId="297" xfId="14" applyFont="1" applyBorder="1">
      <alignment vertical="center"/>
    </xf>
    <xf numFmtId="199" fontId="243" fillId="6" borderId="100" xfId="14" applyNumberFormat="1" applyFont="1" applyFill="1" applyBorder="1" applyAlignment="1">
      <alignment horizontal="center" vertical="center" shrinkToFit="1"/>
    </xf>
    <xf numFmtId="199" fontId="243" fillId="6" borderId="103" xfId="14" applyNumberFormat="1" applyFont="1" applyFill="1" applyBorder="1" applyAlignment="1">
      <alignment horizontal="center" vertical="center" shrinkToFit="1"/>
    </xf>
    <xf numFmtId="199" fontId="243" fillId="6" borderId="102" xfId="14" applyNumberFormat="1" applyFont="1" applyFill="1" applyBorder="1" applyAlignment="1">
      <alignment horizontal="center" vertical="center" shrinkToFit="1"/>
    </xf>
    <xf numFmtId="0" fontId="222" fillId="37" borderId="297" xfId="14" applyFont="1" applyFill="1" applyBorder="1">
      <alignment vertical="center"/>
    </xf>
    <xf numFmtId="0" fontId="279" fillId="0" borderId="100" xfId="14" applyFont="1" applyBorder="1" applyAlignment="1">
      <alignment horizontal="center" vertical="center" shrinkToFit="1"/>
    </xf>
    <xf numFmtId="0" fontId="279" fillId="0" borderId="103" xfId="14" applyFont="1" applyBorder="1" applyAlignment="1">
      <alignment horizontal="center" vertical="center" shrinkToFit="1"/>
    </xf>
    <xf numFmtId="0" fontId="222" fillId="0" borderId="124" xfId="14" applyFont="1" applyBorder="1" applyAlignment="1">
      <alignment horizontal="center" vertical="center" shrinkToFit="1"/>
    </xf>
    <xf numFmtId="0" fontId="222" fillId="0" borderId="297" xfId="14" applyFont="1" applyBorder="1" applyAlignment="1">
      <alignment horizontal="center" vertical="center" shrinkToFit="1"/>
    </xf>
    <xf numFmtId="41" fontId="280" fillId="0" borderId="297" xfId="31" applyFont="1" applyBorder="1" applyAlignment="1">
      <alignment horizontal="center" vertical="center" shrinkToFit="1"/>
    </xf>
    <xf numFmtId="41" fontId="280" fillId="0" borderId="298" xfId="31" applyFont="1" applyBorder="1" applyAlignment="1">
      <alignment horizontal="center" vertical="center" shrinkToFit="1"/>
    </xf>
    <xf numFmtId="41" fontId="280" fillId="0" borderId="403" xfId="31" applyFont="1" applyBorder="1" applyAlignment="1">
      <alignment horizontal="center" vertical="center" shrinkToFit="1"/>
    </xf>
    <xf numFmtId="41" fontId="280" fillId="0" borderId="103" xfId="31" applyFont="1" applyBorder="1" applyAlignment="1">
      <alignment horizontal="center" vertical="center" shrinkToFit="1"/>
    </xf>
    <xf numFmtId="41" fontId="280" fillId="0" borderId="102" xfId="31" applyFont="1" applyBorder="1" applyAlignment="1">
      <alignment horizontal="center" vertical="center" shrinkToFit="1"/>
    </xf>
    <xf numFmtId="41" fontId="280" fillId="0" borderId="100" xfId="31" applyFont="1" applyBorder="1" applyAlignment="1">
      <alignment horizontal="center" vertical="center" shrinkToFit="1"/>
    </xf>
    <xf numFmtId="41" fontId="280" fillId="0" borderId="284" xfId="31" applyFont="1" applyBorder="1" applyAlignment="1">
      <alignment horizontal="center" vertical="center" shrinkToFit="1"/>
    </xf>
    <xf numFmtId="41" fontId="280" fillId="0" borderId="403" xfId="31" applyFont="1" applyBorder="1" applyAlignment="1">
      <alignment vertical="center" shrinkToFit="1"/>
    </xf>
    <xf numFmtId="41" fontId="280" fillId="0" borderId="103" xfId="31" applyFont="1" applyBorder="1" applyAlignment="1">
      <alignment vertical="center" shrinkToFit="1"/>
    </xf>
    <xf numFmtId="212" fontId="280" fillId="0" borderId="100" xfId="31" applyNumberFormat="1" applyFont="1" applyBorder="1" applyAlignment="1">
      <alignment horizontal="center" vertical="center" shrinkToFit="1"/>
    </xf>
    <xf numFmtId="212" fontId="280" fillId="0" borderId="103" xfId="31" applyNumberFormat="1" applyFont="1" applyBorder="1" applyAlignment="1">
      <alignment horizontal="center" vertical="center" shrinkToFit="1"/>
    </xf>
    <xf numFmtId="212" fontId="280" fillId="0" borderId="284" xfId="31" applyNumberFormat="1" applyFont="1" applyBorder="1" applyAlignment="1">
      <alignment horizontal="center" vertical="center" shrinkToFit="1"/>
    </xf>
    <xf numFmtId="212" fontId="280" fillId="0" borderId="0" xfId="31" applyNumberFormat="1" applyFont="1" applyAlignment="1">
      <alignment horizontal="center" vertical="center" shrinkToFit="1"/>
    </xf>
    <xf numFmtId="0" fontId="42" fillId="8" borderId="6" xfId="14" applyFont="1" applyFill="1" applyBorder="1" applyAlignment="1">
      <alignment horizontal="center" vertical="center"/>
    </xf>
    <xf numFmtId="0" fontId="42" fillId="8" borderId="6" xfId="14" applyFont="1" applyFill="1" applyBorder="1">
      <alignment vertical="center"/>
    </xf>
    <xf numFmtId="0" fontId="21" fillId="16" borderId="6" xfId="14" applyFont="1" applyFill="1" applyBorder="1" applyAlignment="1">
      <alignment horizontal="center" vertical="center"/>
    </xf>
    <xf numFmtId="0" fontId="222" fillId="0" borderId="133" xfId="14" applyFont="1" applyBorder="1">
      <alignment vertical="center"/>
    </xf>
    <xf numFmtId="49" fontId="280" fillId="0" borderId="89" xfId="14" applyNumberFormat="1" applyFont="1" applyBorder="1" applyAlignment="1">
      <alignment horizontal="center" vertical="center" shrinkToFit="1"/>
    </xf>
    <xf numFmtId="49" fontId="280" fillId="0" borderId="290" xfId="14" applyNumberFormat="1" applyFont="1" applyBorder="1" applyAlignment="1">
      <alignment horizontal="center" vertical="center" shrinkToFit="1"/>
    </xf>
    <xf numFmtId="49" fontId="280" fillId="0" borderId="134" xfId="14" applyNumberFormat="1" applyFont="1" applyBorder="1" applyAlignment="1">
      <alignment horizontal="center" vertical="center" shrinkToFit="1"/>
    </xf>
    <xf numFmtId="0" fontId="222" fillId="0" borderId="89" xfId="14" applyFont="1" applyBorder="1" applyAlignment="1">
      <alignment horizontal="center" vertical="center"/>
    </xf>
    <xf numFmtId="0" fontId="222" fillId="0" borderId="134" xfId="14" applyFont="1" applyBorder="1" applyAlignment="1">
      <alignment horizontal="center" vertical="center"/>
    </xf>
    <xf numFmtId="0" fontId="279" fillId="0" borderId="89" xfId="14" applyFont="1" applyBorder="1" applyAlignment="1">
      <alignment horizontal="center" vertical="center" shrinkToFit="1"/>
    </xf>
    <xf numFmtId="0" fontId="279" fillId="0" borderId="290" xfId="14" applyFont="1" applyBorder="1" applyAlignment="1">
      <alignment horizontal="center" vertical="center" shrinkToFit="1"/>
    </xf>
    <xf numFmtId="0" fontId="222" fillId="0" borderId="132" xfId="14" applyFont="1" applyBorder="1" applyAlignment="1">
      <alignment horizontal="center" vertical="center" shrinkToFit="1"/>
    </xf>
    <xf numFmtId="0" fontId="222" fillId="0" borderId="133" xfId="14" applyFont="1" applyBorder="1" applyAlignment="1">
      <alignment horizontal="center" vertical="center" shrinkToFit="1"/>
    </xf>
    <xf numFmtId="41" fontId="280" fillId="0" borderId="133" xfId="31" applyFont="1" applyBorder="1" applyAlignment="1">
      <alignment horizontal="center" vertical="center" shrinkToFit="1"/>
    </xf>
    <xf numFmtId="41" fontId="280" fillId="0" borderId="135" xfId="31" applyFont="1" applyBorder="1" applyAlignment="1">
      <alignment horizontal="center" vertical="center" shrinkToFit="1"/>
    </xf>
    <xf numFmtId="41" fontId="280" fillId="0" borderId="404" xfId="31" applyFont="1" applyBorder="1" applyAlignment="1">
      <alignment horizontal="center" vertical="center" shrinkToFit="1"/>
    </xf>
    <xf numFmtId="41" fontId="280" fillId="0" borderId="290" xfId="31" applyFont="1" applyBorder="1" applyAlignment="1">
      <alignment horizontal="center" vertical="center" shrinkToFit="1"/>
    </xf>
    <xf numFmtId="41" fontId="280" fillId="0" borderId="134" xfId="31" applyFont="1" applyBorder="1" applyAlignment="1">
      <alignment horizontal="center" vertical="center" shrinkToFit="1"/>
    </xf>
    <xf numFmtId="41" fontId="280" fillId="0" borderId="89" xfId="31" applyFont="1" applyBorder="1" applyAlignment="1">
      <alignment horizontal="center" vertical="center" shrinkToFit="1"/>
    </xf>
    <xf numFmtId="41" fontId="280" fillId="0" borderId="320" xfId="31" applyFont="1" applyBorder="1" applyAlignment="1">
      <alignment horizontal="center" vertical="center" shrinkToFit="1"/>
    </xf>
    <xf numFmtId="41" fontId="280" fillId="0" borderId="404" xfId="31" applyFont="1" applyBorder="1" applyAlignment="1">
      <alignment vertical="center" shrinkToFit="1"/>
    </xf>
    <xf numFmtId="41" fontId="280" fillId="0" borderId="290" xfId="31" applyFont="1" applyBorder="1" applyAlignment="1">
      <alignment vertical="center" shrinkToFit="1"/>
    </xf>
    <xf numFmtId="212" fontId="280" fillId="0" borderId="89" xfId="31" applyNumberFormat="1" applyFont="1" applyBorder="1" applyAlignment="1">
      <alignment horizontal="center" vertical="center" shrinkToFit="1"/>
    </xf>
    <xf numFmtId="212" fontId="280" fillId="0" borderId="290" xfId="31" applyNumberFormat="1" applyFont="1" applyBorder="1" applyAlignment="1">
      <alignment horizontal="center" vertical="center" shrinkToFit="1"/>
    </xf>
    <xf numFmtId="212" fontId="280" fillId="0" borderId="320" xfId="31" applyNumberFormat="1" applyFont="1" applyBorder="1" applyAlignment="1">
      <alignment horizontal="center" vertical="center" shrinkToFit="1"/>
    </xf>
    <xf numFmtId="199" fontId="280" fillId="0" borderId="100" xfId="14" applyNumberFormat="1" applyFont="1" applyBorder="1" applyAlignment="1">
      <alignment horizontal="center" vertical="center" shrinkToFit="1"/>
    </xf>
    <xf numFmtId="199" fontId="280" fillId="0" borderId="103" xfId="14" applyNumberFormat="1" applyFont="1" applyBorder="1" applyAlignment="1">
      <alignment horizontal="center" vertical="center" shrinkToFit="1"/>
    </xf>
    <xf numFmtId="199" fontId="280" fillId="0" borderId="102" xfId="14" applyNumberFormat="1" applyFont="1" applyBorder="1" applyAlignment="1">
      <alignment horizontal="center" vertical="center" shrinkToFit="1"/>
    </xf>
    <xf numFmtId="0" fontId="279" fillId="0" borderId="288" xfId="14" applyFont="1" applyBorder="1" applyAlignment="1">
      <alignment horizontal="center" vertical="center" shrinkToFit="1"/>
    </xf>
    <xf numFmtId="0" fontId="279" fillId="0" borderId="228" xfId="14" applyFont="1" applyBorder="1" applyAlignment="1">
      <alignment horizontal="center" vertical="center" shrinkToFit="1"/>
    </xf>
    <xf numFmtId="0" fontId="222" fillId="0" borderId="177" xfId="14" applyFont="1" applyBorder="1" applyAlignment="1">
      <alignment horizontal="center" vertical="center"/>
    </xf>
    <xf numFmtId="0" fontId="222" fillId="0" borderId="179" xfId="14" applyFont="1" applyBorder="1" applyAlignment="1">
      <alignment horizontal="center" vertical="center"/>
    </xf>
    <xf numFmtId="0" fontId="222" fillId="0" borderId="178" xfId="14" applyFont="1" applyBorder="1" applyAlignment="1">
      <alignment horizontal="center" vertical="center"/>
    </xf>
    <xf numFmtId="0" fontId="222" fillId="0" borderId="241" xfId="14" applyFont="1" applyBorder="1" applyAlignment="1">
      <alignment horizontal="center" vertical="center" wrapText="1"/>
    </xf>
    <xf numFmtId="0" fontId="222" fillId="0" borderId="73" xfId="14" applyFont="1" applyBorder="1" applyAlignment="1">
      <alignment horizontal="center" vertical="center" wrapText="1"/>
    </xf>
    <xf numFmtId="0" fontId="222" fillId="0" borderId="242" xfId="14" applyFont="1" applyBorder="1" applyAlignment="1">
      <alignment horizontal="center" vertical="center" wrapText="1"/>
    </xf>
    <xf numFmtId="0" fontId="222" fillId="0" borderId="241" xfId="14" applyFont="1" applyBorder="1" applyAlignment="1">
      <alignment horizontal="center" vertical="center"/>
    </xf>
    <xf numFmtId="0" fontId="222" fillId="0" borderId="73" xfId="14" applyFont="1" applyBorder="1" applyAlignment="1">
      <alignment horizontal="center" vertical="center"/>
    </xf>
    <xf numFmtId="0" fontId="222" fillId="0" borderId="242" xfId="14" applyFont="1" applyBorder="1" applyAlignment="1">
      <alignment horizontal="center" vertical="center"/>
    </xf>
    <xf numFmtId="0" fontId="222" fillId="0" borderId="1" xfId="14" applyFont="1" applyBorder="1" applyAlignment="1">
      <alignment horizontal="center" vertical="center" wrapText="1"/>
    </xf>
    <xf numFmtId="0" fontId="222" fillId="0" borderId="2" xfId="14" applyFont="1" applyBorder="1" applyAlignment="1">
      <alignment horizontal="center" vertical="center"/>
    </xf>
    <xf numFmtId="0" fontId="222" fillId="0" borderId="194" xfId="14" applyFont="1" applyBorder="1" applyAlignment="1">
      <alignment horizontal="center" vertical="center" wrapText="1"/>
    </xf>
    <xf numFmtId="0" fontId="222" fillId="0" borderId="182" xfId="14" applyFont="1" applyBorder="1" applyAlignment="1">
      <alignment horizontal="center" vertical="center"/>
    </xf>
    <xf numFmtId="0" fontId="222" fillId="0" borderId="310" xfId="14" applyFont="1" applyBorder="1" applyAlignment="1">
      <alignment horizontal="center" vertical="center"/>
    </xf>
    <xf numFmtId="0" fontId="222" fillId="0" borderId="183" xfId="14" applyFont="1" applyBorder="1" applyAlignment="1">
      <alignment horizontal="center" vertical="center"/>
    </xf>
    <xf numFmtId="0" fontId="222" fillId="0" borderId="240" xfId="14" applyFont="1" applyBorder="1" applyAlignment="1">
      <alignment horizontal="center" vertical="center" wrapText="1"/>
    </xf>
    <xf numFmtId="0" fontId="222" fillId="0" borderId="0" xfId="14" applyFont="1" applyAlignment="1">
      <alignment horizontal="center" vertical="center" wrapText="1"/>
    </xf>
    <xf numFmtId="0" fontId="222" fillId="0" borderId="243" xfId="14" applyFont="1" applyBorder="1" applyAlignment="1">
      <alignment horizontal="center" vertical="center" wrapText="1"/>
    </xf>
    <xf numFmtId="0" fontId="222" fillId="0" borderId="240" xfId="14" applyFont="1" applyBorder="1" applyAlignment="1">
      <alignment horizontal="center" vertical="center"/>
    </xf>
    <xf numFmtId="0" fontId="222" fillId="0" borderId="0" xfId="14" applyFont="1" applyAlignment="1">
      <alignment horizontal="center" vertical="center"/>
    </xf>
    <xf numFmtId="0" fontId="222" fillId="0" borderId="243" xfId="14" applyFont="1" applyBorder="1" applyAlignment="1">
      <alignment horizontal="center" vertical="center"/>
    </xf>
    <xf numFmtId="0" fontId="222" fillId="0" borderId="45" xfId="14" applyFont="1" applyBorder="1" applyAlignment="1">
      <alignment horizontal="center" vertical="center" wrapText="1"/>
    </xf>
    <xf numFmtId="0" fontId="222" fillId="0" borderId="250" xfId="14" applyFont="1" applyBorder="1" applyAlignment="1">
      <alignment horizontal="center" vertical="center" wrapText="1"/>
    </xf>
    <xf numFmtId="0" fontId="222" fillId="0" borderId="8" xfId="14" applyFont="1" applyBorder="1" applyAlignment="1">
      <alignment horizontal="center" vertical="center" wrapText="1"/>
    </xf>
    <xf numFmtId="0" fontId="222" fillId="0" borderId="43" xfId="14" applyFont="1" applyBorder="1" applyAlignment="1">
      <alignment horizontal="center" vertical="center" wrapText="1"/>
    </xf>
    <xf numFmtId="0" fontId="222" fillId="0" borderId="13" xfId="14" applyFont="1" applyBorder="1" applyAlignment="1">
      <alignment horizontal="center" vertical="center" wrapText="1"/>
    </xf>
    <xf numFmtId="0" fontId="222" fillId="0" borderId="43" xfId="14" applyFont="1" applyBorder="1" applyAlignment="1">
      <alignment horizontal="center" vertical="center"/>
    </xf>
    <xf numFmtId="0" fontId="222" fillId="0" borderId="13" xfId="14" applyFont="1" applyBorder="1" applyAlignment="1">
      <alignment horizontal="center" vertical="center"/>
    </xf>
    <xf numFmtId="0" fontId="222" fillId="0" borderId="250" xfId="14" applyFont="1" applyBorder="1" applyAlignment="1">
      <alignment horizontal="center" vertical="center"/>
    </xf>
    <xf numFmtId="0" fontId="222" fillId="0" borderId="320" xfId="14" applyFont="1" applyBorder="1" applyAlignment="1">
      <alignment horizontal="center" vertical="center"/>
    </xf>
    <xf numFmtId="41" fontId="243" fillId="0" borderId="132" xfId="31" applyFont="1" applyBorder="1" applyAlignment="1">
      <alignment horizontal="center" vertical="center" shrinkToFit="1"/>
    </xf>
    <xf numFmtId="41" fontId="243" fillId="0" borderId="133" xfId="31" applyFont="1" applyBorder="1" applyAlignment="1">
      <alignment horizontal="center" vertical="center" shrinkToFit="1"/>
    </xf>
    <xf numFmtId="41" fontId="243" fillId="0" borderId="134" xfId="31" applyFont="1" applyBorder="1" applyAlignment="1">
      <alignment horizontal="center" vertical="center" shrinkToFit="1"/>
    </xf>
    <xf numFmtId="41" fontId="243" fillId="0" borderId="89" xfId="31" applyFont="1" applyBorder="1" applyAlignment="1">
      <alignment horizontal="center" vertical="center" shrinkToFit="1"/>
    </xf>
    <xf numFmtId="41" fontId="243" fillId="0" borderId="290" xfId="31" applyFont="1" applyBorder="1" applyAlignment="1">
      <alignment horizontal="center" vertical="center" shrinkToFit="1"/>
    </xf>
    <xf numFmtId="41" fontId="243" fillId="0" borderId="135" xfId="31" applyFont="1" applyBorder="1" applyAlignment="1">
      <alignment horizontal="center" vertical="center" shrinkToFit="1"/>
    </xf>
    <xf numFmtId="41" fontId="281" fillId="0" borderId="404" xfId="31" applyFont="1" applyBorder="1" applyAlignment="1">
      <alignment horizontal="center" vertical="center" shrinkToFit="1"/>
    </xf>
    <xf numFmtId="41" fontId="281" fillId="0" borderId="290" xfId="31" applyFont="1" applyBorder="1" applyAlignment="1">
      <alignment horizontal="center" vertical="center" shrinkToFit="1"/>
    </xf>
    <xf numFmtId="41" fontId="281" fillId="0" borderId="320" xfId="31" applyFont="1" applyBorder="1" applyAlignment="1">
      <alignment horizontal="center" vertical="center" shrinkToFit="1"/>
    </xf>
    <xf numFmtId="0" fontId="222" fillId="0" borderId="40" xfId="14" applyFont="1" applyBorder="1" applyAlignment="1">
      <alignment horizontal="center" vertical="center"/>
    </xf>
    <xf numFmtId="0" fontId="222" fillId="0" borderId="126" xfId="14" applyFont="1" applyBorder="1" applyAlignment="1">
      <alignment horizontal="center" vertical="center"/>
    </xf>
    <xf numFmtId="0" fontId="222" fillId="0" borderId="405" xfId="14" applyFont="1" applyBorder="1" applyAlignment="1">
      <alignment horizontal="center" vertical="center"/>
    </xf>
    <xf numFmtId="41" fontId="243" fillId="0" borderId="406" xfId="31" applyFont="1" applyBorder="1" applyAlignment="1">
      <alignment horizontal="center" vertical="center" shrinkToFit="1"/>
    </xf>
    <xf numFmtId="41" fontId="243" fillId="0" borderId="125" xfId="31" applyFont="1" applyBorder="1" applyAlignment="1">
      <alignment horizontal="center" vertical="center" shrinkToFit="1"/>
    </xf>
    <xf numFmtId="41" fontId="243" fillId="0" borderId="128" xfId="31" applyFont="1" applyBorder="1" applyAlignment="1">
      <alignment horizontal="center" vertical="center" shrinkToFit="1"/>
    </xf>
    <xf numFmtId="41" fontId="243" fillId="6" borderId="126" xfId="31" applyFont="1" applyFill="1" applyBorder="1" applyAlignment="1">
      <alignment horizontal="center" vertical="center" shrinkToFit="1"/>
    </xf>
    <xf numFmtId="41" fontId="243" fillId="6" borderId="407" xfId="31" applyFont="1" applyFill="1" applyBorder="1" applyAlignment="1">
      <alignment horizontal="center" vertical="center" shrinkToFit="1"/>
    </xf>
    <xf numFmtId="41" fontId="243" fillId="6" borderId="128" xfId="31" applyFont="1" applyFill="1" applyBorder="1" applyAlignment="1">
      <alignment horizontal="center" vertical="center" shrinkToFit="1"/>
    </xf>
    <xf numFmtId="41" fontId="243" fillId="0" borderId="408" xfId="31" applyFont="1" applyBorder="1" applyAlignment="1">
      <alignment horizontal="center" vertical="center" shrinkToFit="1"/>
    </xf>
    <xf numFmtId="41" fontId="243" fillId="0" borderId="131" xfId="31" applyFont="1" applyBorder="1" applyAlignment="1">
      <alignment horizontal="center" vertical="center" shrinkToFit="1"/>
    </xf>
    <xf numFmtId="41" fontId="281" fillId="0" borderId="409" xfId="31" applyFont="1" applyBorder="1" applyAlignment="1">
      <alignment horizontal="center" vertical="center" shrinkToFit="1"/>
    </xf>
    <xf numFmtId="41" fontId="281" fillId="0" borderId="407" xfId="31" applyFont="1" applyBorder="1" applyAlignment="1">
      <alignment horizontal="center" vertical="center" shrinkToFit="1"/>
    </xf>
    <xf numFmtId="41" fontId="281" fillId="0" borderId="405" xfId="31" applyFont="1" applyBorder="1" applyAlignment="1">
      <alignment horizontal="center" vertical="center" shrinkToFit="1"/>
    </xf>
    <xf numFmtId="0" fontId="222" fillId="0" borderId="16" xfId="14" applyFont="1" applyBorder="1" applyAlignment="1">
      <alignment horizontal="center" vertical="center"/>
    </xf>
    <xf numFmtId="0" fontId="222" fillId="0" borderId="395" xfId="14" applyFont="1" applyBorder="1" applyAlignment="1">
      <alignment horizontal="center" vertical="center"/>
    </xf>
    <xf numFmtId="0" fontId="222" fillId="0" borderId="402" xfId="14" applyFont="1" applyBorder="1" applyAlignment="1">
      <alignment horizontal="center" vertical="center"/>
    </xf>
    <xf numFmtId="41" fontId="280" fillId="0" borderId="398" xfId="31" applyFont="1" applyBorder="1" applyAlignment="1">
      <alignment horizontal="center" vertical="center" shrinkToFit="1"/>
    </xf>
    <xf numFmtId="41" fontId="280" fillId="0" borderId="295" xfId="31" applyFont="1" applyBorder="1" applyAlignment="1">
      <alignment horizontal="center" vertical="center" shrinkToFit="1"/>
    </xf>
    <xf numFmtId="41" fontId="280" fillId="0" borderId="410" xfId="31" applyFont="1" applyBorder="1" applyAlignment="1">
      <alignment horizontal="center" vertical="center" shrinkToFit="1"/>
    </xf>
    <xf numFmtId="41" fontId="280" fillId="0" borderId="296" xfId="31" applyFont="1" applyBorder="1" applyAlignment="1">
      <alignment horizontal="center" vertical="center" shrinkToFit="1"/>
    </xf>
    <xf numFmtId="0" fontId="222" fillId="0" borderId="100" xfId="14" applyFont="1" applyBorder="1" applyAlignment="1">
      <alignment horizontal="center" vertical="center"/>
    </xf>
    <xf numFmtId="0" fontId="222" fillId="0" borderId="284" xfId="14" applyFont="1" applyBorder="1" applyAlignment="1">
      <alignment horizontal="center" vertical="center"/>
    </xf>
    <xf numFmtId="41" fontId="280" fillId="0" borderId="124" xfId="31" applyFont="1" applyBorder="1" applyAlignment="1">
      <alignment horizontal="center" vertical="center" shrinkToFit="1"/>
    </xf>
    <xf numFmtId="41" fontId="280" fillId="6" borderId="100" xfId="31" applyFont="1" applyFill="1" applyBorder="1" applyAlignment="1">
      <alignment horizontal="center" vertical="center" shrinkToFit="1"/>
    </xf>
    <xf numFmtId="41" fontId="280" fillId="6" borderId="103" xfId="31" applyFont="1" applyFill="1" applyBorder="1" applyAlignment="1">
      <alignment horizontal="center" vertical="center" shrinkToFit="1"/>
    </xf>
    <xf numFmtId="41" fontId="280" fillId="6" borderId="102" xfId="31" applyFont="1" applyFill="1" applyBorder="1" applyAlignment="1">
      <alignment horizontal="center" vertical="center" shrinkToFit="1"/>
    </xf>
    <xf numFmtId="41" fontId="280" fillId="0" borderId="16" xfId="31" applyFont="1" applyBorder="1" applyAlignment="1">
      <alignment horizontal="center" vertical="center" shrinkToFit="1"/>
    </xf>
    <xf numFmtId="41" fontId="280" fillId="0" borderId="394" xfId="31" applyFont="1" applyBorder="1" applyAlignment="1">
      <alignment horizontal="center" vertical="center" shrinkToFit="1"/>
    </xf>
    <xf numFmtId="41" fontId="280" fillId="0" borderId="289" xfId="31" applyFont="1" applyBorder="1" applyAlignment="1">
      <alignment horizontal="center" vertical="center" shrinkToFit="1"/>
    </xf>
    <xf numFmtId="41" fontId="280" fillId="0" borderId="99" xfId="31" applyFont="1" applyBorder="1" applyAlignment="1">
      <alignment horizontal="center" vertical="center" shrinkToFit="1"/>
    </xf>
    <xf numFmtId="41" fontId="280" fillId="0" borderId="285" xfId="31" applyFont="1" applyBorder="1" applyAlignment="1">
      <alignment horizontal="center" vertical="center" shrinkToFit="1"/>
    </xf>
    <xf numFmtId="41" fontId="280" fillId="0" borderId="27" xfId="31" applyFont="1" applyBorder="1" applyAlignment="1">
      <alignment horizontal="center" vertical="center" shrinkToFit="1"/>
    </xf>
    <xf numFmtId="41" fontId="280" fillId="0" borderId="286" xfId="31" applyFont="1" applyBorder="1" applyAlignment="1">
      <alignment horizontal="center" vertical="center" shrinkToFit="1"/>
    </xf>
    <xf numFmtId="41" fontId="280" fillId="0" borderId="132" xfId="31" applyFont="1" applyBorder="1" applyAlignment="1">
      <alignment horizontal="center" vertical="center" shrinkToFit="1"/>
    </xf>
    <xf numFmtId="0" fontId="280" fillId="0" borderId="256" xfId="14" applyFont="1" applyBorder="1" applyAlignment="1">
      <alignment horizontal="center" vertical="center"/>
    </xf>
    <xf numFmtId="0" fontId="222" fillId="0" borderId="257" xfId="14" applyFont="1" applyBorder="1" applyAlignment="1">
      <alignment horizontal="center" vertical="center"/>
    </xf>
    <xf numFmtId="0" fontId="222" fillId="0" borderId="288" xfId="14" applyFont="1" applyBorder="1" applyAlignment="1">
      <alignment horizontal="center" vertical="center"/>
    </xf>
    <xf numFmtId="0" fontId="222" fillId="0" borderId="228" xfId="14" applyFont="1" applyBorder="1" applyAlignment="1">
      <alignment horizontal="center" vertical="center"/>
    </xf>
    <xf numFmtId="41" fontId="280" fillId="0" borderId="411" xfId="31" applyFont="1" applyBorder="1" applyAlignment="1">
      <alignment horizontal="center" vertical="center" shrinkToFit="1"/>
    </xf>
    <xf numFmtId="41" fontId="280" fillId="0" borderId="412" xfId="31" applyFont="1" applyBorder="1" applyAlignment="1">
      <alignment horizontal="center" vertical="center" shrinkToFit="1"/>
    </xf>
    <xf numFmtId="41" fontId="280" fillId="0" borderId="287" xfId="31" applyFont="1" applyFill="1" applyBorder="1" applyAlignment="1">
      <alignment horizontal="center" vertical="center" shrinkToFit="1"/>
    </xf>
    <xf numFmtId="41" fontId="280" fillId="0" borderId="412" xfId="31" applyFont="1" applyFill="1" applyBorder="1" applyAlignment="1">
      <alignment horizontal="center" vertical="center" shrinkToFit="1"/>
    </xf>
    <xf numFmtId="41" fontId="280" fillId="6" borderId="288" xfId="31" applyFont="1" applyFill="1" applyBorder="1" applyAlignment="1">
      <alignment horizontal="center" vertical="center" shrinkToFit="1"/>
    </xf>
    <xf numFmtId="41" fontId="280" fillId="6" borderId="262" xfId="31" applyFont="1" applyFill="1" applyBorder="1" applyAlignment="1">
      <alignment horizontal="center" vertical="center" shrinkToFit="1"/>
    </xf>
    <xf numFmtId="41" fontId="280" fillId="6" borderId="287" xfId="31" applyFont="1" applyFill="1" applyBorder="1" applyAlignment="1">
      <alignment horizontal="center" vertical="center" shrinkToFit="1"/>
    </xf>
    <xf numFmtId="41" fontId="280" fillId="0" borderId="36" xfId="31" applyFont="1" applyBorder="1" applyAlignment="1">
      <alignment horizontal="center" vertical="center" shrinkToFit="1"/>
    </xf>
    <xf numFmtId="41" fontId="280" fillId="0" borderId="413" xfId="31" applyFont="1" applyBorder="1" applyAlignment="1">
      <alignment horizontal="center" vertical="center" shrinkToFit="1"/>
    </xf>
    <xf numFmtId="41" fontId="280" fillId="0" borderId="235" xfId="31" applyFont="1" applyBorder="1" applyAlignment="1">
      <alignment horizontal="center" vertical="center" shrinkToFit="1"/>
    </xf>
    <xf numFmtId="41" fontId="280" fillId="0" borderId="262" xfId="31" applyFont="1" applyBorder="1" applyAlignment="1">
      <alignment horizontal="center" vertical="center" shrinkToFit="1"/>
    </xf>
    <xf numFmtId="41" fontId="280" fillId="0" borderId="228" xfId="31" applyFont="1" applyBorder="1" applyAlignment="1">
      <alignment horizontal="center" vertical="center" shrinkToFit="1"/>
    </xf>
    <xf numFmtId="41" fontId="280" fillId="0" borderId="184" xfId="31" applyFont="1" applyBorder="1" applyAlignment="1">
      <alignment horizontal="center" vertical="center" shrinkToFit="1"/>
    </xf>
    <xf numFmtId="41" fontId="280" fillId="0" borderId="38" xfId="31" applyFont="1" applyBorder="1" applyAlignment="1">
      <alignment horizontal="center" vertical="center" shrinkToFit="1"/>
    </xf>
    <xf numFmtId="0" fontId="280" fillId="0" borderId="0" xfId="14" applyFont="1" applyAlignment="1">
      <alignment horizontal="center" vertical="center"/>
    </xf>
    <xf numFmtId="0" fontId="222" fillId="0" borderId="0" xfId="14" applyFont="1" applyAlignment="1">
      <alignment horizontal="center" vertical="center"/>
    </xf>
    <xf numFmtId="0" fontId="282" fillId="0" borderId="0" xfId="30" applyFont="1">
      <alignment vertical="center"/>
    </xf>
    <xf numFmtId="0" fontId="285" fillId="0" borderId="7" xfId="14" applyFont="1" applyBorder="1" applyAlignment="1">
      <alignment horizontal="center" vertical="center"/>
    </xf>
    <xf numFmtId="0" fontId="285" fillId="0" borderId="69" xfId="14" applyFont="1" applyBorder="1" applyAlignment="1">
      <alignment horizontal="center" vertical="center"/>
    </xf>
    <xf numFmtId="0" fontId="285" fillId="0" borderId="10" xfId="14" applyFont="1" applyBorder="1" applyAlignment="1">
      <alignment horizontal="center" vertical="center"/>
    </xf>
    <xf numFmtId="200" fontId="285" fillId="0" borderId="7" xfId="14" applyNumberFormat="1" applyFont="1" applyBorder="1" applyAlignment="1">
      <alignment horizontal="center" vertical="center"/>
    </xf>
    <xf numFmtId="200" fontId="285" fillId="0" borderId="69" xfId="14" applyNumberFormat="1" applyFont="1" applyBorder="1" applyAlignment="1">
      <alignment horizontal="center" vertical="center"/>
    </xf>
    <xf numFmtId="200" fontId="285" fillId="0" borderId="10" xfId="14" applyNumberFormat="1" applyFont="1" applyBorder="1" applyAlignment="1">
      <alignment horizontal="center" vertical="center"/>
    </xf>
    <xf numFmtId="0" fontId="285" fillId="0" borderId="0" xfId="14" applyFont="1">
      <alignment vertical="center"/>
    </xf>
    <xf numFmtId="0" fontId="78" fillId="0" borderId="0" xfId="14" applyFont="1">
      <alignment vertical="center"/>
    </xf>
    <xf numFmtId="0" fontId="109" fillId="0" borderId="0" xfId="14" applyFont="1">
      <alignment vertical="center"/>
    </xf>
    <xf numFmtId="0" fontId="230" fillId="0" borderId="282" xfId="14" applyFont="1" applyBorder="1" applyAlignment="1">
      <alignment horizontal="center" vertical="center" shrinkToFit="1"/>
    </xf>
    <xf numFmtId="0" fontId="230" fillId="0" borderId="260" xfId="14" applyFont="1" applyBorder="1" applyAlignment="1">
      <alignment horizontal="center" vertical="center" shrinkToFit="1"/>
    </xf>
    <xf numFmtId="0" fontId="230" fillId="0" borderId="283" xfId="14" applyFont="1" applyBorder="1" applyAlignment="1">
      <alignment horizontal="center" vertical="center" shrinkToFit="1"/>
    </xf>
    <xf numFmtId="0" fontId="230" fillId="0" borderId="227" xfId="14" applyFont="1" applyBorder="1" applyAlignment="1">
      <alignment horizontal="center" vertical="center" shrinkToFit="1"/>
    </xf>
    <xf numFmtId="0" fontId="230" fillId="0" borderId="100" xfId="14" applyFont="1" applyBorder="1" applyAlignment="1">
      <alignment horizontal="left" vertical="center" indent="1" shrinkToFit="1"/>
    </xf>
    <xf numFmtId="0" fontId="230" fillId="0" borderId="103" xfId="14" applyFont="1" applyBorder="1" applyAlignment="1">
      <alignment horizontal="left" vertical="center" indent="1" shrinkToFit="1"/>
    </xf>
    <xf numFmtId="0" fontId="230" fillId="0" borderId="284" xfId="14" applyFont="1" applyBorder="1" applyAlignment="1">
      <alignment horizontal="left" vertical="center" indent="1" shrinkToFit="1"/>
    </xf>
    <xf numFmtId="0" fontId="230" fillId="0" borderId="98" xfId="14" applyFont="1" applyBorder="1" applyAlignment="1">
      <alignment horizontal="left" vertical="center" indent="1" shrinkToFit="1"/>
    </xf>
    <xf numFmtId="0" fontId="230" fillId="0" borderId="27" xfId="14" applyFont="1" applyBorder="1" applyAlignment="1">
      <alignment horizontal="left" vertical="center" indent="1" shrinkToFit="1"/>
    </xf>
    <xf numFmtId="199" fontId="230" fillId="0" borderId="27" xfId="14" applyNumberFormat="1" applyFont="1" applyBorder="1" applyAlignment="1">
      <alignment horizontal="distributed" vertical="center" indent="1" shrinkToFit="1"/>
    </xf>
    <xf numFmtId="199" fontId="230" fillId="0" borderId="286" xfId="14" applyNumberFormat="1" applyFont="1" applyBorder="1" applyAlignment="1">
      <alignment horizontal="distributed" vertical="center" indent="1" shrinkToFit="1"/>
    </xf>
    <xf numFmtId="0" fontId="230" fillId="0" borderId="288" xfId="14" applyFont="1" applyBorder="1" applyAlignment="1">
      <alignment horizontal="left" vertical="center" indent="1" shrinkToFit="1"/>
    </xf>
    <xf numFmtId="0" fontId="230" fillId="0" borderId="262" xfId="14" applyFont="1" applyBorder="1" applyAlignment="1">
      <alignment horizontal="left" vertical="center" indent="1" shrinkToFit="1"/>
    </xf>
    <xf numFmtId="0" fontId="230" fillId="0" borderId="228" xfId="14" applyFont="1" applyBorder="1" applyAlignment="1">
      <alignment horizontal="left" vertical="center" indent="1" shrinkToFit="1"/>
    </xf>
    <xf numFmtId="0" fontId="230" fillId="39" borderId="89" xfId="14" applyFont="1" applyFill="1" applyBorder="1" applyAlignment="1">
      <alignment horizontal="center" vertical="center" shrinkToFit="1"/>
    </xf>
    <xf numFmtId="0" fontId="230" fillId="39" borderId="290" xfId="14" applyFont="1" applyFill="1" applyBorder="1" applyAlignment="1">
      <alignment horizontal="center" vertical="center" shrinkToFit="1"/>
    </xf>
    <xf numFmtId="0" fontId="230" fillId="39" borderId="134" xfId="14" applyFont="1" applyFill="1" applyBorder="1" applyAlignment="1">
      <alignment horizontal="center" vertical="center" shrinkToFit="1"/>
    </xf>
    <xf numFmtId="191" fontId="230" fillId="39" borderId="96" xfId="14" applyNumberFormat="1" applyFont="1" applyFill="1" applyBorder="1" applyAlignment="1">
      <alignment horizontal="center" vertical="center" shrinkToFit="1"/>
    </xf>
    <xf numFmtId="191" fontId="230" fillId="39" borderId="30" xfId="14" applyNumberFormat="1" applyFont="1" applyFill="1" applyBorder="1" applyAlignment="1">
      <alignment horizontal="center" vertical="center" shrinkToFit="1"/>
    </xf>
    <xf numFmtId="191" fontId="230" fillId="39" borderId="95" xfId="14" applyNumberFormat="1" applyFont="1" applyFill="1" applyBorder="1" applyAlignment="1">
      <alignment horizontal="center" vertical="center" shrinkToFit="1"/>
    </xf>
    <xf numFmtId="206" fontId="290" fillId="0" borderId="291" xfId="5" applyNumberFormat="1" applyFont="1" applyBorder="1" applyAlignment="1">
      <alignment horizontal="center" vertical="center" shrinkToFit="1"/>
    </xf>
    <xf numFmtId="206" fontId="290" fillId="0" borderId="30" xfId="5" applyNumberFormat="1" applyFont="1" applyBorder="1" applyAlignment="1">
      <alignment horizontal="center" vertical="center" shrinkToFit="1"/>
    </xf>
    <xf numFmtId="41" fontId="230" fillId="0" borderId="30" xfId="5" quotePrefix="1" applyFont="1" applyBorder="1" applyAlignment="1">
      <alignment horizontal="center" vertical="center" shrinkToFit="1"/>
    </xf>
    <xf numFmtId="206" fontId="290" fillId="0" borderId="292" xfId="5" applyNumberFormat="1" applyFont="1" applyBorder="1" applyAlignment="1">
      <alignment horizontal="center" vertical="center" shrinkToFit="1"/>
    </xf>
    <xf numFmtId="207" fontId="230" fillId="0" borderId="96" xfId="5" applyNumberFormat="1" applyFont="1" applyBorder="1" applyAlignment="1">
      <alignment horizontal="center" vertical="center" shrinkToFit="1"/>
    </xf>
    <xf numFmtId="207" fontId="230" fillId="0" borderId="30" xfId="5" applyNumberFormat="1" applyFont="1" applyBorder="1" applyAlignment="1">
      <alignment horizontal="center" vertical="center" shrinkToFit="1"/>
    </xf>
    <xf numFmtId="207" fontId="230" fillId="0" borderId="95" xfId="5" applyNumberFormat="1" applyFont="1" applyBorder="1" applyAlignment="1">
      <alignment horizontal="center" vertical="center" shrinkToFit="1"/>
    </xf>
    <xf numFmtId="208" fontId="230" fillId="0" borderId="94" xfId="5" applyNumberFormat="1" applyFont="1" applyBorder="1" applyAlignment="1">
      <alignment horizontal="right" vertical="center" shrinkToFit="1"/>
    </xf>
    <xf numFmtId="208" fontId="230" fillId="0" borderId="22" xfId="5" applyNumberFormat="1" applyFont="1" applyBorder="1" applyAlignment="1">
      <alignment horizontal="right" vertical="center" shrinkToFit="1"/>
    </xf>
    <xf numFmtId="208" fontId="230" fillId="0" borderId="97" xfId="5" applyNumberFormat="1" applyFont="1" applyBorder="1" applyAlignment="1">
      <alignment horizontal="right" vertical="center" shrinkToFit="1"/>
    </xf>
    <xf numFmtId="201" fontId="290" fillId="0" borderId="299" xfId="5" applyNumberFormat="1" applyFont="1" applyBorder="1" applyAlignment="1">
      <alignment horizontal="right" vertical="center"/>
    </xf>
    <xf numFmtId="201" fontId="290" fillId="0" borderId="278" xfId="5" applyNumberFormat="1" applyFont="1" applyBorder="1" applyAlignment="1">
      <alignment horizontal="right" vertical="center"/>
    </xf>
    <xf numFmtId="201" fontId="290" fillId="0" borderId="300" xfId="5" applyNumberFormat="1" applyFont="1" applyBorder="1" applyAlignment="1">
      <alignment horizontal="right" vertical="center"/>
    </xf>
    <xf numFmtId="201" fontId="290" fillId="0" borderId="173" xfId="5" applyNumberFormat="1" applyFont="1" applyBorder="1" applyAlignment="1">
      <alignment horizontal="right" vertical="center"/>
    </xf>
    <xf numFmtId="201" fontId="290" fillId="0" borderId="9" xfId="5" applyNumberFormat="1" applyFont="1" applyBorder="1" applyAlignment="1">
      <alignment horizontal="right" vertical="center"/>
    </xf>
    <xf numFmtId="201" fontId="290" fillId="0" borderId="75" xfId="5" applyNumberFormat="1" applyFont="1" applyBorder="1" applyAlignment="1">
      <alignment horizontal="right" vertical="center"/>
    </xf>
    <xf numFmtId="201" fontId="290" fillId="0" borderId="174" xfId="5" applyNumberFormat="1" applyFont="1" applyBorder="1" applyAlignment="1">
      <alignment horizontal="right" vertical="center"/>
    </xf>
    <xf numFmtId="201" fontId="290" fillId="0" borderId="78" xfId="5" applyNumberFormat="1" applyFont="1" applyBorder="1" applyAlignment="1">
      <alignment horizontal="right" vertical="center"/>
    </xf>
    <xf numFmtId="201" fontId="290" fillId="0" borderId="303" xfId="5" applyNumberFormat="1" applyFont="1" applyBorder="1" applyAlignment="1">
      <alignment horizontal="right" vertical="center"/>
    </xf>
    <xf numFmtId="41" fontId="230" fillId="0" borderId="98" xfId="5" applyFont="1" applyBorder="1" applyAlignment="1">
      <alignment horizontal="right" vertical="center" shrinkToFit="1"/>
    </xf>
    <xf numFmtId="41" fontId="230" fillId="0" borderId="27" xfId="5" applyFont="1" applyBorder="1" applyAlignment="1">
      <alignment horizontal="right" vertical="center" shrinkToFit="1"/>
    </xf>
    <xf numFmtId="41" fontId="230" fillId="0" borderId="99" xfId="5" applyFont="1" applyBorder="1" applyAlignment="1">
      <alignment horizontal="right" vertical="center" shrinkToFit="1"/>
    </xf>
    <xf numFmtId="41" fontId="230" fillId="0" borderId="119" xfId="5" applyFont="1" applyBorder="1" applyAlignment="1">
      <alignment horizontal="right" vertical="center" shrinkToFit="1"/>
    </xf>
    <xf numFmtId="191" fontId="221" fillId="0" borderId="32" xfId="14" applyNumberFormat="1" applyFont="1" applyBorder="1" applyAlignment="1">
      <alignment horizontal="center" vertical="center"/>
    </xf>
    <xf numFmtId="41" fontId="230" fillId="0" borderId="314" xfId="5" applyFont="1" applyBorder="1" applyAlignment="1">
      <alignment horizontal="right" vertical="center" shrinkToFit="1"/>
    </xf>
    <xf numFmtId="41" fontId="230" fillId="0" borderId="315" xfId="5" applyFont="1" applyBorder="1" applyAlignment="1">
      <alignment horizontal="right" vertical="center" shrinkToFit="1"/>
    </xf>
    <xf numFmtId="41" fontId="230" fillId="0" borderId="37" xfId="5" applyFont="1" applyBorder="1" applyAlignment="1">
      <alignment horizontal="center" vertical="center" shrinkToFit="1"/>
    </xf>
    <xf numFmtId="41" fontId="230" fillId="0" borderId="34" xfId="5" applyFont="1" applyBorder="1" applyAlignment="1">
      <alignment horizontal="center" vertical="center" shrinkToFit="1"/>
    </xf>
    <xf numFmtId="41" fontId="230" fillId="0" borderId="35" xfId="5" applyFont="1" applyBorder="1" applyAlignment="1">
      <alignment horizontal="center" vertical="center" shrinkToFit="1"/>
    </xf>
    <xf numFmtId="41" fontId="241" fillId="0" borderId="22" xfId="5" applyFont="1" applyBorder="1" applyAlignment="1">
      <alignment horizontal="center" vertical="center"/>
    </xf>
    <xf numFmtId="41" fontId="241" fillId="0" borderId="27" xfId="5" applyFont="1" applyBorder="1" applyAlignment="1">
      <alignment horizontal="center" vertical="center"/>
    </xf>
    <xf numFmtId="41" fontId="241" fillId="0" borderId="22" xfId="5" applyFont="1" applyBorder="1" applyAlignment="1">
      <alignment horizontal="center"/>
    </xf>
    <xf numFmtId="41" fontId="241" fillId="0" borderId="27" xfId="5" applyFont="1" applyBorder="1" applyAlignment="1">
      <alignment horizontal="center"/>
    </xf>
    <xf numFmtId="179" fontId="231" fillId="0" borderId="24" xfId="14" applyNumberFormat="1" applyFont="1" applyBorder="1" applyAlignment="1">
      <alignment horizontal="center" vertical="center" wrapText="1"/>
    </xf>
    <xf numFmtId="3" fontId="230" fillId="0" borderId="0" xfId="5" applyNumberFormat="1" applyFont="1" applyBorder="1" applyAlignment="1">
      <alignment horizontal="center" vertical="center"/>
    </xf>
    <xf numFmtId="0" fontId="230" fillId="0" borderId="240" xfId="14" applyFont="1" applyBorder="1" applyAlignment="1">
      <alignment horizontal="center" vertical="center"/>
    </xf>
    <xf numFmtId="0" fontId="230" fillId="0" borderId="0" xfId="14" applyFont="1" applyAlignment="1">
      <alignment horizontal="center" vertical="center"/>
    </xf>
    <xf numFmtId="0" fontId="230" fillId="0" borderId="33" xfId="14" applyFont="1" applyBorder="1" applyAlignment="1">
      <alignment horizontal="center" vertical="center"/>
    </xf>
    <xf numFmtId="41" fontId="255" fillId="0" borderId="80" xfId="5" applyFont="1" applyBorder="1" applyAlignment="1">
      <alignment horizontal="center" vertical="center" shrinkToFit="1"/>
    </xf>
    <xf numFmtId="41" fontId="255" fillId="0" borderId="32" xfId="5" applyFont="1" applyBorder="1" applyAlignment="1">
      <alignment horizontal="center" vertical="center" shrinkToFit="1"/>
    </xf>
    <xf numFmtId="41" fontId="255" fillId="0" borderId="252" xfId="5" applyFont="1" applyBorder="1" applyAlignment="1">
      <alignment horizontal="center" vertical="center" shrinkToFit="1"/>
    </xf>
    <xf numFmtId="41" fontId="255" fillId="0" borderId="45" xfId="5" applyFont="1" applyBorder="1" applyAlignment="1">
      <alignment horizontal="center" vertical="center" shrinkToFit="1"/>
    </xf>
    <xf numFmtId="41" fontId="255" fillId="0" borderId="13" xfId="5" applyFont="1" applyBorder="1" applyAlignment="1">
      <alignment horizontal="center" vertical="center" shrinkToFit="1"/>
    </xf>
    <xf numFmtId="41" fontId="255" fillId="0" borderId="250" xfId="5" applyFont="1" applyBorder="1" applyAlignment="1">
      <alignment horizontal="center" vertical="center" shrinkToFit="1"/>
    </xf>
    <xf numFmtId="3" fontId="230" fillId="0" borderId="69" xfId="14" quotePrefix="1" applyNumberFormat="1" applyFont="1" applyBorder="1" applyAlignment="1">
      <alignment horizontal="right" vertical="center"/>
    </xf>
    <xf numFmtId="0" fontId="221" fillId="3" borderId="331" xfId="14" applyFont="1" applyFill="1" applyBorder="1" applyAlignment="1">
      <alignment horizontal="center" vertical="center" wrapText="1"/>
    </xf>
    <xf numFmtId="0" fontId="259" fillId="3" borderId="335" xfId="14" applyFont="1" applyFill="1" applyBorder="1" applyAlignment="1">
      <alignment horizontal="center" vertical="center" wrapText="1"/>
    </xf>
    <xf numFmtId="41" fontId="255" fillId="0" borderId="335" xfId="5" applyFont="1" applyBorder="1" applyAlignment="1">
      <alignment horizontal="center" vertical="center" shrinkToFit="1"/>
    </xf>
    <xf numFmtId="0" fontId="291" fillId="0" borderId="337" xfId="14" applyFont="1" applyBorder="1">
      <alignment vertical="center"/>
    </xf>
    <xf numFmtId="0" fontId="291" fillId="0" borderId="339" xfId="14" applyFont="1" applyBorder="1">
      <alignment vertical="center"/>
    </xf>
    <xf numFmtId="0" fontId="221" fillId="3" borderId="155" xfId="14" applyFont="1" applyFill="1" applyBorder="1" applyAlignment="1">
      <alignment horizontal="center" vertical="center" wrapText="1"/>
    </xf>
    <xf numFmtId="41" fontId="254" fillId="3" borderId="7" xfId="5" applyFont="1" applyFill="1" applyBorder="1" applyAlignment="1">
      <alignment horizontal="center" vertical="center" shrinkToFit="1"/>
    </xf>
    <xf numFmtId="41" fontId="254" fillId="3" borderId="69" xfId="5" applyFont="1" applyFill="1" applyBorder="1" applyAlignment="1">
      <alignment horizontal="center" vertical="center" shrinkToFit="1"/>
    </xf>
    <xf numFmtId="41" fontId="254" fillId="3" borderId="251" xfId="5" applyFont="1" applyFill="1" applyBorder="1" applyAlignment="1">
      <alignment horizontal="center" vertical="center" shrinkToFit="1"/>
    </xf>
    <xf numFmtId="0" fontId="259" fillId="3" borderId="71" xfId="14" applyFont="1" applyFill="1" applyBorder="1" applyAlignment="1">
      <alignment horizontal="center" vertical="center" wrapText="1"/>
    </xf>
    <xf numFmtId="41" fontId="254" fillId="3" borderId="100" xfId="5" applyFont="1" applyFill="1" applyBorder="1" applyAlignment="1">
      <alignment horizontal="center" vertical="center" shrinkToFit="1"/>
    </xf>
    <xf numFmtId="41" fontId="254" fillId="3" borderId="103" xfId="5" applyFont="1" applyFill="1" applyBorder="1" applyAlignment="1">
      <alignment horizontal="center" vertical="center" shrinkToFit="1"/>
    </xf>
    <xf numFmtId="41" fontId="254" fillId="3" borderId="284" xfId="5" applyFont="1" applyFill="1" applyBorder="1" applyAlignment="1">
      <alignment horizontal="center" vertical="center" shrinkToFit="1"/>
    </xf>
    <xf numFmtId="41" fontId="257" fillId="3" borderId="100" xfId="5" applyFont="1" applyFill="1" applyBorder="1" applyAlignment="1">
      <alignment horizontal="center" vertical="center" shrinkToFit="1"/>
    </xf>
    <xf numFmtId="41" fontId="257" fillId="3" borderId="103" xfId="5" applyFont="1" applyFill="1" applyBorder="1" applyAlignment="1">
      <alignment horizontal="center" vertical="center" shrinkToFit="1"/>
    </xf>
    <xf numFmtId="41" fontId="257" fillId="3" borderId="284" xfId="5" applyFont="1" applyFill="1" applyBorder="1" applyAlignment="1">
      <alignment horizontal="center" vertical="center" shrinkToFit="1"/>
    </xf>
    <xf numFmtId="41" fontId="227" fillId="3" borderId="340" xfId="5" applyFont="1" applyFill="1" applyBorder="1" applyAlignment="1">
      <alignment horizontal="center" vertical="center" shrinkToFit="1"/>
    </xf>
    <xf numFmtId="41" fontId="227" fillId="3" borderId="32" xfId="5" applyFont="1" applyFill="1" applyBorder="1" applyAlignment="1">
      <alignment horizontal="center" vertical="center" shrinkToFit="1"/>
    </xf>
    <xf numFmtId="41" fontId="227" fillId="3" borderId="252" xfId="5" applyFont="1" applyFill="1" applyBorder="1" applyAlignment="1">
      <alignment horizontal="center" vertical="center" shrinkToFit="1"/>
    </xf>
    <xf numFmtId="41" fontId="255" fillId="0" borderId="98" xfId="5" applyFont="1" applyBorder="1" applyAlignment="1">
      <alignment horizontal="center" vertical="center" shrinkToFit="1"/>
    </xf>
    <xf numFmtId="41" fontId="255" fillId="0" borderId="27" xfId="5" applyFont="1" applyBorder="1" applyAlignment="1">
      <alignment horizontal="center" vertical="center" shrinkToFit="1"/>
    </xf>
    <xf numFmtId="41" fontId="255" fillId="0" borderId="286" xfId="5" applyFont="1" applyBorder="1" applyAlignment="1">
      <alignment horizontal="center" vertical="center" shrinkToFit="1"/>
    </xf>
    <xf numFmtId="41" fontId="227" fillId="3" borderId="341" xfId="5" applyFont="1" applyFill="1" applyBorder="1" applyAlignment="1">
      <alignment horizontal="center" vertical="center" shrinkToFit="1"/>
    </xf>
    <xf numFmtId="41" fontId="227" fillId="3" borderId="13" xfId="5" applyFont="1" applyFill="1" applyBorder="1" applyAlignment="1">
      <alignment horizontal="center" vertical="center" shrinkToFit="1"/>
    </xf>
    <xf numFmtId="41" fontId="227" fillId="3" borderId="250" xfId="5" applyFont="1" applyFill="1" applyBorder="1" applyAlignment="1">
      <alignment horizontal="center" vertical="center" shrinkToFit="1"/>
    </xf>
    <xf numFmtId="41" fontId="227" fillId="3" borderId="342" xfId="5" applyFont="1" applyFill="1" applyBorder="1" applyAlignment="1">
      <alignment horizontal="center" vertical="center" shrinkToFit="1"/>
    </xf>
    <xf numFmtId="41" fontId="227" fillId="3" borderId="69" xfId="5" applyFont="1" applyFill="1" applyBorder="1" applyAlignment="1">
      <alignment horizontal="center" vertical="center" shrinkToFit="1"/>
    </xf>
    <xf numFmtId="41" fontId="227" fillId="3" borderId="251" xfId="5" applyFont="1" applyFill="1" applyBorder="1" applyAlignment="1">
      <alignment horizontal="center" vertical="center" shrinkToFit="1"/>
    </xf>
    <xf numFmtId="41" fontId="227" fillId="3" borderId="345" xfId="5" applyFont="1" applyFill="1" applyBorder="1" applyAlignment="1">
      <alignment horizontal="center" vertical="center" shrinkToFit="1"/>
    </xf>
    <xf numFmtId="41" fontId="227" fillId="3" borderId="346" xfId="5" applyFont="1" applyFill="1" applyBorder="1" applyAlignment="1">
      <alignment horizontal="center" vertical="center" shrinkToFit="1"/>
    </xf>
    <xf numFmtId="41" fontId="227" fillId="3" borderId="347" xfId="5" applyFont="1" applyFill="1" applyBorder="1" applyAlignment="1">
      <alignment horizontal="center" vertical="center" shrinkToFit="1"/>
    </xf>
    <xf numFmtId="0" fontId="221" fillId="3" borderId="355" xfId="14" applyFont="1" applyFill="1" applyBorder="1" applyAlignment="1">
      <alignment horizontal="center" vertical="center" wrapText="1"/>
    </xf>
    <xf numFmtId="41" fontId="257" fillId="3" borderId="288" xfId="5" applyFont="1" applyFill="1" applyBorder="1" applyAlignment="1">
      <alignment horizontal="center" vertical="center" shrinkToFit="1"/>
    </xf>
    <xf numFmtId="41" fontId="257" fillId="3" borderId="262" xfId="5" applyFont="1" applyFill="1" applyBorder="1" applyAlignment="1">
      <alignment horizontal="center" vertical="center" shrinkToFit="1"/>
    </xf>
    <xf numFmtId="41" fontId="257" fillId="3" borderId="228" xfId="5" applyFont="1" applyFill="1" applyBorder="1" applyAlignment="1">
      <alignment horizontal="center" vertical="center" shrinkToFit="1"/>
    </xf>
    <xf numFmtId="0" fontId="259" fillId="3" borderId="329" xfId="14" applyFont="1" applyFill="1" applyBorder="1" applyAlignment="1">
      <alignment horizontal="center" vertical="center" wrapText="1"/>
    </xf>
    <xf numFmtId="41" fontId="235" fillId="4" borderId="6" xfId="14" applyNumberFormat="1" applyFont="1" applyFill="1" applyBorder="1" applyAlignment="1">
      <alignment horizontal="center" vertical="center"/>
    </xf>
    <xf numFmtId="0" fontId="21" fillId="3" borderId="32" xfId="14" applyFont="1" applyFill="1" applyBorder="1" applyAlignment="1">
      <alignment horizontal="left" vertical="center" wrapText="1" indent="1"/>
    </xf>
    <xf numFmtId="0" fontId="21" fillId="3" borderId="81" xfId="14" applyFont="1" applyFill="1" applyBorder="1" applyAlignment="1">
      <alignment horizontal="left" vertical="center" wrapText="1" indent="1"/>
    </xf>
    <xf numFmtId="0" fontId="21" fillId="3" borderId="373" xfId="14" applyFont="1" applyFill="1" applyBorder="1" applyAlignment="1">
      <alignment horizontal="left" vertical="center" wrapText="1" indent="1"/>
    </xf>
    <xf numFmtId="0" fontId="21" fillId="3" borderId="374" xfId="14" applyFont="1" applyFill="1" applyBorder="1" applyAlignment="1">
      <alignment horizontal="left" vertical="center" wrapText="1" indent="1"/>
    </xf>
    <xf numFmtId="41" fontId="257" fillId="3" borderId="94" xfId="5" applyFont="1" applyFill="1" applyBorder="1" applyAlignment="1">
      <alignment horizontal="center" vertical="center" shrinkToFit="1"/>
    </xf>
    <xf numFmtId="41" fontId="257" fillId="3" borderId="22" xfId="5" applyFont="1" applyFill="1" applyBorder="1" applyAlignment="1">
      <alignment horizontal="center" vertical="center" shrinkToFit="1"/>
    </xf>
    <xf numFmtId="41" fontId="257" fillId="3" borderId="375" xfId="5" applyFont="1" applyFill="1" applyBorder="1" applyAlignment="1">
      <alignment horizontal="center" vertical="center" shrinkToFit="1"/>
    </xf>
    <xf numFmtId="41" fontId="292" fillId="0" borderId="404" xfId="31" applyFont="1" applyBorder="1" applyAlignment="1">
      <alignment horizontal="center" vertical="center" shrinkToFit="1"/>
    </xf>
    <xf numFmtId="41" fontId="292" fillId="0" borderId="290" xfId="31" applyFont="1" applyBorder="1" applyAlignment="1">
      <alignment horizontal="center" vertical="center" shrinkToFit="1"/>
    </xf>
    <xf numFmtId="41" fontId="292" fillId="0" borderId="320" xfId="31" applyFont="1" applyBorder="1" applyAlignment="1">
      <alignment horizontal="center" vertical="center" shrinkToFit="1"/>
    </xf>
    <xf numFmtId="41" fontId="292" fillId="0" borderId="409" xfId="31" applyFont="1" applyBorder="1" applyAlignment="1">
      <alignment horizontal="center" vertical="center" shrinkToFit="1"/>
    </xf>
    <xf numFmtId="41" fontId="292" fillId="0" borderId="407" xfId="31" applyFont="1" applyBorder="1" applyAlignment="1">
      <alignment horizontal="center" vertical="center" shrinkToFit="1"/>
    </xf>
    <xf numFmtId="41" fontId="292" fillId="0" borderId="405" xfId="31" applyFont="1" applyBorder="1" applyAlignment="1">
      <alignment horizontal="center" vertical="center" shrinkToFit="1"/>
    </xf>
    <xf numFmtId="0" fontId="110" fillId="0" borderId="0" xfId="32" applyFont="1">
      <alignment vertical="center"/>
    </xf>
    <xf numFmtId="0" fontId="110" fillId="0" borderId="0" xfId="32" applyFont="1" applyAlignment="1">
      <alignment horizontal="right" vertical="center"/>
    </xf>
    <xf numFmtId="0" fontId="110" fillId="0" borderId="414" xfId="32" applyFont="1" applyBorder="1" applyAlignment="1">
      <alignment horizontal="center" vertical="center"/>
    </xf>
    <xf numFmtId="0" fontId="110" fillId="0" borderId="278" xfId="32" applyFont="1" applyBorder="1" applyAlignment="1">
      <alignment horizontal="center" vertical="center"/>
    </xf>
    <xf numFmtId="0" fontId="110" fillId="0" borderId="265" xfId="32" applyFont="1" applyBorder="1">
      <alignment vertical="center"/>
    </xf>
    <xf numFmtId="0" fontId="110" fillId="0" borderId="73" xfId="32" applyFont="1" applyBorder="1">
      <alignment vertical="center"/>
    </xf>
    <xf numFmtId="0" fontId="293" fillId="0" borderId="73" xfId="32" applyFont="1" applyBorder="1" applyAlignment="1">
      <alignment horizontal="left" vertical="center"/>
    </xf>
    <xf numFmtId="0" fontId="293" fillId="0" borderId="263" xfId="32" applyFont="1" applyBorder="1" applyAlignment="1">
      <alignment horizontal="left" vertical="center"/>
    </xf>
    <xf numFmtId="0" fontId="110" fillId="0" borderId="259" xfId="32" applyFont="1" applyBorder="1" applyAlignment="1">
      <alignment horizontal="center" vertical="center"/>
    </xf>
    <xf numFmtId="0" fontId="110" fillId="0" borderId="260" xfId="32" applyFont="1" applyBorder="1" applyAlignment="1">
      <alignment horizontal="center" vertical="center"/>
    </xf>
    <xf numFmtId="0" fontId="110" fillId="0" borderId="261" xfId="32" applyFont="1" applyBorder="1" applyAlignment="1">
      <alignment horizontal="center" vertical="center"/>
    </xf>
    <xf numFmtId="187" fontId="221" fillId="0" borderId="259" xfId="32" applyNumberFormat="1" applyFont="1" applyBorder="1" applyAlignment="1">
      <alignment horizontal="center" vertical="center"/>
    </xf>
    <xf numFmtId="187" fontId="221" fillId="0" borderId="260" xfId="32" applyNumberFormat="1" applyFont="1" applyBorder="1" applyAlignment="1">
      <alignment horizontal="center" vertical="center"/>
    </xf>
    <xf numFmtId="187" fontId="221" fillId="0" borderId="227" xfId="32" applyNumberFormat="1" applyFont="1" applyBorder="1" applyAlignment="1">
      <alignment horizontal="center" vertical="center"/>
    </xf>
    <xf numFmtId="0" fontId="110" fillId="0" borderId="74" xfId="32" applyFont="1" applyBorder="1" applyAlignment="1">
      <alignment horizontal="center" vertical="center"/>
    </xf>
    <xf numFmtId="0" fontId="110" fillId="0" borderId="9" xfId="32" applyFont="1" applyBorder="1" applyAlignment="1">
      <alignment horizontal="center" vertical="center"/>
    </xf>
    <xf numFmtId="0" fontId="110" fillId="0" borderId="24" xfId="32" applyFont="1" applyBorder="1">
      <alignment vertical="center"/>
    </xf>
    <xf numFmtId="0" fontId="294" fillId="0" borderId="6" xfId="32" applyFont="1" applyBorder="1" applyAlignment="1">
      <alignment horizontal="center" vertical="center"/>
    </xf>
    <xf numFmtId="0" fontId="293" fillId="0" borderId="0" xfId="32" applyFont="1" applyAlignment="1">
      <alignment horizontal="left" vertical="center"/>
    </xf>
    <xf numFmtId="0" fontId="293" fillId="0" borderId="25" xfId="32" applyFont="1" applyBorder="1" applyAlignment="1">
      <alignment horizontal="left" vertical="center"/>
    </xf>
    <xf numFmtId="0" fontId="110" fillId="0" borderId="29" xfId="32" applyFont="1" applyBorder="1" applyAlignment="1">
      <alignment horizontal="center" vertical="center"/>
    </xf>
    <xf numFmtId="0" fontId="110" fillId="0" borderId="30" xfId="32" applyFont="1" applyBorder="1" applyAlignment="1">
      <alignment horizontal="center" vertical="center"/>
    </xf>
    <xf numFmtId="0" fontId="110" fillId="0" borderId="31" xfId="32" applyFont="1" applyBorder="1" applyAlignment="1">
      <alignment horizontal="center" vertical="center"/>
    </xf>
    <xf numFmtId="187" fontId="221" fillId="0" borderId="29" xfId="32" applyNumberFormat="1" applyFont="1" applyBorder="1" applyAlignment="1">
      <alignment horizontal="center" vertical="center"/>
    </xf>
    <xf numFmtId="187" fontId="221" fillId="0" borderId="30" xfId="32" applyNumberFormat="1" applyFont="1" applyBorder="1" applyAlignment="1">
      <alignment horizontal="center" vertical="center"/>
    </xf>
    <xf numFmtId="187" fontId="221" fillId="0" borderId="229" xfId="32" applyNumberFormat="1" applyFont="1" applyBorder="1" applyAlignment="1">
      <alignment horizontal="center" vertical="center"/>
    </xf>
    <xf numFmtId="0" fontId="278" fillId="0" borderId="9" xfId="32" applyFont="1" applyBorder="1" applyAlignment="1">
      <alignment horizontal="center" vertical="center" wrapText="1"/>
    </xf>
    <xf numFmtId="0" fontId="110" fillId="0" borderId="26" xfId="32" applyFont="1" applyBorder="1">
      <alignment vertical="center"/>
    </xf>
    <xf numFmtId="0" fontId="110" fillId="0" borderId="27" xfId="32" applyFont="1" applyBorder="1">
      <alignment vertical="center"/>
    </xf>
    <xf numFmtId="0" fontId="293" fillId="0" borderId="27" xfId="32" applyFont="1" applyBorder="1" applyAlignment="1">
      <alignment horizontal="left" vertical="center"/>
    </xf>
    <xf numFmtId="0" fontId="293" fillId="0" borderId="28" xfId="32" applyFont="1" applyBorder="1" applyAlignment="1">
      <alignment horizontal="left" vertical="center"/>
    </xf>
    <xf numFmtId="0" fontId="110" fillId="0" borderId="415" xfId="32" applyFont="1" applyBorder="1" applyAlignment="1">
      <alignment horizontal="center" vertical="center" wrapText="1"/>
    </xf>
    <xf numFmtId="0" fontId="110" fillId="0" borderId="22" xfId="32" applyFont="1" applyBorder="1" applyAlignment="1">
      <alignment horizontal="center" vertical="center"/>
    </xf>
    <xf numFmtId="0" fontId="110" fillId="0" borderId="23" xfId="32" applyFont="1" applyBorder="1" applyAlignment="1">
      <alignment horizontal="center" vertical="center"/>
    </xf>
    <xf numFmtId="0" fontId="221" fillId="0" borderId="21" xfId="32" applyFont="1" applyBorder="1" applyAlignment="1">
      <alignment horizontal="left" vertical="center" wrapText="1" indent="1"/>
    </xf>
    <xf numFmtId="0" fontId="221" fillId="0" borderId="22" xfId="32" applyFont="1" applyBorder="1" applyAlignment="1">
      <alignment horizontal="left" vertical="center" wrapText="1" indent="1"/>
    </xf>
    <xf numFmtId="0" fontId="221" fillId="0" borderId="23" xfId="32" applyFont="1" applyBorder="1" applyAlignment="1">
      <alignment horizontal="left" vertical="center" wrapText="1" indent="1"/>
    </xf>
    <xf numFmtId="0" fontId="110" fillId="0" borderId="9" xfId="32" applyFont="1" applyBorder="1" applyAlignment="1">
      <alignment horizontal="center" vertical="center" wrapText="1"/>
    </xf>
    <xf numFmtId="0" fontId="221" fillId="0" borderId="9" xfId="32" applyFont="1" applyBorder="1" applyAlignment="1">
      <alignment horizontal="center" vertical="center"/>
    </xf>
    <xf numFmtId="0" fontId="110" fillId="0" borderId="29" xfId="32" applyFont="1" applyBorder="1">
      <alignment vertical="center"/>
    </xf>
    <xf numFmtId="0" fontId="110" fillId="0" borderId="30" xfId="32" applyFont="1" applyBorder="1">
      <alignment vertical="center"/>
    </xf>
    <xf numFmtId="0" fontId="110" fillId="0" borderId="229" xfId="32" applyFont="1" applyBorder="1">
      <alignment vertical="center"/>
    </xf>
    <xf numFmtId="0" fontId="110" fillId="0" borderId="240" xfId="32" applyFont="1" applyBorder="1" applyAlignment="1">
      <alignment horizontal="center" vertical="center"/>
    </xf>
    <xf numFmtId="0" fontId="110" fillId="0" borderId="0" xfId="32" applyFont="1" applyAlignment="1">
      <alignment horizontal="center" vertical="center"/>
    </xf>
    <xf numFmtId="0" fontId="110" fillId="0" borderId="25" xfId="32" applyFont="1" applyBorder="1" applyAlignment="1">
      <alignment horizontal="center" vertical="center"/>
    </xf>
    <xf numFmtId="0" fontId="221" fillId="0" borderId="26" xfId="32" applyFont="1" applyBorder="1" applyAlignment="1">
      <alignment horizontal="left" vertical="center" wrapText="1" indent="1"/>
    </xf>
    <xf numFmtId="0" fontId="221" fillId="0" borderId="27" xfId="32" applyFont="1" applyBorder="1" applyAlignment="1">
      <alignment horizontal="left" vertical="center" wrapText="1" indent="1"/>
    </xf>
    <xf numFmtId="0" fontId="221" fillId="0" borderId="28" xfId="32" applyFont="1" applyBorder="1" applyAlignment="1">
      <alignment horizontal="left" vertical="center" wrapText="1" indent="1"/>
    </xf>
    <xf numFmtId="0" fontId="110" fillId="0" borderId="29" xfId="32" applyFont="1" applyBorder="1" applyAlignment="1">
      <alignment horizontal="center" vertical="center" wrapText="1"/>
    </xf>
    <xf numFmtId="191" fontId="221" fillId="0" borderId="9" xfId="32" applyNumberFormat="1" applyFont="1" applyBorder="1" applyAlignment="1">
      <alignment horizontal="center" vertical="center"/>
    </xf>
    <xf numFmtId="0" fontId="295" fillId="0" borderId="21" xfId="32" applyFont="1" applyBorder="1" applyAlignment="1">
      <alignment horizontal="left" vertical="center" wrapText="1"/>
    </xf>
    <xf numFmtId="0" fontId="295" fillId="0" borderId="22" xfId="32" applyFont="1" applyBorder="1" applyAlignment="1">
      <alignment horizontal="left" vertical="center" wrapText="1"/>
    </xf>
    <xf numFmtId="0" fontId="295" fillId="0" borderId="23" xfId="32" applyFont="1" applyBorder="1" applyAlignment="1">
      <alignment horizontal="left" vertical="center" wrapText="1"/>
    </xf>
    <xf numFmtId="0" fontId="221" fillId="0" borderId="29" xfId="32" applyFont="1" applyBorder="1" applyAlignment="1">
      <alignment horizontal="center" vertical="center"/>
    </xf>
    <xf numFmtId="0" fontId="221" fillId="0" borderId="30" xfId="32" applyFont="1" applyBorder="1" applyAlignment="1">
      <alignment horizontal="center" vertical="center"/>
    </xf>
    <xf numFmtId="0" fontId="221" fillId="0" borderId="229" xfId="32" applyFont="1" applyBorder="1" applyAlignment="1">
      <alignment horizontal="center" vertical="center"/>
    </xf>
    <xf numFmtId="0" fontId="110" fillId="0" borderId="285" xfId="32" applyFont="1" applyBorder="1" applyAlignment="1">
      <alignment horizontal="center" vertical="center"/>
    </xf>
    <xf numFmtId="0" fontId="110" fillId="0" borderId="27" xfId="32" applyFont="1" applyBorder="1" applyAlignment="1">
      <alignment horizontal="center" vertical="center"/>
    </xf>
    <xf numFmtId="0" fontId="110" fillId="0" borderId="28" xfId="32" applyFont="1" applyBorder="1" applyAlignment="1">
      <alignment horizontal="center" vertical="center"/>
    </xf>
    <xf numFmtId="0" fontId="295" fillId="0" borderId="26" xfId="32" applyFont="1" applyBorder="1" applyAlignment="1">
      <alignment horizontal="left" vertical="center" wrapText="1"/>
    </xf>
    <xf numFmtId="0" fontId="295" fillId="0" borderId="27" xfId="32" applyFont="1" applyBorder="1" applyAlignment="1">
      <alignment horizontal="left" vertical="center" wrapText="1"/>
    </xf>
    <xf numFmtId="0" fontId="295" fillId="0" borderId="28" xfId="32" applyFont="1" applyBorder="1" applyAlignment="1">
      <alignment horizontal="left" vertical="center" wrapText="1"/>
    </xf>
    <xf numFmtId="0" fontId="110" fillId="0" borderId="240" xfId="32" applyFont="1" applyBorder="1">
      <alignment vertical="center"/>
    </xf>
    <xf numFmtId="0" fontId="110" fillId="0" borderId="243" xfId="32" applyFont="1" applyBorder="1">
      <alignment vertical="center"/>
    </xf>
    <xf numFmtId="0" fontId="110" fillId="0" borderId="76" xfId="32" applyFont="1" applyBorder="1" applyAlignment="1">
      <alignment horizontal="center" vertical="center"/>
    </xf>
    <xf numFmtId="0" fontId="110" fillId="0" borderId="61" xfId="32" applyFont="1" applyBorder="1" applyAlignment="1">
      <alignment horizontal="center" vertical="center"/>
    </xf>
    <xf numFmtId="0" fontId="110" fillId="0" borderId="61" xfId="32" applyFont="1" applyBorder="1" applyAlignment="1">
      <alignment horizontal="center" vertical="center" wrapText="1"/>
    </xf>
    <xf numFmtId="0" fontId="110" fillId="0" borderId="416" xfId="32" applyFont="1" applyBorder="1" applyAlignment="1">
      <alignment horizontal="center" vertical="center"/>
    </xf>
    <xf numFmtId="0" fontId="110" fillId="0" borderId="417" xfId="32" applyFont="1" applyBorder="1" applyAlignment="1">
      <alignment horizontal="center" vertical="center" wrapText="1"/>
    </xf>
    <xf numFmtId="0" fontId="110" fillId="9" borderId="91" xfId="32" applyFont="1" applyFill="1" applyBorder="1" applyAlignment="1">
      <alignment horizontal="center" vertical="center" wrapText="1"/>
    </xf>
    <xf numFmtId="0" fontId="110" fillId="0" borderId="91" xfId="32" applyFont="1" applyBorder="1" applyAlignment="1">
      <alignment horizontal="center" vertical="center"/>
    </xf>
    <xf numFmtId="0" fontId="110" fillId="0" borderId="150" xfId="32" applyFont="1" applyBorder="1" applyAlignment="1">
      <alignment horizontal="center" vertical="center"/>
    </xf>
    <xf numFmtId="0" fontId="110" fillId="0" borderId="90" xfId="32" applyFont="1" applyBorder="1" applyAlignment="1">
      <alignment horizontal="center" vertical="center"/>
    </xf>
    <xf numFmtId="213" fontId="296" fillId="0" borderId="83" xfId="33" applyNumberFormat="1" applyFont="1" applyBorder="1" applyAlignment="1">
      <alignment horizontal="center" vertical="center" shrinkToFit="1"/>
    </xf>
    <xf numFmtId="213" fontId="296" fillId="0" borderId="84" xfId="33" applyNumberFormat="1" applyFont="1" applyBorder="1" applyAlignment="1">
      <alignment horizontal="center" vertical="center" shrinkToFit="1"/>
    </xf>
    <xf numFmtId="213" fontId="296" fillId="0" borderId="32" xfId="33" applyNumberFormat="1" applyFont="1" applyBorder="1" applyAlignment="1">
      <alignment horizontal="center" vertical="center" shrinkToFit="1"/>
    </xf>
    <xf numFmtId="213" fontId="296" fillId="0" borderId="85" xfId="33" applyNumberFormat="1" applyFont="1" applyBorder="1" applyAlignment="1">
      <alignment horizontal="center" vertical="center" shrinkToFit="1"/>
    </xf>
    <xf numFmtId="213" fontId="110" fillId="23" borderId="84" xfId="33" applyNumberFormat="1" applyFont="1" applyFill="1" applyBorder="1" applyAlignment="1">
      <alignment horizontal="center" vertical="center" shrinkToFit="1"/>
    </xf>
    <xf numFmtId="213" fontId="110" fillId="23" borderId="32" xfId="33" applyNumberFormat="1" applyFont="1" applyFill="1" applyBorder="1" applyAlignment="1">
      <alignment horizontal="center" vertical="center" shrinkToFit="1"/>
    </xf>
    <xf numFmtId="213" fontId="110" fillId="23" borderId="85" xfId="33" applyNumberFormat="1" applyFont="1" applyFill="1" applyBorder="1" applyAlignment="1">
      <alignment horizontal="center" vertical="center" shrinkToFit="1"/>
    </xf>
    <xf numFmtId="213" fontId="110" fillId="23" borderId="83" xfId="33" applyNumberFormat="1" applyFont="1" applyFill="1" applyBorder="1" applyAlignment="1">
      <alignment horizontal="center" vertical="center" shrinkToFit="1"/>
    </xf>
    <xf numFmtId="213" fontId="110" fillId="23" borderId="418" xfId="33" applyNumberFormat="1" applyFont="1" applyFill="1" applyBorder="1" applyAlignment="1">
      <alignment horizontal="center" vertical="center" shrinkToFit="1"/>
    </xf>
    <xf numFmtId="0" fontId="110" fillId="0" borderId="419" xfId="32" applyFont="1" applyBorder="1" applyAlignment="1">
      <alignment horizontal="center" vertical="center"/>
    </xf>
    <xf numFmtId="0" fontId="110" fillId="9" borderId="9" xfId="32" applyFont="1" applyFill="1" applyBorder="1" applyAlignment="1">
      <alignment horizontal="center" vertical="center"/>
    </xf>
    <xf numFmtId="213" fontId="110" fillId="0" borderId="56" xfId="33" applyNumberFormat="1" applyFont="1" applyBorder="1" applyAlignment="1">
      <alignment horizontal="center" vertical="center" shrinkToFit="1"/>
    </xf>
    <xf numFmtId="213" fontId="110" fillId="0" borderId="26" xfId="33" applyNumberFormat="1" applyFont="1" applyBorder="1" applyAlignment="1">
      <alignment horizontal="center" vertical="center" shrinkToFit="1"/>
    </xf>
    <xf numFmtId="213" fontId="110" fillId="0" borderId="27" xfId="33" applyNumberFormat="1" applyFont="1" applyBorder="1" applyAlignment="1">
      <alignment horizontal="center" vertical="center" shrinkToFit="1"/>
    </xf>
    <xf numFmtId="213" fontId="110" fillId="0" borderId="28" xfId="33" applyNumberFormat="1" applyFont="1" applyBorder="1" applyAlignment="1">
      <alignment horizontal="center" vertical="center" shrinkToFit="1"/>
    </xf>
    <xf numFmtId="213" fontId="110" fillId="23" borderId="26" xfId="33" applyNumberFormat="1" applyFont="1" applyFill="1" applyBorder="1" applyAlignment="1">
      <alignment horizontal="center" vertical="center" shrinkToFit="1"/>
    </xf>
    <xf numFmtId="213" fontId="110" fillId="23" borderId="27" xfId="33" applyNumberFormat="1" applyFont="1" applyFill="1" applyBorder="1" applyAlignment="1">
      <alignment horizontal="center" vertical="center" shrinkToFit="1"/>
    </xf>
    <xf numFmtId="213" fontId="110" fillId="23" borderId="28" xfId="33" applyNumberFormat="1" applyFont="1" applyFill="1" applyBorder="1" applyAlignment="1">
      <alignment horizontal="center" vertical="center" shrinkToFit="1"/>
    </xf>
    <xf numFmtId="213" fontId="110" fillId="23" borderId="56" xfId="33" applyNumberFormat="1" applyFont="1" applyFill="1" applyBorder="1" applyAlignment="1">
      <alignment horizontal="center" vertical="center" shrinkToFit="1"/>
    </xf>
    <xf numFmtId="213" fontId="110" fillId="23" borderId="420" xfId="33" applyNumberFormat="1" applyFont="1" applyFill="1" applyBorder="1" applyAlignment="1">
      <alignment horizontal="center" vertical="center" shrinkToFit="1"/>
    </xf>
    <xf numFmtId="213" fontId="296" fillId="0" borderId="61" xfId="33" applyNumberFormat="1" applyFont="1" applyBorder="1" applyAlignment="1">
      <alignment horizontal="center" vertical="center" shrinkToFit="1"/>
    </xf>
    <xf numFmtId="213" fontId="296" fillId="0" borderId="21" xfId="33" applyNumberFormat="1" applyFont="1" applyBorder="1" applyAlignment="1">
      <alignment horizontal="center" vertical="center" shrinkToFit="1"/>
    </xf>
    <xf numFmtId="213" fontId="296" fillId="0" borderId="22" xfId="33" applyNumberFormat="1" applyFont="1" applyBorder="1" applyAlignment="1">
      <alignment horizontal="center" vertical="center" shrinkToFit="1"/>
    </xf>
    <xf numFmtId="213" fontId="296" fillId="0" borderId="23" xfId="33" applyNumberFormat="1" applyFont="1" applyBorder="1" applyAlignment="1">
      <alignment horizontal="center" vertical="center" shrinkToFit="1"/>
    </xf>
    <xf numFmtId="213" fontId="110" fillId="23" borderId="21" xfId="33" applyNumberFormat="1" applyFont="1" applyFill="1" applyBorder="1" applyAlignment="1">
      <alignment horizontal="center" vertical="center" shrinkToFit="1"/>
    </xf>
    <xf numFmtId="213" fontId="110" fillId="23" borderId="22" xfId="33" applyNumberFormat="1" applyFont="1" applyFill="1" applyBorder="1" applyAlignment="1">
      <alignment horizontal="center" vertical="center" shrinkToFit="1"/>
    </xf>
    <xf numFmtId="213" fontId="110" fillId="23" borderId="23" xfId="33" applyNumberFormat="1" applyFont="1" applyFill="1" applyBorder="1" applyAlignment="1">
      <alignment horizontal="center" vertical="center" shrinkToFit="1"/>
    </xf>
    <xf numFmtId="213" fontId="110" fillId="23" borderId="61" xfId="33" applyNumberFormat="1" applyFont="1" applyFill="1" applyBorder="1" applyAlignment="1">
      <alignment horizontal="center" vertical="center" shrinkToFit="1"/>
    </xf>
    <xf numFmtId="213" fontId="110" fillId="23" borderId="416" xfId="33" applyNumberFormat="1" applyFont="1" applyFill="1" applyBorder="1" applyAlignment="1">
      <alignment horizontal="center" vertical="center" shrinkToFit="1"/>
    </xf>
    <xf numFmtId="213" fontId="236" fillId="0" borderId="56" xfId="33" applyNumberFormat="1" applyFont="1" applyBorder="1" applyAlignment="1">
      <alignment horizontal="center" vertical="center" shrinkToFit="1"/>
    </xf>
    <xf numFmtId="213" fontId="290" fillId="0" borderId="56" xfId="33" applyNumberFormat="1" applyFont="1" applyBorder="1" applyAlignment="1">
      <alignment horizontal="center" vertical="center" shrinkToFit="1"/>
    </xf>
    <xf numFmtId="213" fontId="296" fillId="23" borderId="21" xfId="33" applyNumberFormat="1" applyFont="1" applyFill="1" applyBorder="1" applyAlignment="1">
      <alignment horizontal="center" vertical="center" shrinkToFit="1"/>
    </xf>
    <xf numFmtId="213" fontId="296" fillId="23" borderId="22" xfId="33" applyNumberFormat="1" applyFont="1" applyFill="1" applyBorder="1" applyAlignment="1">
      <alignment horizontal="center" vertical="center" shrinkToFit="1"/>
    </xf>
    <xf numFmtId="213" fontId="296" fillId="23" borderId="23" xfId="33" applyNumberFormat="1" applyFont="1" applyFill="1" applyBorder="1" applyAlignment="1">
      <alignment horizontal="center" vertical="center" shrinkToFit="1"/>
    </xf>
    <xf numFmtId="0" fontId="110" fillId="0" borderId="21" xfId="32" applyFont="1" applyBorder="1" applyAlignment="1">
      <alignment horizontal="center" vertical="center" wrapText="1"/>
    </xf>
    <xf numFmtId="0" fontId="110" fillId="0" borderId="21" xfId="32" applyFont="1" applyBorder="1" applyAlignment="1">
      <alignment horizontal="center" vertical="center"/>
    </xf>
    <xf numFmtId="0" fontId="110" fillId="0" borderId="24" xfId="32" applyFont="1" applyBorder="1" applyAlignment="1">
      <alignment horizontal="center" vertical="center"/>
    </xf>
    <xf numFmtId="0" fontId="110" fillId="0" borderId="26" xfId="32" applyFont="1" applyBorder="1" applyAlignment="1">
      <alignment horizontal="center" vertical="center"/>
    </xf>
    <xf numFmtId="213" fontId="296" fillId="23" borderId="61" xfId="33" applyNumberFormat="1" applyFont="1" applyFill="1" applyBorder="1" applyAlignment="1">
      <alignment horizontal="center" vertical="center" shrinkToFit="1"/>
    </xf>
    <xf numFmtId="0" fontId="110" fillId="37" borderId="9" xfId="32" applyFont="1" applyFill="1" applyBorder="1" applyAlignment="1">
      <alignment horizontal="center" vertical="center"/>
    </xf>
    <xf numFmtId="213" fontId="296" fillId="0" borderId="416" xfId="33" applyNumberFormat="1" applyFont="1" applyBorder="1" applyAlignment="1">
      <alignment horizontal="center" vertical="center" shrinkToFit="1"/>
    </xf>
    <xf numFmtId="0" fontId="110" fillId="9" borderId="78" xfId="32" applyFont="1" applyFill="1" applyBorder="1" applyAlignment="1">
      <alignment horizontal="center" vertical="center"/>
    </xf>
    <xf numFmtId="0" fontId="110" fillId="37" borderId="78" xfId="32" applyFont="1" applyFill="1" applyBorder="1" applyAlignment="1">
      <alignment horizontal="center" vertical="center"/>
    </xf>
    <xf numFmtId="0" fontId="110" fillId="0" borderId="79" xfId="32" applyFont="1" applyBorder="1" applyAlignment="1">
      <alignment horizontal="center" vertical="center"/>
    </xf>
    <xf numFmtId="0" fontId="110" fillId="0" borderId="101" xfId="32" applyFont="1" applyBorder="1" applyAlignment="1">
      <alignment horizontal="center" vertical="center"/>
    </xf>
    <xf numFmtId="213" fontId="110" fillId="0" borderId="304" xfId="33" applyNumberFormat="1" applyFont="1" applyBorder="1" applyAlignment="1">
      <alignment horizontal="center" vertical="center" shrinkToFit="1"/>
    </xf>
    <xf numFmtId="213" fontId="110" fillId="0" borderId="421" xfId="33" applyNumberFormat="1" applyFont="1" applyBorder="1" applyAlignment="1">
      <alignment horizontal="center" vertical="center" shrinkToFit="1"/>
    </xf>
    <xf numFmtId="213" fontId="110" fillId="0" borderId="13" xfId="33" applyNumberFormat="1" applyFont="1" applyBorder="1" applyAlignment="1">
      <alignment horizontal="center" vertical="center" shrinkToFit="1"/>
    </xf>
    <xf numFmtId="213" fontId="110" fillId="0" borderId="422" xfId="33" applyNumberFormat="1" applyFont="1" applyBorder="1" applyAlignment="1">
      <alignment horizontal="center" vertical="center" shrinkToFit="1"/>
    </xf>
    <xf numFmtId="213" fontId="110" fillId="0" borderId="305" xfId="33" applyNumberFormat="1" applyFont="1" applyBorder="1" applyAlignment="1">
      <alignment horizontal="center" vertical="center" shrinkToFit="1"/>
    </xf>
    <xf numFmtId="0" fontId="110" fillId="9" borderId="83" xfId="32" applyFont="1" applyFill="1" applyBorder="1" applyAlignment="1">
      <alignment horizontal="center" vertical="center" textRotation="255"/>
    </xf>
    <xf numFmtId="0" fontId="110" fillId="0" borderId="32" xfId="32" applyFont="1" applyBorder="1" applyAlignment="1">
      <alignment horizontal="center" vertical="center"/>
    </xf>
    <xf numFmtId="0" fontId="110" fillId="0" borderId="85" xfId="32" applyFont="1" applyBorder="1" applyAlignment="1">
      <alignment horizontal="center" vertical="center"/>
    </xf>
    <xf numFmtId="213" fontId="296" fillId="23" borderId="84" xfId="33" applyNumberFormat="1" applyFont="1" applyFill="1" applyBorder="1" applyAlignment="1">
      <alignment horizontal="center" vertical="center" shrinkToFit="1"/>
    </xf>
    <xf numFmtId="213" fontId="296" fillId="23" borderId="32" xfId="33" applyNumberFormat="1" applyFont="1" applyFill="1" applyBorder="1" applyAlignment="1">
      <alignment horizontal="center" vertical="center" shrinkToFit="1"/>
    </xf>
    <xf numFmtId="213" fontId="296" fillId="23" borderId="85" xfId="33" applyNumberFormat="1" applyFont="1" applyFill="1" applyBorder="1" applyAlignment="1">
      <alignment horizontal="center" vertical="center" shrinkToFit="1"/>
    </xf>
    <xf numFmtId="0" fontId="110" fillId="9" borderId="220" xfId="32" applyFont="1" applyFill="1" applyBorder="1" applyAlignment="1">
      <alignment horizontal="center" vertical="center" textRotation="255"/>
    </xf>
    <xf numFmtId="213" fontId="296" fillId="0" borderId="24" xfId="33" applyNumberFormat="1" applyFont="1" applyBorder="1" applyAlignment="1">
      <alignment horizontal="center" vertical="center" shrinkToFit="1"/>
    </xf>
    <xf numFmtId="213" fontId="296" fillId="0" borderId="0" xfId="33" applyNumberFormat="1" applyFont="1" applyBorder="1" applyAlignment="1">
      <alignment horizontal="center" vertical="center" shrinkToFit="1"/>
    </xf>
    <xf numFmtId="213" fontId="296" fillId="0" borderId="25" xfId="33" applyNumberFormat="1" applyFont="1" applyBorder="1" applyAlignment="1">
      <alignment horizontal="center" vertical="center" shrinkToFit="1"/>
    </xf>
    <xf numFmtId="213" fontId="296" fillId="0" borderId="220" xfId="33" applyNumberFormat="1" applyFont="1" applyBorder="1" applyAlignment="1">
      <alignment horizontal="center" vertical="center" shrinkToFit="1"/>
    </xf>
    <xf numFmtId="213" fontId="296" fillId="23" borderId="24" xfId="33" applyNumberFormat="1" applyFont="1" applyFill="1" applyBorder="1" applyAlignment="1">
      <alignment horizontal="center" vertical="center" shrinkToFit="1"/>
    </xf>
    <xf numFmtId="213" fontId="296" fillId="23" borderId="0" xfId="33" applyNumberFormat="1" applyFont="1" applyFill="1" applyBorder="1" applyAlignment="1">
      <alignment horizontal="center" vertical="center" shrinkToFit="1"/>
    </xf>
    <xf numFmtId="213" fontId="296" fillId="23" borderId="25" xfId="33" applyNumberFormat="1" applyFont="1" applyFill="1" applyBorder="1" applyAlignment="1">
      <alignment horizontal="center" vertical="center" shrinkToFit="1"/>
    </xf>
    <xf numFmtId="213" fontId="110" fillId="23" borderId="220" xfId="33" applyNumberFormat="1" applyFont="1" applyFill="1" applyBorder="1" applyAlignment="1">
      <alignment horizontal="center" vertical="center" shrinkToFit="1"/>
    </xf>
    <xf numFmtId="213" fontId="110" fillId="23" borderId="423" xfId="33" applyNumberFormat="1" applyFont="1" applyFill="1" applyBorder="1" applyAlignment="1">
      <alignment horizontal="center" vertical="center" shrinkToFit="1"/>
    </xf>
    <xf numFmtId="0" fontId="110" fillId="9" borderId="304" xfId="32" applyFont="1" applyFill="1" applyBorder="1" applyAlignment="1">
      <alignment horizontal="center" vertical="center" textRotation="255"/>
    </xf>
    <xf numFmtId="0" fontId="110" fillId="0" borderId="421" xfId="32" applyFont="1" applyBorder="1" applyAlignment="1">
      <alignment horizontal="center" vertical="center"/>
    </xf>
    <xf numFmtId="0" fontId="110" fillId="0" borderId="422" xfId="32" applyFont="1" applyBorder="1" applyAlignment="1">
      <alignment horizontal="center" vertical="center"/>
    </xf>
    <xf numFmtId="213" fontId="110" fillId="0" borderId="220" xfId="33" applyNumberFormat="1" applyFont="1" applyBorder="1" applyAlignment="1">
      <alignment horizontal="center" vertical="center" shrinkToFit="1"/>
    </xf>
    <xf numFmtId="213" fontId="110" fillId="0" borderId="24" xfId="33" applyNumberFormat="1" applyFont="1" applyBorder="1" applyAlignment="1">
      <alignment horizontal="center" vertical="center" shrinkToFit="1"/>
    </xf>
    <xf numFmtId="213" fontId="110" fillId="0" borderId="0" xfId="33" applyNumberFormat="1" applyFont="1" applyBorder="1" applyAlignment="1">
      <alignment horizontal="center" vertical="center" shrinkToFit="1"/>
    </xf>
    <xf numFmtId="213" fontId="110" fillId="0" borderId="25" xfId="33" applyNumberFormat="1" applyFont="1" applyBorder="1" applyAlignment="1">
      <alignment horizontal="center" vertical="center" shrinkToFit="1"/>
    </xf>
    <xf numFmtId="213" fontId="110" fillId="23" borderId="24" xfId="33" applyNumberFormat="1" applyFont="1" applyFill="1" applyBorder="1" applyAlignment="1">
      <alignment horizontal="center" vertical="center" shrinkToFit="1"/>
    </xf>
    <xf numFmtId="213" fontId="110" fillId="23" borderId="0" xfId="33" applyNumberFormat="1" applyFont="1" applyFill="1" applyBorder="1" applyAlignment="1">
      <alignment horizontal="center" vertical="center" shrinkToFit="1"/>
    </xf>
    <xf numFmtId="213" fontId="110" fillId="23" borderId="25" xfId="33" applyNumberFormat="1" applyFont="1" applyFill="1" applyBorder="1" applyAlignment="1">
      <alignment horizontal="center" vertical="center" shrinkToFit="1"/>
    </xf>
    <xf numFmtId="0" fontId="279" fillId="0" borderId="21" xfId="32" applyFont="1" applyBorder="1" applyAlignment="1">
      <alignment horizontal="center" vertical="center" wrapText="1"/>
    </xf>
    <xf numFmtId="0" fontId="279" fillId="0" borderId="23" xfId="32" applyFont="1" applyBorder="1" applyAlignment="1">
      <alignment horizontal="center" vertical="center"/>
    </xf>
    <xf numFmtId="0" fontId="279" fillId="0" borderId="24" xfId="32" applyFont="1" applyBorder="1" applyAlignment="1">
      <alignment horizontal="center" vertical="center"/>
    </xf>
    <xf numFmtId="0" fontId="279" fillId="0" borderId="25" xfId="32" applyFont="1" applyBorder="1" applyAlignment="1">
      <alignment horizontal="center" vertical="center"/>
    </xf>
    <xf numFmtId="0" fontId="279" fillId="0" borderId="26" xfId="32" applyFont="1" applyBorder="1" applyAlignment="1">
      <alignment horizontal="center" vertical="center"/>
    </xf>
    <xf numFmtId="0" fontId="279" fillId="0" borderId="28" xfId="32" applyFont="1" applyBorder="1" applyAlignment="1">
      <alignment horizontal="center" vertical="center"/>
    </xf>
    <xf numFmtId="0" fontId="110" fillId="0" borderId="13" xfId="32" applyFont="1" applyBorder="1" applyAlignment="1">
      <alignment horizontal="center" vertical="center"/>
    </xf>
    <xf numFmtId="213" fontId="110" fillId="23" borderId="421" xfId="33" applyNumberFormat="1" applyFont="1" applyFill="1" applyBorder="1" applyAlignment="1">
      <alignment horizontal="center" vertical="center" shrinkToFit="1"/>
    </xf>
    <xf numFmtId="213" fontId="110" fillId="23" borderId="13" xfId="33" applyNumberFormat="1" applyFont="1" applyFill="1" applyBorder="1" applyAlignment="1">
      <alignment horizontal="center" vertical="center" shrinkToFit="1"/>
    </xf>
    <xf numFmtId="213" fontId="110" fillId="23" borderId="422" xfId="33" applyNumberFormat="1" applyFont="1" applyFill="1" applyBorder="1" applyAlignment="1">
      <alignment horizontal="center" vertical="center" shrinkToFit="1"/>
    </xf>
    <xf numFmtId="213" fontId="110" fillId="23" borderId="304" xfId="33" applyNumberFormat="1" applyFont="1" applyFill="1" applyBorder="1" applyAlignment="1">
      <alignment horizontal="center" vertical="center" shrinkToFit="1"/>
    </xf>
    <xf numFmtId="213" fontId="110" fillId="23" borderId="305" xfId="33" applyNumberFormat="1" applyFont="1" applyFill="1" applyBorder="1" applyAlignment="1">
      <alignment horizontal="center" vertical="center" shrinkToFit="1"/>
    </xf>
    <xf numFmtId="213" fontId="296" fillId="0" borderId="423" xfId="33" applyNumberFormat="1" applyFont="1" applyBorder="1" applyAlignment="1">
      <alignment horizontal="center" vertical="center" shrinkToFit="1"/>
    </xf>
    <xf numFmtId="213" fontId="110" fillId="0" borderId="420" xfId="33" applyNumberFormat="1" applyFont="1" applyBorder="1" applyAlignment="1">
      <alignment horizontal="center" vertical="center" shrinkToFit="1"/>
    </xf>
    <xf numFmtId="0" fontId="110" fillId="0" borderId="424" xfId="32" applyFont="1" applyBorder="1" applyAlignment="1">
      <alignment horizontal="center" vertical="center"/>
    </xf>
    <xf numFmtId="0" fontId="278" fillId="0" borderId="74" xfId="32" applyFont="1" applyBorder="1" applyAlignment="1">
      <alignment horizontal="center" vertical="center"/>
    </xf>
    <xf numFmtId="213" fontId="296" fillId="0" borderId="241" xfId="33" applyNumberFormat="1" applyFont="1" applyBorder="1" applyAlignment="1">
      <alignment horizontal="center" vertical="center" shrinkToFit="1"/>
    </xf>
    <xf numFmtId="213" fontId="296" fillId="0" borderId="73" xfId="33" applyNumberFormat="1" applyFont="1" applyBorder="1" applyAlignment="1">
      <alignment horizontal="center" vertical="center" shrinkToFit="1"/>
    </xf>
    <xf numFmtId="213" fontId="296" fillId="0" borderId="242" xfId="33" applyNumberFormat="1" applyFont="1" applyBorder="1" applyAlignment="1">
      <alignment horizontal="center" vertical="center" shrinkToFit="1"/>
    </xf>
    <xf numFmtId="0" fontId="110" fillId="0" borderId="425" xfId="32" applyFont="1" applyBorder="1" applyAlignment="1">
      <alignment horizontal="center" vertical="center"/>
    </xf>
    <xf numFmtId="0" fontId="110" fillId="0" borderId="279" xfId="32" applyFont="1" applyBorder="1" applyAlignment="1">
      <alignment horizontal="center" vertical="center"/>
    </xf>
    <xf numFmtId="0" fontId="110" fillId="0" borderId="198" xfId="32" applyFont="1" applyBorder="1" applyAlignment="1">
      <alignment horizontal="center" vertical="center"/>
    </xf>
    <xf numFmtId="0" fontId="110" fillId="0" borderId="199" xfId="32" applyFont="1" applyBorder="1" applyAlignment="1">
      <alignment horizontal="center" vertical="center"/>
    </xf>
    <xf numFmtId="213" fontId="110" fillId="0" borderId="266" xfId="33" applyNumberFormat="1" applyFont="1" applyBorder="1" applyAlignment="1">
      <alignment horizontal="center" vertical="center" shrinkToFit="1"/>
    </xf>
    <xf numFmtId="213" fontId="110" fillId="0" borderId="267" xfId="33" applyNumberFormat="1" applyFont="1" applyBorder="1" applyAlignment="1">
      <alignment horizontal="center" vertical="center" shrinkToFit="1"/>
    </xf>
    <xf numFmtId="213" fontId="110" fillId="0" borderId="34" xfId="33" applyNumberFormat="1" applyFont="1" applyBorder="1" applyAlignment="1">
      <alignment horizontal="center" vertical="center" shrinkToFit="1"/>
    </xf>
    <xf numFmtId="213" fontId="110" fillId="0" borderId="200" xfId="33" applyNumberFormat="1" applyFont="1" applyBorder="1" applyAlignment="1">
      <alignment horizontal="center" vertical="center" shrinkToFit="1"/>
    </xf>
    <xf numFmtId="213" fontId="110" fillId="0" borderId="33" xfId="33" applyNumberFormat="1" applyFont="1" applyBorder="1" applyAlignment="1">
      <alignment horizontal="center" vertical="center" shrinkToFit="1"/>
    </xf>
    <xf numFmtId="213" fontId="110" fillId="0" borderId="70" xfId="33" applyNumberFormat="1" applyFont="1" applyBorder="1" applyAlignment="1">
      <alignment horizontal="center" vertical="center" shrinkToFit="1"/>
    </xf>
    <xf numFmtId="213" fontId="110" fillId="0" borderId="309" xfId="33" applyNumberFormat="1" applyFont="1" applyBorder="1" applyAlignment="1">
      <alignment horizontal="center" vertical="center" shrinkToFit="1"/>
    </xf>
    <xf numFmtId="0" fontId="110" fillId="0" borderId="241" xfId="32" applyFont="1" applyBorder="1">
      <alignment vertical="center"/>
    </xf>
    <xf numFmtId="0" fontId="279" fillId="0" borderId="73" xfId="32" applyFont="1" applyBorder="1">
      <alignment vertical="center"/>
    </xf>
    <xf numFmtId="0" fontId="110" fillId="0" borderId="242" xfId="32" applyFont="1" applyBorder="1">
      <alignment vertical="center"/>
    </xf>
    <xf numFmtId="0" fontId="222" fillId="0" borderId="9" xfId="32" applyFont="1" applyBorder="1" applyAlignment="1">
      <alignment horizontal="center" vertical="center" wrapText="1"/>
    </xf>
    <xf numFmtId="0" fontId="222" fillId="0" borderId="9" xfId="32" applyFont="1" applyBorder="1" applyAlignment="1">
      <alignment horizontal="center" vertical="center"/>
    </xf>
    <xf numFmtId="0" fontId="110" fillId="0" borderId="74" xfId="32" applyFont="1" applyBorder="1" applyAlignment="1">
      <alignment horizontal="center" vertical="center" wrapText="1"/>
    </xf>
    <xf numFmtId="0" fontId="278" fillId="0" borderId="9" xfId="32" applyFont="1" applyBorder="1" applyAlignment="1">
      <alignment horizontal="center" vertical="center"/>
    </xf>
    <xf numFmtId="0" fontId="279" fillId="0" borderId="9" xfId="32" applyFont="1" applyBorder="1" applyAlignment="1">
      <alignment horizontal="center" vertical="center"/>
    </xf>
    <xf numFmtId="41" fontId="297" fillId="0" borderId="417" xfId="33" applyFont="1" applyBorder="1" applyAlignment="1">
      <alignment horizontal="center" vertical="center" shrinkToFit="1"/>
    </xf>
    <xf numFmtId="41" fontId="297" fillId="0" borderId="61" xfId="33" applyFont="1" applyBorder="1" applyAlignment="1">
      <alignment horizontal="center" vertical="center" shrinkToFit="1"/>
    </xf>
    <xf numFmtId="41" fontId="297" fillId="0" borderId="21" xfId="33" applyFont="1" applyBorder="1" applyAlignment="1">
      <alignment horizontal="center" vertical="center" shrinkToFit="1"/>
    </xf>
    <xf numFmtId="41" fontId="297" fillId="0" borderId="426" xfId="33" applyFont="1" applyBorder="1" applyAlignment="1">
      <alignment horizontal="center" vertical="center" shrinkToFit="1"/>
    </xf>
    <xf numFmtId="41" fontId="297" fillId="0" borderId="264" xfId="33" applyFont="1" applyBorder="1" applyAlignment="1">
      <alignment horizontal="center" vertical="center" shrinkToFit="1"/>
    </xf>
    <xf numFmtId="41" fontId="297" fillId="0" borderId="427" xfId="33" applyFont="1" applyBorder="1" applyAlignment="1">
      <alignment horizontal="center" vertical="center" shrinkToFit="1"/>
    </xf>
    <xf numFmtId="41" fontId="297" fillId="0" borderId="23" xfId="33" applyFont="1" applyBorder="1" applyAlignment="1">
      <alignment horizontal="center" vertical="center" shrinkToFit="1"/>
    </xf>
    <xf numFmtId="41" fontId="297" fillId="0" borderId="416" xfId="33" applyFont="1" applyBorder="1" applyAlignment="1">
      <alignment horizontal="center" vertical="center" shrinkToFit="1"/>
    </xf>
    <xf numFmtId="41" fontId="221" fillId="0" borderId="428" xfId="33" applyFont="1" applyBorder="1" applyAlignment="1">
      <alignment horizontal="center" vertical="center" shrinkToFit="1"/>
    </xf>
    <xf numFmtId="41" fontId="221" fillId="0" borderId="266" xfId="33" applyFont="1" applyBorder="1" applyAlignment="1">
      <alignment horizontal="center" vertical="center" shrinkToFit="1"/>
    </xf>
    <xf numFmtId="41" fontId="221" fillId="0" borderId="267" xfId="33" applyFont="1" applyBorder="1" applyAlignment="1">
      <alignment horizontal="center" vertical="center" shrinkToFit="1"/>
    </xf>
    <xf numFmtId="41" fontId="221" fillId="0" borderId="309" xfId="33" applyFont="1" applyBorder="1" applyAlignment="1">
      <alignment horizontal="center" vertical="center" shrinkToFit="1"/>
    </xf>
    <xf numFmtId="41" fontId="221" fillId="0" borderId="200" xfId="33" applyFont="1" applyBorder="1" applyAlignment="1">
      <alignment horizontal="center" vertical="center" shrinkToFit="1"/>
    </xf>
    <xf numFmtId="0" fontId="110" fillId="0" borderId="241" xfId="32" applyFont="1" applyBorder="1" applyAlignment="1">
      <alignment horizontal="center" vertical="center" wrapText="1"/>
    </xf>
    <xf numFmtId="0" fontId="110" fillId="0" borderId="73" xfId="32" applyFont="1" applyBorder="1" applyAlignment="1">
      <alignment horizontal="center" vertical="center"/>
    </xf>
    <xf numFmtId="0" fontId="110" fillId="0" borderId="242" xfId="32" applyFont="1" applyBorder="1" applyAlignment="1">
      <alignment horizontal="center" vertical="center"/>
    </xf>
    <xf numFmtId="0" fontId="110" fillId="0" borderId="286" xfId="32" applyFont="1" applyBorder="1" applyAlignment="1">
      <alignment horizontal="center" vertical="center"/>
    </xf>
    <xf numFmtId="0" fontId="294" fillId="0" borderId="0" xfId="32" applyFont="1">
      <alignment vertical="center"/>
    </xf>
    <xf numFmtId="0" fontId="221" fillId="0" borderId="74" xfId="32" applyFont="1" applyBorder="1" applyAlignment="1">
      <alignment horizontal="center" vertical="center"/>
    </xf>
    <xf numFmtId="0" fontId="221" fillId="0" borderId="76" xfId="32" applyFont="1" applyBorder="1" applyAlignment="1">
      <alignment horizontal="center" vertical="center"/>
    </xf>
    <xf numFmtId="203" fontId="246" fillId="0" borderId="0" xfId="32" applyNumberFormat="1" applyFont="1" applyAlignment="1">
      <alignment horizontal="center" vertical="center"/>
    </xf>
    <xf numFmtId="0" fontId="110" fillId="0" borderId="234" xfId="32" applyFont="1" applyBorder="1" applyAlignment="1">
      <alignment horizontal="center" vertical="center"/>
    </xf>
    <xf numFmtId="0" fontId="110" fillId="0" borderId="229" xfId="32" applyFont="1" applyBorder="1" applyAlignment="1">
      <alignment horizontal="center" vertical="center"/>
    </xf>
    <xf numFmtId="0" fontId="246" fillId="0" borderId="0" xfId="32" applyFont="1" applyAlignment="1">
      <alignment horizontal="center" vertical="center" shrinkToFit="1"/>
    </xf>
    <xf numFmtId="0" fontId="221" fillId="0" borderId="9" xfId="32" applyFont="1" applyBorder="1" applyAlignment="1">
      <alignment horizontal="center" vertical="center" shrinkToFit="1"/>
    </xf>
    <xf numFmtId="0" fontId="221" fillId="0" borderId="76" xfId="32" applyFont="1" applyBorder="1" applyAlignment="1">
      <alignment horizontal="center" vertical="center" shrinkToFit="1"/>
    </xf>
    <xf numFmtId="0" fontId="110" fillId="0" borderId="33" xfId="32" applyFont="1" applyBorder="1">
      <alignment vertical="center"/>
    </xf>
    <xf numFmtId="0" fontId="110" fillId="0" borderId="34" xfId="32" applyFont="1" applyBorder="1">
      <alignment vertical="center"/>
    </xf>
    <xf numFmtId="0" fontId="246" fillId="0" borderId="34" xfId="32" applyFont="1" applyBorder="1">
      <alignment vertical="center"/>
    </xf>
    <xf numFmtId="0" fontId="110" fillId="0" borderId="70" xfId="32" applyFont="1" applyBorder="1">
      <alignment vertical="center"/>
    </xf>
    <xf numFmtId="191" fontId="221" fillId="0" borderId="9" xfId="32" applyNumberFormat="1" applyFont="1" applyBorder="1" applyAlignment="1">
      <alignment horizontal="center" vertical="center" shrinkToFit="1"/>
    </xf>
    <xf numFmtId="191" fontId="221" fillId="0" borderId="76" xfId="32" applyNumberFormat="1" applyFont="1" applyBorder="1" applyAlignment="1">
      <alignment horizontal="center" vertical="center" shrinkToFit="1"/>
    </xf>
    <xf numFmtId="0" fontId="221" fillId="0" borderId="279" xfId="32" applyFont="1" applyBorder="1" applyAlignment="1">
      <alignment horizontal="center" vertical="center" shrinkToFit="1"/>
    </xf>
    <xf numFmtId="0" fontId="221" fillId="0" borderId="429" xfId="32" applyFont="1" applyBorder="1" applyAlignment="1">
      <alignment horizontal="center" vertical="center" shrinkToFit="1"/>
    </xf>
    <xf numFmtId="0" fontId="110" fillId="0" borderId="73" xfId="32" applyFont="1" applyBorder="1" applyAlignment="1">
      <alignment horizontal="center" vertical="center" wrapText="1"/>
    </xf>
    <xf numFmtId="0" fontId="110" fillId="0" borderId="242" xfId="32" applyFont="1" applyBorder="1" applyAlignment="1">
      <alignment horizontal="center" vertical="center" wrapText="1"/>
    </xf>
    <xf numFmtId="0" fontId="110" fillId="0" borderId="240" xfId="32" applyFont="1" applyBorder="1" applyAlignment="1">
      <alignment horizontal="center" vertical="center" wrapText="1"/>
    </xf>
    <xf numFmtId="0" fontId="110" fillId="0" borderId="0" xfId="32" applyFont="1" applyAlignment="1">
      <alignment horizontal="center" vertical="center" wrapText="1"/>
    </xf>
    <xf numFmtId="0" fontId="110" fillId="0" borderId="243" xfId="32" applyFont="1" applyBorder="1" applyAlignment="1">
      <alignment horizontal="center" vertical="center" wrapText="1"/>
    </xf>
    <xf numFmtId="0" fontId="221" fillId="0" borderId="34" xfId="32" applyFont="1" applyBorder="1" applyAlignment="1">
      <alignment horizontal="center" vertical="center"/>
    </xf>
    <xf numFmtId="0" fontId="294" fillId="0" borderId="34" xfId="32" applyFont="1" applyBorder="1">
      <alignment vertical="center"/>
    </xf>
    <xf numFmtId="0" fontId="110" fillId="0" borderId="235" xfId="32" applyFont="1" applyBorder="1" applyAlignment="1">
      <alignment horizontal="center" vertical="center"/>
    </xf>
    <xf numFmtId="0" fontId="110" fillId="0" borderId="262" xfId="32" applyFont="1" applyBorder="1" applyAlignment="1">
      <alignment horizontal="center" vertical="center"/>
    </xf>
    <xf numFmtId="0" fontId="110" fillId="0" borderId="228" xfId="32" applyFont="1" applyBorder="1" applyAlignment="1">
      <alignment horizontal="center" vertical="center"/>
    </xf>
    <xf numFmtId="0" fontId="279" fillId="0" borderId="0" xfId="32" applyFont="1" applyAlignment="1">
      <alignment horizontal="right" vertical="center"/>
    </xf>
    <xf numFmtId="0" fontId="279" fillId="0" borderId="80" xfId="32" applyFont="1" applyBorder="1">
      <alignment vertical="center"/>
    </xf>
    <xf numFmtId="0" fontId="279" fillId="0" borderId="32" xfId="32" applyFont="1" applyBorder="1">
      <alignment vertical="center"/>
    </xf>
    <xf numFmtId="0" fontId="298" fillId="0" borderId="32" xfId="32" applyFont="1" applyBorder="1" applyAlignment="1">
      <alignment horizontal="center" vertical="center"/>
    </xf>
    <xf numFmtId="0" fontId="279" fillId="0" borderId="81" xfId="32" applyFont="1" applyBorder="1">
      <alignment vertical="center"/>
    </xf>
    <xf numFmtId="0" fontId="279" fillId="0" borderId="0" xfId="32" applyFont="1">
      <alignment vertical="center"/>
    </xf>
    <xf numFmtId="0" fontId="279" fillId="0" borderId="71" xfId="32" applyFont="1" applyBorder="1">
      <alignment vertical="center"/>
    </xf>
    <xf numFmtId="0" fontId="300" fillId="0" borderId="6" xfId="32" applyFont="1" applyBorder="1" applyAlignment="1">
      <alignment horizontal="center" vertical="center"/>
    </xf>
    <xf numFmtId="0" fontId="279" fillId="0" borderId="0" xfId="32" quotePrefix="1" applyFont="1" applyAlignment="1">
      <alignment horizontal="center" vertical="center"/>
    </xf>
    <xf numFmtId="0" fontId="298" fillId="0" borderId="0" xfId="32" applyFont="1" applyAlignment="1">
      <alignment horizontal="center" vertical="center"/>
    </xf>
    <xf numFmtId="0" fontId="279" fillId="0" borderId="72" xfId="32" applyFont="1" applyBorder="1">
      <alignment vertical="center"/>
    </xf>
    <xf numFmtId="0" fontId="298" fillId="0" borderId="27" xfId="32" applyFont="1" applyBorder="1" applyAlignment="1">
      <alignment horizontal="center" vertical="center"/>
    </xf>
    <xf numFmtId="0" fontId="222" fillId="0" borderId="27" xfId="32" applyFont="1" applyBorder="1" applyAlignment="1">
      <alignment horizontal="center" vertical="center"/>
    </xf>
    <xf numFmtId="0" fontId="222" fillId="0" borderId="99" xfId="32" applyFont="1" applyBorder="1" applyAlignment="1">
      <alignment horizontal="center" vertical="center"/>
    </xf>
    <xf numFmtId="0" fontId="110" fillId="0" borderId="94" xfId="32" applyFont="1" applyBorder="1" applyAlignment="1">
      <alignment horizontal="center" vertical="center"/>
    </xf>
    <xf numFmtId="0" fontId="110" fillId="0" borderId="75" xfId="32" applyFont="1" applyBorder="1" applyAlignment="1">
      <alignment horizontal="center" vertical="center"/>
    </xf>
    <xf numFmtId="0" fontId="110" fillId="0" borderId="98" xfId="32" applyFont="1" applyBorder="1" applyAlignment="1">
      <alignment horizontal="center" vertical="center"/>
    </xf>
    <xf numFmtId="0" fontId="110" fillId="0" borderId="430" xfId="32" applyFont="1" applyBorder="1" applyAlignment="1">
      <alignment horizontal="center" vertical="center" wrapText="1"/>
    </xf>
    <xf numFmtId="0" fontId="110" fillId="0" borderId="23" xfId="32" applyFont="1" applyBorder="1" applyAlignment="1">
      <alignment horizontal="center" vertical="center" wrapText="1"/>
    </xf>
    <xf numFmtId="0" fontId="222" fillId="0" borderId="29" xfId="32" applyFont="1" applyBorder="1" applyAlignment="1">
      <alignment horizontal="left" vertical="center"/>
    </xf>
    <xf numFmtId="0" fontId="222" fillId="0" borderId="30" xfId="32" applyFont="1" applyBorder="1" applyAlignment="1">
      <alignment horizontal="left" vertical="center"/>
    </xf>
    <xf numFmtId="0" fontId="222" fillId="0" borderId="31" xfId="32" applyFont="1" applyBorder="1" applyAlignment="1">
      <alignment horizontal="left" vertical="center"/>
    </xf>
    <xf numFmtId="0" fontId="110" fillId="5" borderId="9" xfId="32" applyFont="1" applyFill="1" applyBorder="1" applyAlignment="1">
      <alignment horizontal="center" vertical="center"/>
    </xf>
    <xf numFmtId="0" fontId="110" fillId="5" borderId="75" xfId="32" applyFont="1" applyFill="1" applyBorder="1" applyAlignment="1">
      <alignment horizontal="center" vertical="center"/>
    </xf>
    <xf numFmtId="0" fontId="110" fillId="0" borderId="311" xfId="32" applyFont="1" applyBorder="1" applyAlignment="1">
      <alignment horizontal="center" vertical="center"/>
    </xf>
    <xf numFmtId="0" fontId="110" fillId="0" borderId="24" xfId="32" applyFont="1" applyBorder="1" applyAlignment="1">
      <alignment horizontal="center" vertical="center" wrapText="1"/>
    </xf>
    <xf numFmtId="0" fontId="110" fillId="0" borderId="25" xfId="32" applyFont="1" applyBorder="1" applyAlignment="1">
      <alignment horizontal="center" vertical="center" wrapText="1"/>
    </xf>
    <xf numFmtId="0" fontId="222" fillId="0" borderId="29" xfId="32" applyFont="1" applyBorder="1" applyAlignment="1">
      <alignment horizontal="left" vertical="center" wrapText="1"/>
    </xf>
    <xf numFmtId="0" fontId="279" fillId="0" borderId="29" xfId="32" applyFont="1" applyBorder="1" applyAlignment="1">
      <alignment horizontal="left" vertical="center"/>
    </xf>
    <xf numFmtId="0" fontId="279" fillId="0" borderId="30" xfId="32" applyFont="1" applyBorder="1" applyAlignment="1">
      <alignment horizontal="left" vertical="center"/>
    </xf>
    <xf numFmtId="0" fontId="279" fillId="0" borderId="31" xfId="32" applyFont="1" applyBorder="1" applyAlignment="1">
      <alignment horizontal="left" vertical="center"/>
    </xf>
    <xf numFmtId="0" fontId="110" fillId="0" borderId="26" xfId="32" applyFont="1" applyBorder="1" applyAlignment="1">
      <alignment horizontal="center" vertical="center" wrapText="1"/>
    </xf>
    <xf numFmtId="0" fontId="110" fillId="0" borderId="28" xfId="32" applyFont="1" applyBorder="1" applyAlignment="1">
      <alignment horizontal="center" vertical="center" wrapText="1"/>
    </xf>
    <xf numFmtId="0" fontId="222" fillId="0" borderId="26" xfId="32" applyFont="1" applyBorder="1" applyAlignment="1">
      <alignment horizontal="left" vertical="center"/>
    </xf>
    <xf numFmtId="0" fontId="222" fillId="0" borderId="27" xfId="32" applyFont="1" applyBorder="1" applyAlignment="1">
      <alignment horizontal="left" vertical="center"/>
    </xf>
    <xf numFmtId="0" fontId="222" fillId="0" borderId="28" xfId="32" applyFont="1" applyBorder="1" applyAlignment="1">
      <alignment horizontal="left" vertical="center"/>
    </xf>
    <xf numFmtId="0" fontId="110" fillId="0" borderId="56" xfId="32" applyFont="1" applyBorder="1" applyAlignment="1">
      <alignment horizontal="center" vertical="center"/>
    </xf>
    <xf numFmtId="0" fontId="110" fillId="5" borderId="56" xfId="32" applyFont="1" applyFill="1" applyBorder="1" applyAlignment="1">
      <alignment horizontal="center" vertical="center"/>
    </xf>
    <xf numFmtId="0" fontId="110" fillId="5" borderId="313" xfId="32" applyFont="1" applyFill="1" applyBorder="1" applyAlignment="1">
      <alignment horizontal="center" vertical="center"/>
    </xf>
    <xf numFmtId="0" fontId="222" fillId="0" borderId="79" xfId="32" applyFont="1" applyBorder="1" applyAlignment="1">
      <alignment horizontal="left" vertical="center" wrapText="1"/>
    </xf>
    <xf numFmtId="0" fontId="222" fillId="0" borderId="103" xfId="32" applyFont="1" applyBorder="1" applyAlignment="1">
      <alignment horizontal="left" vertical="center"/>
    </xf>
    <xf numFmtId="0" fontId="222" fillId="0" borderId="101" xfId="32" applyFont="1" applyBorder="1" applyAlignment="1">
      <alignment horizontal="left" vertical="center"/>
    </xf>
    <xf numFmtId="0" fontId="110" fillId="0" borderId="78" xfId="32" applyFont="1" applyBorder="1" applyAlignment="1">
      <alignment horizontal="center" vertical="center"/>
    </xf>
    <xf numFmtId="0" fontId="110" fillId="5" borderId="78" xfId="32" applyFont="1" applyFill="1" applyBorder="1" applyAlignment="1">
      <alignment horizontal="center" vertical="center"/>
    </xf>
    <xf numFmtId="0" fontId="110" fillId="5" borderId="303" xfId="32" applyFont="1" applyFill="1" applyBorder="1" applyAlignment="1">
      <alignment horizontal="center" vertical="center"/>
    </xf>
    <xf numFmtId="0" fontId="110" fillId="0" borderId="84" xfId="32" applyFont="1" applyBorder="1" applyAlignment="1">
      <alignment horizontal="center" vertical="center" wrapText="1"/>
    </xf>
    <xf numFmtId="0" fontId="222" fillId="0" borderId="26" xfId="32" applyFont="1" applyBorder="1" applyAlignment="1">
      <alignment horizontal="center" vertical="center"/>
    </xf>
    <xf numFmtId="0" fontId="222" fillId="0" borderId="28" xfId="32" applyFont="1" applyBorder="1" applyAlignment="1">
      <alignment horizontal="center" vertical="center"/>
    </xf>
    <xf numFmtId="0" fontId="222" fillId="0" borderId="79" xfId="32" applyFont="1" applyBorder="1" applyAlignment="1">
      <alignment horizontal="center" vertical="center"/>
    </xf>
    <xf numFmtId="0" fontId="222" fillId="0" borderId="103" xfId="32" applyFont="1" applyBorder="1" applyAlignment="1">
      <alignment horizontal="center" vertical="center"/>
    </xf>
    <xf numFmtId="0" fontId="222" fillId="0" borderId="101" xfId="32" applyFont="1" applyBorder="1" applyAlignment="1">
      <alignment horizontal="center" vertical="center"/>
    </xf>
    <xf numFmtId="0" fontId="222" fillId="0" borderId="29" xfId="32" applyFont="1" applyBorder="1" applyAlignment="1">
      <alignment horizontal="center" vertical="center"/>
    </xf>
    <xf numFmtId="0" fontId="222" fillId="0" borderId="30" xfId="32" applyFont="1" applyBorder="1" applyAlignment="1">
      <alignment horizontal="center" vertical="center"/>
    </xf>
    <xf numFmtId="0" fontId="222" fillId="0" borderId="31" xfId="32" applyFont="1" applyBorder="1" applyAlignment="1">
      <alignment horizontal="center" vertical="center"/>
    </xf>
    <xf numFmtId="0" fontId="222" fillId="0" borderId="29" xfId="32" applyFont="1" applyBorder="1" applyAlignment="1">
      <alignment horizontal="center" vertical="center" wrapText="1"/>
    </xf>
    <xf numFmtId="0" fontId="110" fillId="0" borderId="103" xfId="32" applyFont="1" applyBorder="1" applyAlignment="1">
      <alignment horizontal="center" vertical="center"/>
    </xf>
    <xf numFmtId="0" fontId="279" fillId="0" borderId="24" xfId="32" applyFont="1" applyBorder="1" applyAlignment="1">
      <alignment horizontal="center" vertical="center" wrapText="1"/>
    </xf>
    <xf numFmtId="0" fontId="279" fillId="0" borderId="421" xfId="32" applyFont="1" applyBorder="1" applyAlignment="1">
      <alignment horizontal="center" vertical="center"/>
    </xf>
    <xf numFmtId="0" fontId="279" fillId="0" borderId="422" xfId="32" applyFont="1" applyBorder="1" applyAlignment="1">
      <alignment horizontal="center" vertical="center"/>
    </xf>
    <xf numFmtId="0" fontId="110" fillId="0" borderId="303" xfId="32" applyFont="1" applyBorder="1" applyAlignment="1">
      <alignment horizontal="center" vertical="center"/>
    </xf>
    <xf numFmtId="0" fontId="110" fillId="0" borderId="67" xfId="32" applyFont="1" applyBorder="1" applyAlignment="1">
      <alignment horizontal="center" vertical="center"/>
    </xf>
    <xf numFmtId="0" fontId="110" fillId="0" borderId="66" xfId="32" applyFont="1" applyBorder="1" applyAlignment="1">
      <alignment horizontal="center" vertical="center"/>
    </xf>
    <xf numFmtId="0" fontId="110" fillId="0" borderId="65" xfId="32" applyFont="1" applyBorder="1" applyAlignment="1">
      <alignment horizontal="center" vertical="center"/>
    </xf>
    <xf numFmtId="9" fontId="110" fillId="0" borderId="65" xfId="32" applyNumberFormat="1" applyFont="1" applyBorder="1" applyAlignment="1">
      <alignment horizontal="center" vertical="center"/>
    </xf>
    <xf numFmtId="0" fontId="110" fillId="0" borderId="431" xfId="32" applyFont="1" applyBorder="1" applyAlignment="1">
      <alignment horizontal="center" vertical="center"/>
    </xf>
    <xf numFmtId="10" fontId="110" fillId="0" borderId="9" xfId="32" applyNumberFormat="1" applyFont="1" applyBorder="1" applyAlignment="1">
      <alignment horizontal="center" vertical="center"/>
    </xf>
    <xf numFmtId="9" fontId="110" fillId="0" borderId="9" xfId="32" applyNumberFormat="1" applyFont="1" applyBorder="1" applyAlignment="1">
      <alignment horizontal="center" vertical="center"/>
    </xf>
    <xf numFmtId="0" fontId="110" fillId="0" borderId="87" xfId="32" applyFont="1" applyBorder="1" applyAlignment="1">
      <alignment horizontal="center" vertical="center"/>
    </xf>
    <xf numFmtId="0" fontId="110" fillId="0" borderId="9" xfId="32" applyFont="1" applyBorder="1" applyAlignment="1">
      <alignment horizontal="center" vertical="center" shrinkToFit="1"/>
    </xf>
    <xf numFmtId="9" fontId="110" fillId="0" borderId="9" xfId="32" applyNumberFormat="1" applyFont="1" applyBorder="1" applyAlignment="1">
      <alignment horizontal="center" vertical="center" shrinkToFit="1"/>
    </xf>
    <xf numFmtId="0" fontId="279" fillId="0" borderId="98" xfId="32" applyFont="1" applyBorder="1">
      <alignment vertical="center"/>
    </xf>
    <xf numFmtId="0" fontId="279" fillId="0" borderId="27" xfId="32" applyFont="1" applyBorder="1">
      <alignment vertical="center"/>
    </xf>
    <xf numFmtId="0" fontId="110" fillId="0" borderId="173" xfId="32" applyFont="1" applyBorder="1" applyAlignment="1">
      <alignment horizontal="center" vertical="center" wrapText="1"/>
    </xf>
    <xf numFmtId="0" fontId="110" fillId="0" borderId="432" xfId="32" applyFont="1" applyBorder="1" applyAlignment="1">
      <alignment horizontal="center" vertical="center" wrapText="1"/>
    </xf>
    <xf numFmtId="0" fontId="110" fillId="0" borderId="56" xfId="32" applyFont="1" applyBorder="1" applyAlignment="1">
      <alignment horizontal="center" vertical="center" wrapText="1"/>
    </xf>
    <xf numFmtId="0" fontId="110" fillId="0" borderId="313" xfId="32" applyFont="1" applyBorder="1" applyAlignment="1">
      <alignment horizontal="center" vertical="center" wrapText="1"/>
    </xf>
    <xf numFmtId="0" fontId="110" fillId="0" borderId="173" xfId="32" applyFont="1" applyBorder="1" applyAlignment="1">
      <alignment horizontal="center" vertical="center"/>
    </xf>
    <xf numFmtId="0" fontId="110" fillId="0" borderId="95" xfId="32" applyFont="1" applyBorder="1" applyAlignment="1">
      <alignment horizontal="center" vertical="center"/>
    </xf>
    <xf numFmtId="0" fontId="110" fillId="0" borderId="174" xfId="32" applyFont="1" applyBorder="1" applyAlignment="1">
      <alignment horizontal="center" vertical="center"/>
    </xf>
    <xf numFmtId="0" fontId="110" fillId="0" borderId="102" xfId="32" applyFont="1" applyBorder="1" applyAlignment="1">
      <alignment horizontal="center" vertical="center"/>
    </xf>
    <xf numFmtId="0" fontId="79" fillId="5" borderId="69" xfId="32" applyFont="1" applyFill="1" applyBorder="1" applyAlignment="1">
      <alignment horizontal="center" vertical="center" wrapText="1"/>
    </xf>
    <xf numFmtId="0" fontId="79" fillId="5" borderId="69" xfId="32" applyFont="1" applyFill="1" applyBorder="1" applyAlignment="1">
      <alignment horizontal="center" vertical="center"/>
    </xf>
    <xf numFmtId="0" fontId="110" fillId="0" borderId="0" xfId="32" applyFont="1" applyAlignment="1">
      <alignment vertical="center" wrapText="1"/>
    </xf>
    <xf numFmtId="0" fontId="110" fillId="0" borderId="13" xfId="32" applyFont="1" applyBorder="1">
      <alignment vertical="center"/>
    </xf>
    <xf numFmtId="0" fontId="79" fillId="0" borderId="71" xfId="32" applyFont="1" applyBorder="1">
      <alignment vertical="center"/>
    </xf>
    <xf numFmtId="0" fontId="110" fillId="0" borderId="72" xfId="32" applyFont="1" applyBorder="1">
      <alignment vertical="center"/>
    </xf>
    <xf numFmtId="0" fontId="110" fillId="0" borderId="433" xfId="32" applyFont="1" applyBorder="1" applyAlignment="1">
      <alignment horizontal="center" vertical="center" wrapText="1"/>
    </xf>
    <xf numFmtId="0" fontId="110" fillId="0" borderId="94" xfId="32" applyFont="1" applyBorder="1" applyAlignment="1">
      <alignment horizontal="center" vertical="center" wrapText="1"/>
    </xf>
    <xf numFmtId="199" fontId="110" fillId="0" borderId="21" xfId="32" applyNumberFormat="1" applyFont="1" applyBorder="1" applyAlignment="1">
      <alignment horizontal="center" vertical="center"/>
    </xf>
    <xf numFmtId="199" fontId="110" fillId="0" borderId="22" xfId="32" applyNumberFormat="1" applyFont="1" applyBorder="1" applyAlignment="1">
      <alignment horizontal="center" vertical="center"/>
    </xf>
    <xf numFmtId="199" fontId="110" fillId="0" borderId="23" xfId="32" applyNumberFormat="1" applyFont="1" applyBorder="1" applyAlignment="1">
      <alignment horizontal="center" vertical="center"/>
    </xf>
    <xf numFmtId="199" fontId="110" fillId="0" borderId="26" xfId="32" applyNumberFormat="1" applyFont="1" applyBorder="1" applyAlignment="1">
      <alignment horizontal="center" vertical="center"/>
    </xf>
    <xf numFmtId="199" fontId="110" fillId="0" borderId="27" xfId="32" applyNumberFormat="1" applyFont="1" applyBorder="1" applyAlignment="1">
      <alignment horizontal="center" vertical="center"/>
    </xf>
    <xf numFmtId="199" fontId="110" fillId="0" borderId="28" xfId="32" applyNumberFormat="1" applyFont="1" applyBorder="1" applyAlignment="1">
      <alignment horizontal="center" vertical="center"/>
    </xf>
    <xf numFmtId="0" fontId="110" fillId="0" borderId="96" xfId="32" applyFont="1" applyBorder="1" applyAlignment="1">
      <alignment horizontal="center" vertical="center"/>
    </xf>
    <xf numFmtId="199" fontId="110" fillId="0" borderId="29" xfId="32" applyNumberFormat="1" applyFont="1" applyBorder="1" applyAlignment="1">
      <alignment horizontal="center" vertical="center"/>
    </xf>
    <xf numFmtId="199" fontId="110" fillId="0" borderId="30" xfId="32" applyNumberFormat="1" applyFont="1" applyBorder="1" applyAlignment="1">
      <alignment horizontal="center" vertical="center"/>
    </xf>
    <xf numFmtId="199" fontId="110" fillId="0" borderId="31" xfId="32" applyNumberFormat="1" applyFont="1" applyBorder="1" applyAlignment="1">
      <alignment horizontal="center" vertical="center"/>
    </xf>
    <xf numFmtId="0" fontId="110" fillId="5" borderId="29" xfId="32" applyFont="1" applyFill="1" applyBorder="1" applyAlignment="1">
      <alignment horizontal="center" vertical="center"/>
    </xf>
    <xf numFmtId="0" fontId="110" fillId="5" borderId="30" xfId="32" applyFont="1" applyFill="1" applyBorder="1" applyAlignment="1">
      <alignment horizontal="center" vertical="center"/>
    </xf>
    <xf numFmtId="0" fontId="110" fillId="5" borderId="31" xfId="32" applyFont="1" applyFill="1" applyBorder="1" applyAlignment="1">
      <alignment horizontal="center" vertical="center"/>
    </xf>
    <xf numFmtId="199" fontId="110" fillId="5" borderId="29" xfId="32" applyNumberFormat="1" applyFont="1" applyFill="1" applyBorder="1" applyAlignment="1">
      <alignment horizontal="center" vertical="center"/>
    </xf>
    <xf numFmtId="199" fontId="110" fillId="5" borderId="30" xfId="32" applyNumberFormat="1" applyFont="1" applyFill="1" applyBorder="1" applyAlignment="1">
      <alignment horizontal="center" vertical="center"/>
    </xf>
    <xf numFmtId="199" fontId="110" fillId="5" borderId="31" xfId="32" applyNumberFormat="1" applyFont="1" applyFill="1" applyBorder="1" applyAlignment="1">
      <alignment horizontal="center" vertical="center"/>
    </xf>
    <xf numFmtId="0" fontId="110" fillId="0" borderId="97" xfId="32" applyFont="1" applyBorder="1" applyAlignment="1">
      <alignment horizontal="center" vertical="center"/>
    </xf>
    <xf numFmtId="0" fontId="110" fillId="0" borderId="96" xfId="32" applyFont="1" applyBorder="1" applyAlignment="1">
      <alignment horizontal="center" vertical="center" wrapText="1"/>
    </xf>
    <xf numFmtId="0" fontId="110" fillId="0" borderId="99" xfId="32" applyFont="1" applyBorder="1" applyAlignment="1">
      <alignment horizontal="center" vertical="center"/>
    </xf>
    <xf numFmtId="0" fontId="110" fillId="0" borderId="100" xfId="32" applyFont="1" applyBorder="1" applyAlignment="1">
      <alignment horizontal="center" vertical="center"/>
    </xf>
    <xf numFmtId="0" fontId="110" fillId="0" borderId="71" xfId="32" applyFont="1" applyBorder="1">
      <alignment vertical="center"/>
    </xf>
    <xf numFmtId="0" fontId="110" fillId="5" borderId="9" xfId="32" applyFont="1" applyFill="1" applyBorder="1" applyAlignment="1">
      <alignment horizontal="center" vertical="center" wrapText="1"/>
    </xf>
    <xf numFmtId="0" fontId="110" fillId="0" borderId="78" xfId="32" applyFont="1" applyBorder="1" applyAlignment="1">
      <alignment horizontal="center" vertical="center" wrapText="1"/>
    </xf>
    <xf numFmtId="0" fontId="122" fillId="0" borderId="32" xfId="32" applyFont="1" applyBorder="1" applyAlignment="1">
      <alignment horizontal="center" vertical="center" wrapText="1"/>
    </xf>
    <xf numFmtId="0" fontId="122" fillId="0" borderId="32" xfId="32" applyFont="1" applyBorder="1" applyAlignment="1">
      <alignment horizontal="center" vertical="center"/>
    </xf>
    <xf numFmtId="0" fontId="122" fillId="0" borderId="0" xfId="32" applyFont="1" applyAlignment="1">
      <alignment horizontal="center" vertical="center"/>
    </xf>
    <xf numFmtId="0" fontId="122" fillId="0" borderId="27" xfId="32" applyFont="1" applyBorder="1" applyAlignment="1">
      <alignment horizontal="center" vertical="center"/>
    </xf>
    <xf numFmtId="0" fontId="110" fillId="8" borderId="78" xfId="32" applyFont="1" applyFill="1" applyBorder="1" applyAlignment="1">
      <alignment horizontal="center" vertical="center"/>
    </xf>
    <xf numFmtId="0" fontId="79" fillId="0" borderId="0" xfId="32" applyFont="1" applyAlignment="1">
      <alignment horizontal="center" vertical="center" wrapText="1"/>
    </xf>
    <xf numFmtId="0" fontId="79" fillId="0" borderId="0" xfId="32" applyFont="1" applyAlignment="1">
      <alignment horizontal="center" vertical="center"/>
    </xf>
    <xf numFmtId="0" fontId="110" fillId="0" borderId="0" xfId="32" applyFont="1" applyAlignment="1">
      <alignment vertical="center" shrinkToFit="1"/>
    </xf>
    <xf numFmtId="0" fontId="17" fillId="0" borderId="0" xfId="14">
      <alignment vertical="center"/>
    </xf>
    <xf numFmtId="0" fontId="17" fillId="0" borderId="6" xfId="14" applyBorder="1" applyAlignment="1">
      <alignment horizontal="center" vertical="center"/>
    </xf>
    <xf numFmtId="41" fontId="302" fillId="16" borderId="6" xfId="14" applyNumberFormat="1" applyFont="1" applyFill="1" applyBorder="1">
      <alignment vertical="center"/>
    </xf>
    <xf numFmtId="3" fontId="17" fillId="0" borderId="6" xfId="14" applyNumberFormat="1" applyBorder="1">
      <alignment vertical="center"/>
    </xf>
    <xf numFmtId="9" fontId="17" fillId="0" borderId="6" xfId="14" applyNumberFormat="1" applyBorder="1" applyAlignment="1">
      <alignment horizontal="center" vertical="center"/>
    </xf>
    <xf numFmtId="41" fontId="303" fillId="22" borderId="6" xfId="14" applyNumberFormat="1" applyFont="1" applyFill="1" applyBorder="1">
      <alignment vertical="center"/>
    </xf>
    <xf numFmtId="3" fontId="17" fillId="0" borderId="0" xfId="14" applyNumberFormat="1">
      <alignment vertical="center"/>
    </xf>
    <xf numFmtId="3" fontId="17" fillId="0" borderId="0" xfId="14" applyNumberFormat="1" applyAlignment="1">
      <alignment horizontal="center" vertical="center"/>
    </xf>
    <xf numFmtId="3" fontId="17" fillId="0" borderId="0" xfId="14" applyNumberFormat="1" applyAlignment="1">
      <alignment vertical="center" wrapText="1"/>
    </xf>
    <xf numFmtId="41" fontId="302" fillId="22" borderId="0" xfId="14" applyNumberFormat="1" applyFont="1" applyFill="1">
      <alignment vertical="center"/>
    </xf>
    <xf numFmtId="10" fontId="0" fillId="0" borderId="0" xfId="6" applyNumberFormat="1" applyFont="1">
      <alignment vertical="center"/>
    </xf>
    <xf numFmtId="3" fontId="302" fillId="22" borderId="0" xfId="14" applyNumberFormat="1" applyFont="1" applyFill="1">
      <alignment vertical="center"/>
    </xf>
    <xf numFmtId="0" fontId="17" fillId="0" borderId="0" xfId="14" applyAlignment="1">
      <alignment horizontal="center" vertical="center"/>
    </xf>
    <xf numFmtId="41" fontId="0" fillId="0" borderId="6" xfId="5" applyFont="1" applyBorder="1">
      <alignment vertical="center"/>
    </xf>
    <xf numFmtId="10" fontId="0" fillId="35" borderId="6" xfId="0" applyNumberFormat="1" applyFill="1" applyBorder="1">
      <alignment vertical="center"/>
    </xf>
    <xf numFmtId="3" fontId="0" fillId="35" borderId="6" xfId="0" applyNumberFormat="1" applyFill="1" applyBorder="1">
      <alignment vertical="center"/>
    </xf>
    <xf numFmtId="0" fontId="0" fillId="35" borderId="6" xfId="0" applyFill="1" applyBorder="1" applyAlignment="1">
      <alignment horizontal="center" vertical="center"/>
    </xf>
    <xf numFmtId="3" fontId="0" fillId="35" borderId="6" xfId="0" applyNumberFormat="1" applyFill="1" applyBorder="1" applyAlignment="1">
      <alignment horizontal="center" vertical="center"/>
    </xf>
    <xf numFmtId="41" fontId="0" fillId="5" borderId="6" xfId="0" applyNumberFormat="1" applyFill="1" applyBorder="1">
      <alignment vertical="center"/>
    </xf>
    <xf numFmtId="10" fontId="0" fillId="22" borderId="6" xfId="10" applyNumberFormat="1" applyFont="1" applyFill="1" applyBorder="1">
      <alignment vertical="center"/>
    </xf>
  </cellXfs>
  <cellStyles count="34">
    <cellStyle name="Euro" xfId="17" xr:uid="{00000000-0005-0000-0000-000000000000}"/>
    <cellStyle name="백분율" xfId="10" builtinId="5"/>
    <cellStyle name="백분율 2" xfId="9" xr:uid="{00000000-0005-0000-0000-000002000000}"/>
    <cellStyle name="백분율 3" xfId="6" xr:uid="{00000000-0005-0000-0000-000003000000}"/>
    <cellStyle name="쉼표 [0]" xfId="1" builtinId="6"/>
    <cellStyle name="쉼표 [0] 10" xfId="31" xr:uid="{35562AE9-5CFA-42A3-AEBE-4718B5682B79}"/>
    <cellStyle name="쉼표 [0] 11" xfId="33" xr:uid="{C3D0E87A-1A7D-45CA-8DB2-62F20AD60382}"/>
    <cellStyle name="쉼표 [0] 2" xfId="8" xr:uid="{00000000-0005-0000-0000-000005000000}"/>
    <cellStyle name="쉼표 [0] 2 2" xfId="12" xr:uid="{00000000-0005-0000-0000-000006000000}"/>
    <cellStyle name="쉼표 [0] 2 3" xfId="29" xr:uid="{287E72F5-1CA6-4029-9E66-3AE06FE6E57D}"/>
    <cellStyle name="쉼표 [0] 3" xfId="5" xr:uid="{00000000-0005-0000-0000-000007000000}"/>
    <cellStyle name="쉼표 [0] 4" xfId="18" xr:uid="{00000000-0005-0000-0000-000008000000}"/>
    <cellStyle name="쉼표 [0] 5" xfId="19" xr:uid="{00000000-0005-0000-0000-000009000000}"/>
    <cellStyle name="쉼표 [0] 6" xfId="3" xr:uid="{00000000-0005-0000-0000-00000A000000}"/>
    <cellStyle name="표준" xfId="0" builtinId="0"/>
    <cellStyle name="표준 10" xfId="20" xr:uid="{00000000-0005-0000-0000-00000C000000}"/>
    <cellStyle name="표준 18" xfId="32" xr:uid="{D08C0EBC-107D-472A-8BCA-119B2E227D76}"/>
    <cellStyle name="표준 2" xfId="7" xr:uid="{00000000-0005-0000-0000-00000D000000}"/>
    <cellStyle name="표준 2 2" xfId="13" xr:uid="{00000000-0005-0000-0000-00000E000000}"/>
    <cellStyle name="표준 2 2 2" xfId="27" xr:uid="{60CCDED3-79E4-4187-9898-1503CC30E9D0}"/>
    <cellStyle name="표준 2 3" xfId="15" xr:uid="{00000000-0005-0000-0000-00000F000000}"/>
    <cellStyle name="표준 2 3 2" xfId="28" xr:uid="{EADED683-642E-44ED-B670-6DA17B05F54D}"/>
    <cellStyle name="표준 2 4" xfId="2" xr:uid="{00000000-0005-0000-0000-000010000000}"/>
    <cellStyle name="표준 2 4 2 2" xfId="26" xr:uid="{57AF1F8F-C36C-4C01-A48E-8D2F49716EFD}"/>
    <cellStyle name="표준 3" xfId="14" xr:uid="{00000000-0005-0000-0000-000011000000}"/>
    <cellStyle name="표준 4" xfId="21" xr:uid="{00000000-0005-0000-0000-000012000000}"/>
    <cellStyle name="표준 5" xfId="4" xr:uid="{00000000-0005-0000-0000-000013000000}"/>
    <cellStyle name="표준 6" xfId="22" xr:uid="{00000000-0005-0000-0000-000014000000}"/>
    <cellStyle name="표준 7" xfId="23" xr:uid="{00000000-0005-0000-0000-000015000000}"/>
    <cellStyle name="표준 8" xfId="24" xr:uid="{00000000-0005-0000-0000-000016000000}"/>
    <cellStyle name="표준 9" xfId="25" xr:uid="{00000000-0005-0000-0000-000017000000}"/>
    <cellStyle name="하이퍼링크" xfId="11" builtinId="8"/>
    <cellStyle name="하이퍼링크 2" xfId="16" xr:uid="{00000000-0005-0000-0000-000019000000}"/>
    <cellStyle name="하이퍼링크 3" xfId="30" xr:uid="{7C69B5D2-1817-4F12-BCE9-8A12DBC2D196}"/>
  </cellStyles>
  <dxfs count="56">
    <dxf>
      <font>
        <color rgb="FF7030A0"/>
      </font>
      <fill>
        <patternFill>
          <bgColor theme="6"/>
        </patternFill>
      </fill>
    </dxf>
    <dxf>
      <font>
        <color rgb="FF7030A0"/>
      </font>
      <fill>
        <patternFill>
          <bgColor theme="6"/>
        </patternFill>
      </fill>
    </dxf>
    <dxf>
      <font>
        <color rgb="FF7030A0"/>
      </font>
      <fill>
        <patternFill>
          <bgColor theme="6"/>
        </patternFill>
      </fill>
    </dxf>
    <dxf>
      <font>
        <color rgb="FF7030A0"/>
      </font>
      <fill>
        <patternFill>
          <bgColor theme="6"/>
        </patternFill>
      </fill>
    </dxf>
    <dxf>
      <font>
        <color rgb="FF7030A0"/>
      </font>
      <fill>
        <patternFill>
          <bgColor theme="6"/>
        </patternFill>
      </fill>
    </dxf>
    <dxf>
      <font>
        <color rgb="FF7030A0"/>
      </font>
      <fill>
        <patternFill>
          <bgColor theme="6"/>
        </patternFill>
      </fill>
    </dxf>
    <dxf>
      <font>
        <color rgb="FF7030A0"/>
      </font>
      <fill>
        <patternFill>
          <bgColor theme="6"/>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7030A0"/>
      </font>
      <fill>
        <patternFill>
          <bgColor theme="6"/>
        </patternFill>
      </fill>
    </dxf>
    <dxf>
      <font>
        <color rgb="FF7030A0"/>
      </font>
      <fill>
        <patternFill>
          <bgColor theme="6"/>
        </patternFill>
      </fill>
    </dxf>
    <dxf>
      <font>
        <color rgb="FF7030A0"/>
      </font>
      <fill>
        <patternFill>
          <bgColor theme="6"/>
        </patternFill>
      </fill>
    </dxf>
    <dxf>
      <font>
        <color rgb="FF7030A0"/>
      </font>
      <fill>
        <patternFill>
          <bgColor theme="6"/>
        </patternFill>
      </fill>
    </dxf>
    <dxf>
      <font>
        <color rgb="FF7030A0"/>
      </font>
      <fill>
        <patternFill>
          <bgColor theme="6"/>
        </patternFill>
      </fill>
    </dxf>
    <dxf>
      <font>
        <color rgb="FF7030A0"/>
      </font>
      <fill>
        <patternFill>
          <bgColor theme="6"/>
        </patternFill>
      </fill>
    </dxf>
    <dxf>
      <font>
        <color rgb="FF7030A0"/>
      </font>
      <fill>
        <patternFill>
          <bgColor theme="6"/>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7030A0"/>
      </font>
      <fill>
        <patternFill>
          <bgColor theme="6"/>
        </patternFill>
      </fill>
    </dxf>
    <dxf>
      <font>
        <color rgb="FF7030A0"/>
      </font>
      <fill>
        <patternFill>
          <bgColor theme="6"/>
        </patternFill>
      </fill>
    </dxf>
    <dxf>
      <font>
        <color rgb="FF7030A0"/>
      </font>
      <fill>
        <patternFill>
          <bgColor theme="6"/>
        </patternFill>
      </fill>
    </dxf>
    <dxf>
      <font>
        <color rgb="FF7030A0"/>
      </font>
      <fill>
        <patternFill>
          <bgColor theme="6"/>
        </patternFill>
      </fill>
    </dxf>
    <dxf>
      <font>
        <color rgb="FF7030A0"/>
      </font>
      <fill>
        <patternFill>
          <bgColor theme="6"/>
        </patternFill>
      </fill>
    </dxf>
    <dxf>
      <font>
        <color rgb="FF7030A0"/>
      </font>
      <fill>
        <patternFill>
          <bgColor theme="6"/>
        </patternFill>
      </fill>
    </dxf>
    <dxf>
      <font>
        <color rgb="FF7030A0"/>
      </font>
      <fill>
        <patternFill>
          <bgColor theme="6"/>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T$99"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checked="Checked" firstButton="1" fmlaLink="$J$1" lockText="1" noThreeD="1"/>
</file>

<file path=xl/ctrlProps/ctrlProp20.xml><?xml version="1.0" encoding="utf-8"?>
<formControlPr xmlns="http://schemas.microsoft.com/office/spreadsheetml/2009/9/main" objectType="CheckBox" fmlaLink="$AT$100" lockText="1" noThreeD="1"/>
</file>

<file path=xl/ctrlProps/ctrlProp21.xml><?xml version="1.0" encoding="utf-8"?>
<formControlPr xmlns="http://schemas.microsoft.com/office/spreadsheetml/2009/9/main" objectType="CheckBox" checked="Checked" fmlaLink="$AT$95" lockText="1" noThreeD="1"/>
</file>

<file path=xl/ctrlProps/ctrlProp22.xml><?xml version="1.0" encoding="utf-8"?>
<formControlPr xmlns="http://schemas.microsoft.com/office/spreadsheetml/2009/9/main" objectType="CheckBox" fmlaLink="$AT$99"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fmlaLink="$AT$100" lockText="1" noThreeD="1"/>
</file>

<file path=xl/ctrlProps/ctrlProp4.xml><?xml version="1.0" encoding="utf-8"?>
<formControlPr xmlns="http://schemas.microsoft.com/office/spreadsheetml/2009/9/main" objectType="Radio" firstButton="1" fmlaLink="$J$13" lockText="1" noThreeD="1"/>
</file>

<file path=xl/ctrlProps/ctrlProp5.xml><?xml version="1.0" encoding="utf-8"?>
<formControlPr xmlns="http://schemas.microsoft.com/office/spreadsheetml/2009/9/main" objectType="Radio" checked="Checked" lockText="1"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Radio" firstButton="1" fmlaLink="$J$22"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CheckBox" fmlaLink="$AT$95"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4"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10</xdr:col>
      <xdr:colOff>485774</xdr:colOff>
      <xdr:row>57</xdr:row>
      <xdr:rowOff>116176</xdr:rowOff>
    </xdr:to>
    <xdr:pic>
      <xdr:nvPicPr>
        <xdr:cNvPr id="2" name="그림 1" descr="퇴직금.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4848225"/>
          <a:ext cx="7591424" cy="74504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37</xdr:col>
      <xdr:colOff>131512</xdr:colOff>
      <xdr:row>7</xdr:row>
      <xdr:rowOff>81643</xdr:rowOff>
    </xdr:from>
    <xdr:to>
      <xdr:col>39</xdr:col>
      <xdr:colOff>15448</xdr:colOff>
      <xdr:row>9</xdr:row>
      <xdr:rowOff>5444</xdr:rowOff>
    </xdr:to>
    <xdr:sp macro="" textlink="">
      <xdr:nvSpPr>
        <xdr:cNvPr id="2" name="타원 1">
          <a:extLst>
            <a:ext uri="{FF2B5EF4-FFF2-40B4-BE49-F238E27FC236}">
              <a16:creationId xmlns:a16="http://schemas.microsoft.com/office/drawing/2014/main" id="{6AA4D8DB-583E-47C7-B106-AB85F3F40B9D}"/>
            </a:ext>
          </a:extLst>
        </xdr:cNvPr>
        <xdr:cNvSpPr/>
      </xdr:nvSpPr>
      <xdr:spPr>
        <a:xfrm>
          <a:off x="6122737" y="700768"/>
          <a:ext cx="207786" cy="142876"/>
        </a:xfrm>
        <a:prstGeom prst="ellipse">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ko-KR" altLang="en-US" sz="1100">
            <a:ln w="3175">
              <a:solidFill>
                <a:schemeClr val="tx1"/>
              </a:solidFill>
            </a:ln>
          </a:endParaRPr>
        </a:p>
      </xdr:txBody>
    </xdr:sp>
    <xdr:clientData/>
  </xdr:twoCellAnchor>
  <xdr:twoCellAnchor>
    <xdr:from>
      <xdr:col>37</xdr:col>
      <xdr:colOff>131512</xdr:colOff>
      <xdr:row>9</xdr:row>
      <xdr:rowOff>5443</xdr:rowOff>
    </xdr:from>
    <xdr:to>
      <xdr:col>39</xdr:col>
      <xdr:colOff>15448</xdr:colOff>
      <xdr:row>10</xdr:row>
      <xdr:rowOff>16330</xdr:rowOff>
    </xdr:to>
    <xdr:sp macro="" textlink="">
      <xdr:nvSpPr>
        <xdr:cNvPr id="3" name="타원 2">
          <a:extLst>
            <a:ext uri="{FF2B5EF4-FFF2-40B4-BE49-F238E27FC236}">
              <a16:creationId xmlns:a16="http://schemas.microsoft.com/office/drawing/2014/main" id="{DE4E2644-01EA-43C7-B9C9-59DD6279BC07}"/>
            </a:ext>
          </a:extLst>
        </xdr:cNvPr>
        <xdr:cNvSpPr/>
      </xdr:nvSpPr>
      <xdr:spPr>
        <a:xfrm>
          <a:off x="6122737" y="843643"/>
          <a:ext cx="207786" cy="144237"/>
        </a:xfrm>
        <a:prstGeom prst="ellipse">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ko-KR" altLang="en-US" sz="1100">
            <a:ln w="3175">
              <a:solidFill>
                <a:schemeClr val="tx1"/>
              </a:solidFill>
            </a:ln>
          </a:endParaRPr>
        </a:p>
      </xdr:txBody>
    </xdr:sp>
    <xdr:clientData/>
  </xdr:twoCellAnchor>
  <xdr:twoCellAnchor>
    <xdr:from>
      <xdr:col>0</xdr:col>
      <xdr:colOff>882</xdr:colOff>
      <xdr:row>6</xdr:row>
      <xdr:rowOff>16328</xdr:rowOff>
    </xdr:from>
    <xdr:to>
      <xdr:col>1</xdr:col>
      <xdr:colOff>152399</xdr:colOff>
      <xdr:row>7</xdr:row>
      <xdr:rowOff>38101</xdr:rowOff>
    </xdr:to>
    <xdr:sp macro="" textlink="">
      <xdr:nvSpPr>
        <xdr:cNvPr id="4" name="타원 3">
          <a:extLst>
            <a:ext uri="{FF2B5EF4-FFF2-40B4-BE49-F238E27FC236}">
              <a16:creationId xmlns:a16="http://schemas.microsoft.com/office/drawing/2014/main" id="{6F1FBAE7-B5B1-44B1-9692-09A222663282}"/>
            </a:ext>
          </a:extLst>
        </xdr:cNvPr>
        <xdr:cNvSpPr/>
      </xdr:nvSpPr>
      <xdr:spPr>
        <a:xfrm>
          <a:off x="882" y="483053"/>
          <a:ext cx="313442" cy="174173"/>
        </a:xfrm>
        <a:prstGeom prst="ellipse">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ko-KR" altLang="en-US" sz="1100">
            <a:ln w="3175">
              <a:solidFill>
                <a:schemeClr val="tx1"/>
              </a:solidFill>
            </a:ln>
          </a:endParaRPr>
        </a:p>
      </xdr:txBody>
    </xdr:sp>
    <xdr:clientData/>
  </xdr:twoCellAnchor>
  <xdr:twoCellAnchor>
    <xdr:from>
      <xdr:col>10</xdr:col>
      <xdr:colOff>882</xdr:colOff>
      <xdr:row>5</xdr:row>
      <xdr:rowOff>10886</xdr:rowOff>
    </xdr:from>
    <xdr:to>
      <xdr:col>11</xdr:col>
      <xdr:colOff>152399</xdr:colOff>
      <xdr:row>7</xdr:row>
      <xdr:rowOff>70757</xdr:rowOff>
    </xdr:to>
    <xdr:sp macro="" textlink="">
      <xdr:nvSpPr>
        <xdr:cNvPr id="5" name="타원 4">
          <a:extLst>
            <a:ext uri="{FF2B5EF4-FFF2-40B4-BE49-F238E27FC236}">
              <a16:creationId xmlns:a16="http://schemas.microsoft.com/office/drawing/2014/main" id="{9C26EB31-A7F4-40CC-86E2-5E428F8EF67E}"/>
            </a:ext>
          </a:extLst>
        </xdr:cNvPr>
        <xdr:cNvSpPr/>
      </xdr:nvSpPr>
      <xdr:spPr>
        <a:xfrm>
          <a:off x="1620132" y="439511"/>
          <a:ext cx="313442" cy="250371"/>
        </a:xfrm>
        <a:prstGeom prst="ellipse">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ko-KR" altLang="en-US" sz="1100">
            <a:ln w="3175">
              <a:solidFill>
                <a:schemeClr val="tx1"/>
              </a:solidFill>
            </a:ln>
          </a:endParaRPr>
        </a:p>
      </xdr:txBody>
    </xdr:sp>
    <xdr:clientData/>
  </xdr:twoCellAnchor>
  <xdr:twoCellAnchor>
    <xdr:from>
      <xdr:col>33</xdr:col>
      <xdr:colOff>42894</xdr:colOff>
      <xdr:row>83</xdr:row>
      <xdr:rowOff>22793</xdr:rowOff>
    </xdr:from>
    <xdr:to>
      <xdr:col>34</xdr:col>
      <xdr:colOff>7960</xdr:colOff>
      <xdr:row>83</xdr:row>
      <xdr:rowOff>108856</xdr:rowOff>
    </xdr:to>
    <xdr:sp macro="" textlink="">
      <xdr:nvSpPr>
        <xdr:cNvPr id="6" name="타원 5">
          <a:extLst>
            <a:ext uri="{FF2B5EF4-FFF2-40B4-BE49-F238E27FC236}">
              <a16:creationId xmlns:a16="http://schemas.microsoft.com/office/drawing/2014/main" id="{790E5C0F-82C8-4830-A52D-E4E36D2BF37D}"/>
            </a:ext>
          </a:extLst>
        </xdr:cNvPr>
        <xdr:cNvSpPr/>
      </xdr:nvSpPr>
      <xdr:spPr>
        <a:xfrm>
          <a:off x="5386419" y="8395268"/>
          <a:ext cx="126991" cy="86063"/>
        </a:xfrm>
        <a:prstGeom prst="ellipse">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ko-KR" altLang="en-US" sz="1100">
            <a:ln w="3175">
              <a:solidFill>
                <a:schemeClr val="tx1"/>
              </a:solidFill>
            </a:l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0</xdr:colOff>
      <xdr:row>3</xdr:row>
      <xdr:rowOff>0</xdr:rowOff>
    </xdr:from>
    <xdr:to>
      <xdr:col>19</xdr:col>
      <xdr:colOff>152400</xdr:colOff>
      <xdr:row>32</xdr:row>
      <xdr:rowOff>121828</xdr:rowOff>
    </xdr:to>
    <xdr:pic>
      <xdr:nvPicPr>
        <xdr:cNvPr id="2" name="그림 1">
          <a:extLst>
            <a:ext uri="{FF2B5EF4-FFF2-40B4-BE49-F238E27FC236}">
              <a16:creationId xmlns:a16="http://schemas.microsoft.com/office/drawing/2014/main" id="{30F21084-4421-4CF4-8EAA-C80FEC33FD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77350" y="514350"/>
          <a:ext cx="7772400" cy="56082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20</xdr:col>
      <xdr:colOff>152400</xdr:colOff>
      <xdr:row>29</xdr:row>
      <xdr:rowOff>124704</xdr:rowOff>
    </xdr:to>
    <xdr:pic>
      <xdr:nvPicPr>
        <xdr:cNvPr id="2" name="그림 1">
          <a:extLst>
            <a:ext uri="{FF2B5EF4-FFF2-40B4-BE49-F238E27FC236}">
              <a16:creationId xmlns:a16="http://schemas.microsoft.com/office/drawing/2014/main" id="{E7CD12B6-D4EC-479A-871A-EA82549404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44150" y="342900"/>
          <a:ext cx="7772400" cy="500150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98</xdr:row>
      <xdr:rowOff>123825</xdr:rowOff>
    </xdr:from>
    <xdr:to>
      <xdr:col>14</xdr:col>
      <xdr:colOff>247892</xdr:colOff>
      <xdr:row>128</xdr:row>
      <xdr:rowOff>200914</xdr:rowOff>
    </xdr:to>
    <xdr:pic>
      <xdr:nvPicPr>
        <xdr:cNvPr id="2" name="그림 1" descr="소득세법상한도액.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stretch>
          <a:fillRect/>
        </a:stretch>
      </xdr:blipFill>
      <xdr:spPr>
        <a:xfrm>
          <a:off x="0" y="22498050"/>
          <a:ext cx="12201767" cy="6363590"/>
        </a:xfrm>
        <a:prstGeom prst="rect">
          <a:avLst/>
        </a:prstGeom>
      </xdr:spPr>
    </xdr:pic>
    <xdr:clientData/>
  </xdr:twoCellAnchor>
  <xdr:twoCellAnchor editAs="oneCell">
    <xdr:from>
      <xdr:col>0</xdr:col>
      <xdr:colOff>16565</xdr:colOff>
      <xdr:row>66</xdr:row>
      <xdr:rowOff>24848</xdr:rowOff>
    </xdr:from>
    <xdr:to>
      <xdr:col>12</xdr:col>
      <xdr:colOff>39537</xdr:colOff>
      <xdr:row>95</xdr:row>
      <xdr:rowOff>84099</xdr:rowOff>
    </xdr:to>
    <xdr:pic>
      <xdr:nvPicPr>
        <xdr:cNvPr id="3" name="그림 2" descr="2.png">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stretch>
          <a:fillRect/>
        </a:stretch>
      </xdr:blipFill>
      <xdr:spPr>
        <a:xfrm>
          <a:off x="16565" y="15513326"/>
          <a:ext cx="9821298" cy="6072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98</xdr:row>
      <xdr:rowOff>123825</xdr:rowOff>
    </xdr:from>
    <xdr:to>
      <xdr:col>13</xdr:col>
      <xdr:colOff>619367</xdr:colOff>
      <xdr:row>128</xdr:row>
      <xdr:rowOff>200913</xdr:rowOff>
    </xdr:to>
    <xdr:pic>
      <xdr:nvPicPr>
        <xdr:cNvPr id="2" name="그림 1" descr="소득세법상한도액.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21602700"/>
          <a:ext cx="12203229" cy="6363589"/>
        </a:xfrm>
        <a:prstGeom prst="rect">
          <a:avLst/>
        </a:prstGeom>
      </xdr:spPr>
    </xdr:pic>
    <xdr:clientData/>
  </xdr:twoCellAnchor>
  <xdr:twoCellAnchor editAs="oneCell">
    <xdr:from>
      <xdr:col>0</xdr:col>
      <xdr:colOff>0</xdr:colOff>
      <xdr:row>57</xdr:row>
      <xdr:rowOff>142875</xdr:rowOff>
    </xdr:from>
    <xdr:to>
      <xdr:col>11</xdr:col>
      <xdr:colOff>80122</xdr:colOff>
      <xdr:row>86</xdr:row>
      <xdr:rowOff>202126</xdr:rowOff>
    </xdr:to>
    <xdr:pic>
      <xdr:nvPicPr>
        <xdr:cNvPr id="3" name="그림 2" descr="2.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tretch>
          <a:fillRect/>
        </a:stretch>
      </xdr:blipFill>
      <xdr:spPr>
        <a:xfrm>
          <a:off x="0" y="12925425"/>
          <a:ext cx="9805147" cy="61457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98</xdr:row>
      <xdr:rowOff>123825</xdr:rowOff>
    </xdr:from>
    <xdr:to>
      <xdr:col>13</xdr:col>
      <xdr:colOff>590792</xdr:colOff>
      <xdr:row>128</xdr:row>
      <xdr:rowOff>200913</xdr:rowOff>
    </xdr:to>
    <xdr:pic>
      <xdr:nvPicPr>
        <xdr:cNvPr id="2" name="그림 1" descr="소득세법상한도액.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21516975"/>
          <a:ext cx="12201767" cy="6363588"/>
        </a:xfrm>
        <a:prstGeom prst="rect">
          <a:avLst/>
        </a:prstGeom>
      </xdr:spPr>
    </xdr:pic>
    <xdr:clientData/>
  </xdr:twoCellAnchor>
  <xdr:twoCellAnchor editAs="oneCell">
    <xdr:from>
      <xdr:col>0</xdr:col>
      <xdr:colOff>0</xdr:colOff>
      <xdr:row>57</xdr:row>
      <xdr:rowOff>142875</xdr:rowOff>
    </xdr:from>
    <xdr:to>
      <xdr:col>11</xdr:col>
      <xdr:colOff>51547</xdr:colOff>
      <xdr:row>86</xdr:row>
      <xdr:rowOff>202126</xdr:rowOff>
    </xdr:to>
    <xdr:pic>
      <xdr:nvPicPr>
        <xdr:cNvPr id="3" name="그림 2" descr="2.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stretch>
          <a:fillRect/>
        </a:stretch>
      </xdr:blipFill>
      <xdr:spPr>
        <a:xfrm>
          <a:off x="0" y="12934950"/>
          <a:ext cx="9805147" cy="61457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143757</xdr:colOff>
      <xdr:row>12</xdr:row>
      <xdr:rowOff>152772</xdr:rowOff>
    </xdr:to>
    <xdr:pic>
      <xdr:nvPicPr>
        <xdr:cNvPr id="2" name="그림 1" descr="근속연수명확화.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0" y="0"/>
          <a:ext cx="6315957" cy="2667372"/>
        </a:xfrm>
        <a:prstGeom prst="rect">
          <a:avLst/>
        </a:prstGeom>
      </xdr:spPr>
    </xdr:pic>
    <xdr:clientData/>
  </xdr:twoCellAnchor>
  <xdr:twoCellAnchor editAs="oneCell">
    <xdr:from>
      <xdr:col>0</xdr:col>
      <xdr:colOff>0</xdr:colOff>
      <xdr:row>14</xdr:row>
      <xdr:rowOff>0</xdr:rowOff>
    </xdr:from>
    <xdr:to>
      <xdr:col>6</xdr:col>
      <xdr:colOff>562628</xdr:colOff>
      <xdr:row>31</xdr:row>
      <xdr:rowOff>143392</xdr:rowOff>
    </xdr:to>
    <xdr:pic>
      <xdr:nvPicPr>
        <xdr:cNvPr id="3" name="그림 2" descr="계산유형.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stretch>
          <a:fillRect/>
        </a:stretch>
      </xdr:blipFill>
      <xdr:spPr>
        <a:xfrm>
          <a:off x="0" y="2933700"/>
          <a:ext cx="4677428" cy="37057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228600</xdr:colOff>
      <xdr:row>28</xdr:row>
      <xdr:rowOff>46441</xdr:rowOff>
    </xdr:to>
    <xdr:pic>
      <xdr:nvPicPr>
        <xdr:cNvPr id="3" name="그림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800" y="419100"/>
          <a:ext cx="7772400" cy="5494741"/>
        </a:xfrm>
        <a:prstGeom prst="rect">
          <a:avLst/>
        </a:prstGeom>
      </xdr:spPr>
    </xdr:pic>
    <xdr:clientData/>
  </xdr:twoCellAnchor>
  <xdr:twoCellAnchor editAs="oneCell">
    <xdr:from>
      <xdr:col>1</xdr:col>
      <xdr:colOff>0</xdr:colOff>
      <xdr:row>30</xdr:row>
      <xdr:rowOff>0</xdr:rowOff>
    </xdr:from>
    <xdr:to>
      <xdr:col>12</xdr:col>
      <xdr:colOff>228600</xdr:colOff>
      <xdr:row>56</xdr:row>
      <xdr:rowOff>46441</xdr:rowOff>
    </xdr:to>
    <xdr:pic>
      <xdr:nvPicPr>
        <xdr:cNvPr id="5" name="그림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5800" y="6286500"/>
          <a:ext cx="7772400" cy="5494741"/>
        </a:xfrm>
        <a:prstGeom prst="rect">
          <a:avLst/>
        </a:prstGeom>
      </xdr:spPr>
    </xdr:pic>
    <xdr:clientData/>
  </xdr:twoCellAnchor>
  <xdr:twoCellAnchor editAs="oneCell">
    <xdr:from>
      <xdr:col>1</xdr:col>
      <xdr:colOff>0</xdr:colOff>
      <xdr:row>57</xdr:row>
      <xdr:rowOff>0</xdr:rowOff>
    </xdr:from>
    <xdr:to>
      <xdr:col>12</xdr:col>
      <xdr:colOff>228600</xdr:colOff>
      <xdr:row>83</xdr:row>
      <xdr:rowOff>46441</xdr:rowOff>
    </xdr:to>
    <xdr:pic>
      <xdr:nvPicPr>
        <xdr:cNvPr id="7" name="그림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5800" y="11944350"/>
          <a:ext cx="7772400" cy="5494741"/>
        </a:xfrm>
        <a:prstGeom prst="rect">
          <a:avLst/>
        </a:prstGeom>
      </xdr:spPr>
    </xdr:pic>
    <xdr:clientData/>
  </xdr:twoCellAnchor>
  <xdr:twoCellAnchor editAs="oneCell">
    <xdr:from>
      <xdr:col>13</xdr:col>
      <xdr:colOff>66675</xdr:colOff>
      <xdr:row>1</xdr:row>
      <xdr:rowOff>76200</xdr:rowOff>
    </xdr:from>
    <xdr:to>
      <xdr:col>24</xdr:col>
      <xdr:colOff>295275</xdr:colOff>
      <xdr:row>7</xdr:row>
      <xdr:rowOff>56237</xdr:rowOff>
    </xdr:to>
    <xdr:pic>
      <xdr:nvPicPr>
        <xdr:cNvPr id="9" name="그림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82075" y="285750"/>
          <a:ext cx="7772400" cy="12373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xdr:colOff>
          <xdr:row>0</xdr:row>
          <xdr:rowOff>123825</xdr:rowOff>
        </xdr:from>
        <xdr:to>
          <xdr:col>12</xdr:col>
          <xdr:colOff>657225</xdr:colOff>
          <xdr:row>2</xdr:row>
          <xdr:rowOff>171450</xdr:rowOff>
        </xdr:to>
        <xdr:sp macro="" textlink="">
          <xdr:nvSpPr>
            <xdr:cNvPr id="50187" name="Group Box 11" hidden="1">
              <a:extLst>
                <a:ext uri="{63B3BB69-23CF-44E3-9099-C40C66FF867C}">
                  <a14:compatExt spid="_x0000_s50187"/>
                </a:ext>
                <a:ext uri="{FF2B5EF4-FFF2-40B4-BE49-F238E27FC236}">
                  <a16:creationId xmlns:a16="http://schemas.microsoft.com/office/drawing/2014/main" id="{00000000-0008-0000-0E00-00000B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ko-KR" altLang="en-US" sz="900" b="0" i="0" u="none" strike="noStrike" baseline="0">
                  <a:solidFill>
                    <a:srgbClr val="000000"/>
                  </a:solidFill>
                  <a:latin typeface="Malgun Gothic"/>
                  <a:ea typeface="Malgun Gothic"/>
                </a:rPr>
                <a:t>지급규정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xdr:row>
          <xdr:rowOff>104775</xdr:rowOff>
        </xdr:from>
        <xdr:to>
          <xdr:col>11</xdr:col>
          <xdr:colOff>85725</xdr:colOff>
          <xdr:row>2</xdr:row>
          <xdr:rowOff>133350</xdr:rowOff>
        </xdr:to>
        <xdr:sp macro="" textlink="">
          <xdr:nvSpPr>
            <xdr:cNvPr id="50189" name="Option Button 13" hidden="1">
              <a:extLst>
                <a:ext uri="{63B3BB69-23CF-44E3-9099-C40C66FF867C}">
                  <a14:compatExt spid="_x0000_s50189"/>
                </a:ext>
                <a:ext uri="{FF2B5EF4-FFF2-40B4-BE49-F238E27FC236}">
                  <a16:creationId xmlns:a16="http://schemas.microsoft.com/office/drawing/2014/main" id="{00000000-0008-0000-0E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ko-KR" altLang="en-US" sz="900" b="0" i="0" u="none" strike="noStrike" baseline="0">
                  <a:solidFill>
                    <a:srgbClr val="000000"/>
                  </a:solidFill>
                  <a:latin typeface="Malgun Gothic"/>
                  <a:ea typeface="Malgun Gothic"/>
                </a:rPr>
                <a:t>직전1년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10</xdr:row>
          <xdr:rowOff>142875</xdr:rowOff>
        </xdr:from>
        <xdr:to>
          <xdr:col>12</xdr:col>
          <xdr:colOff>171450</xdr:colOff>
          <xdr:row>13</xdr:row>
          <xdr:rowOff>38100</xdr:rowOff>
        </xdr:to>
        <xdr:sp macro="" textlink="">
          <xdr:nvSpPr>
            <xdr:cNvPr id="50191" name="Group Box 15" hidden="1">
              <a:extLst>
                <a:ext uri="{63B3BB69-23CF-44E3-9099-C40C66FF867C}">
                  <a14:compatExt spid="_x0000_s50191"/>
                </a:ext>
                <a:ext uri="{FF2B5EF4-FFF2-40B4-BE49-F238E27FC236}">
                  <a16:creationId xmlns:a16="http://schemas.microsoft.com/office/drawing/2014/main" id="{00000000-0008-0000-0E00-00000F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ko-KR" altLang="en-US" sz="900" b="0" i="0" u="none" strike="noStrike" baseline="0">
                  <a:solidFill>
                    <a:srgbClr val="000000"/>
                  </a:solidFill>
                  <a:latin typeface="Malgun Gothic"/>
                  <a:ea typeface="Malgun Gothic"/>
                </a:rPr>
                <a:t>지급규정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11</xdr:row>
          <xdr:rowOff>152400</xdr:rowOff>
        </xdr:from>
        <xdr:to>
          <xdr:col>11</xdr:col>
          <xdr:colOff>76200</xdr:colOff>
          <xdr:row>12</xdr:row>
          <xdr:rowOff>190500</xdr:rowOff>
        </xdr:to>
        <xdr:sp macro="" textlink="">
          <xdr:nvSpPr>
            <xdr:cNvPr id="50192" name="Option Button 16" hidden="1">
              <a:extLst>
                <a:ext uri="{63B3BB69-23CF-44E3-9099-C40C66FF867C}">
                  <a14:compatExt spid="_x0000_s50192"/>
                </a:ext>
                <a:ext uri="{FF2B5EF4-FFF2-40B4-BE49-F238E27FC236}">
                  <a16:creationId xmlns:a16="http://schemas.microsoft.com/office/drawing/2014/main" id="{00000000-0008-0000-0E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ko-KR" altLang="en-US" sz="900" b="0" i="0" u="none" strike="noStrike" baseline="0">
                  <a:solidFill>
                    <a:srgbClr val="000000"/>
                  </a:solidFill>
                  <a:latin typeface="Malgun Gothic"/>
                  <a:ea typeface="Malgun Gothic"/>
                </a:rPr>
                <a:t>직전1년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819150</xdr:colOff>
          <xdr:row>11</xdr:row>
          <xdr:rowOff>152400</xdr:rowOff>
        </xdr:from>
        <xdr:to>
          <xdr:col>11</xdr:col>
          <xdr:colOff>581025</xdr:colOff>
          <xdr:row>12</xdr:row>
          <xdr:rowOff>190500</xdr:rowOff>
        </xdr:to>
        <xdr:sp macro="" textlink="">
          <xdr:nvSpPr>
            <xdr:cNvPr id="50193" name="Option Button 17" hidden="1">
              <a:extLst>
                <a:ext uri="{63B3BB69-23CF-44E3-9099-C40C66FF867C}">
                  <a14:compatExt spid="_x0000_s50193"/>
                </a:ext>
                <a:ext uri="{FF2B5EF4-FFF2-40B4-BE49-F238E27FC236}">
                  <a16:creationId xmlns:a16="http://schemas.microsoft.com/office/drawing/2014/main" id="{00000000-0008-0000-0E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ko-KR" altLang="en-US" sz="900" b="0" i="0" u="none" strike="noStrike" baseline="0">
                  <a:solidFill>
                    <a:srgbClr val="000000"/>
                  </a:solidFill>
                  <a:latin typeface="Malgun Gothic"/>
                  <a:ea typeface="Malgun Gothic"/>
                </a:rPr>
                <a:t>직전3년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20</xdr:row>
          <xdr:rowOff>19050</xdr:rowOff>
        </xdr:from>
        <xdr:to>
          <xdr:col>12</xdr:col>
          <xdr:colOff>1171575</xdr:colOff>
          <xdr:row>22</xdr:row>
          <xdr:rowOff>161925</xdr:rowOff>
        </xdr:to>
        <xdr:sp macro="" textlink="">
          <xdr:nvSpPr>
            <xdr:cNvPr id="50196" name="Group Box 20" hidden="1">
              <a:extLst>
                <a:ext uri="{63B3BB69-23CF-44E3-9099-C40C66FF867C}">
                  <a14:compatExt spid="_x0000_s50196"/>
                </a:ext>
                <a:ext uri="{FF2B5EF4-FFF2-40B4-BE49-F238E27FC236}">
                  <a16:creationId xmlns:a16="http://schemas.microsoft.com/office/drawing/2014/main" id="{00000000-0008-0000-0E00-000014C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ko-KR" altLang="en-US" sz="900" b="0" i="0" u="none" strike="noStrike" baseline="0">
                  <a:solidFill>
                    <a:srgbClr val="000000"/>
                  </a:solidFill>
                  <a:latin typeface="Malgun Gothic"/>
                  <a:ea typeface="Malgun Gothic"/>
                </a:rPr>
                <a:t>2011.12.31 규정 여(선택)부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21</xdr:row>
          <xdr:rowOff>57150</xdr:rowOff>
        </xdr:from>
        <xdr:to>
          <xdr:col>11</xdr:col>
          <xdr:colOff>247650</xdr:colOff>
          <xdr:row>22</xdr:row>
          <xdr:rowOff>85725</xdr:rowOff>
        </xdr:to>
        <xdr:sp macro="" textlink="">
          <xdr:nvSpPr>
            <xdr:cNvPr id="50197" name="Option Button 21" hidden="1">
              <a:extLst>
                <a:ext uri="{63B3BB69-23CF-44E3-9099-C40C66FF867C}">
                  <a14:compatExt spid="_x0000_s50197"/>
                </a:ext>
                <a:ext uri="{FF2B5EF4-FFF2-40B4-BE49-F238E27FC236}">
                  <a16:creationId xmlns:a16="http://schemas.microsoft.com/office/drawing/2014/main" id="{00000000-0008-0000-0E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ko-KR" altLang="en-US" sz="900" b="0" i="0" u="none" strike="noStrike" baseline="0">
                  <a:solidFill>
                    <a:srgbClr val="000000"/>
                  </a:solidFill>
                  <a:latin typeface="Malgun Gothic"/>
                  <a:ea typeface="Malgun Gothic"/>
                </a:rPr>
                <a:t>규정 有 선택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466725</xdr:colOff>
          <xdr:row>21</xdr:row>
          <xdr:rowOff>57150</xdr:rowOff>
        </xdr:from>
        <xdr:to>
          <xdr:col>12</xdr:col>
          <xdr:colOff>1076325</xdr:colOff>
          <xdr:row>22</xdr:row>
          <xdr:rowOff>85725</xdr:rowOff>
        </xdr:to>
        <xdr:sp macro="" textlink="">
          <xdr:nvSpPr>
            <xdr:cNvPr id="50198" name="Option Button 22" hidden="1">
              <a:extLst>
                <a:ext uri="{63B3BB69-23CF-44E3-9099-C40C66FF867C}">
                  <a14:compatExt spid="_x0000_s50198"/>
                </a:ext>
                <a:ext uri="{FF2B5EF4-FFF2-40B4-BE49-F238E27FC236}">
                  <a16:creationId xmlns:a16="http://schemas.microsoft.com/office/drawing/2014/main" id="{00000000-0008-0000-0E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ko-KR" altLang="en-US" sz="900" b="0" i="0" u="none" strike="noStrike" baseline="0">
                  <a:solidFill>
                    <a:srgbClr val="000000"/>
                  </a:solidFill>
                  <a:latin typeface="Malgun Gothic"/>
                  <a:ea typeface="Malgun Gothic"/>
                </a:rPr>
                <a:t>전체 근무기간 안분</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34</xdr:col>
      <xdr:colOff>0</xdr:colOff>
      <xdr:row>7</xdr:row>
      <xdr:rowOff>0</xdr:rowOff>
    </xdr:from>
    <xdr:to>
      <xdr:col>45</xdr:col>
      <xdr:colOff>228600</xdr:colOff>
      <xdr:row>28</xdr:row>
      <xdr:rowOff>53001</xdr:rowOff>
    </xdr:to>
    <xdr:pic>
      <xdr:nvPicPr>
        <xdr:cNvPr id="3" name="그림 2">
          <a:extLst>
            <a:ext uri="{FF2B5EF4-FFF2-40B4-BE49-F238E27FC236}">
              <a16:creationId xmlns:a16="http://schemas.microsoft.com/office/drawing/2014/main" id="{1A0276A8-66FE-4962-B9DE-8842FFE69F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01375" y="1647825"/>
          <a:ext cx="7772400" cy="50536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35</xdr:col>
      <xdr:colOff>34061</xdr:colOff>
      <xdr:row>3</xdr:row>
      <xdr:rowOff>5912</xdr:rowOff>
    </xdr:from>
    <xdr:to>
      <xdr:col>38</xdr:col>
      <xdr:colOff>41385</xdr:colOff>
      <xdr:row>3</xdr:row>
      <xdr:rowOff>118241</xdr:rowOff>
    </xdr:to>
    <xdr:sp macro="" textlink="">
      <xdr:nvSpPr>
        <xdr:cNvPr id="2" name="타원 1">
          <a:extLst>
            <a:ext uri="{FF2B5EF4-FFF2-40B4-BE49-F238E27FC236}">
              <a16:creationId xmlns:a16="http://schemas.microsoft.com/office/drawing/2014/main" id="{1257891B-7D07-41ED-9E28-306F861F69C6}"/>
            </a:ext>
          </a:extLst>
        </xdr:cNvPr>
        <xdr:cNvSpPr/>
      </xdr:nvSpPr>
      <xdr:spPr>
        <a:xfrm>
          <a:off x="6425336" y="386912"/>
          <a:ext cx="502624" cy="112329"/>
        </a:xfrm>
        <a:prstGeom prst="ellipse">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40</xdr:col>
      <xdr:colOff>145077</xdr:colOff>
      <xdr:row>6</xdr:row>
      <xdr:rowOff>14287</xdr:rowOff>
    </xdr:from>
    <xdr:to>
      <xdr:col>42</xdr:col>
      <xdr:colOff>176214</xdr:colOff>
      <xdr:row>7</xdr:row>
      <xdr:rowOff>66676</xdr:rowOff>
    </xdr:to>
    <xdr:sp macro="" textlink="">
      <xdr:nvSpPr>
        <xdr:cNvPr id="3" name="타원 2">
          <a:extLst>
            <a:ext uri="{FF2B5EF4-FFF2-40B4-BE49-F238E27FC236}">
              <a16:creationId xmlns:a16="http://schemas.microsoft.com/office/drawing/2014/main" id="{9FA387DB-87EC-4EF3-88B2-945806ACE338}"/>
            </a:ext>
          </a:extLst>
        </xdr:cNvPr>
        <xdr:cNvSpPr/>
      </xdr:nvSpPr>
      <xdr:spPr>
        <a:xfrm>
          <a:off x="7355502" y="852487"/>
          <a:ext cx="335937" cy="119064"/>
        </a:xfrm>
        <a:prstGeom prst="ellipse">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editAs="oneCell">
    <xdr:from>
      <xdr:col>0</xdr:col>
      <xdr:colOff>43961</xdr:colOff>
      <xdr:row>12</xdr:row>
      <xdr:rowOff>146539</xdr:rowOff>
    </xdr:from>
    <xdr:to>
      <xdr:col>6</xdr:col>
      <xdr:colOff>64221</xdr:colOff>
      <xdr:row>13</xdr:row>
      <xdr:rowOff>190500</xdr:rowOff>
    </xdr:to>
    <xdr:pic>
      <xdr:nvPicPr>
        <xdr:cNvPr id="4" name="그림 3" descr="소봉투.gif">
          <a:extLst>
            <a:ext uri="{FF2B5EF4-FFF2-40B4-BE49-F238E27FC236}">
              <a16:creationId xmlns:a16="http://schemas.microsoft.com/office/drawing/2014/main" id="{88CF7A0F-6F11-40D6-A7C5-1E4DAC868D91}"/>
            </a:ext>
          </a:extLst>
        </xdr:cNvPr>
        <xdr:cNvPicPr>
          <a:picLocks noChangeAspect="1"/>
        </xdr:cNvPicPr>
      </xdr:nvPicPr>
      <xdr:blipFill>
        <a:blip xmlns:r="http://schemas.openxmlformats.org/officeDocument/2006/relationships" r:embed="rId1" cstate="print"/>
        <a:stretch>
          <a:fillRect/>
        </a:stretch>
      </xdr:blipFill>
      <xdr:spPr>
        <a:xfrm>
          <a:off x="43961" y="1575289"/>
          <a:ext cx="1163260" cy="234461"/>
        </a:xfrm>
        <a:prstGeom prst="rect">
          <a:avLst/>
        </a:prstGeom>
      </xdr:spPr>
    </xdr:pic>
    <xdr:clientData/>
  </xdr:twoCellAnchor>
  <xdr:twoCellAnchor>
    <xdr:from>
      <xdr:col>40</xdr:col>
      <xdr:colOff>145077</xdr:colOff>
      <xdr:row>8</xdr:row>
      <xdr:rowOff>14287</xdr:rowOff>
    </xdr:from>
    <xdr:to>
      <xdr:col>42</xdr:col>
      <xdr:colOff>176214</xdr:colOff>
      <xdr:row>9</xdr:row>
      <xdr:rowOff>66676</xdr:rowOff>
    </xdr:to>
    <xdr:sp macro="" textlink="">
      <xdr:nvSpPr>
        <xdr:cNvPr id="5" name="타원 4">
          <a:extLst>
            <a:ext uri="{FF2B5EF4-FFF2-40B4-BE49-F238E27FC236}">
              <a16:creationId xmlns:a16="http://schemas.microsoft.com/office/drawing/2014/main" id="{735FB82A-8423-4B97-95AF-3B347CB3183B}"/>
            </a:ext>
          </a:extLst>
        </xdr:cNvPr>
        <xdr:cNvSpPr/>
      </xdr:nvSpPr>
      <xdr:spPr>
        <a:xfrm>
          <a:off x="7355502" y="985837"/>
          <a:ext cx="335937" cy="119064"/>
        </a:xfrm>
        <a:prstGeom prst="ellipse">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mc:AlternateContent xmlns:mc="http://schemas.openxmlformats.org/markup-compatibility/2006">
    <mc:Choice xmlns:a14="http://schemas.microsoft.com/office/drawing/2010/main" Requires="a14">
      <xdr:twoCellAnchor editAs="oneCell">
        <xdr:from>
          <xdr:col>7</xdr:col>
          <xdr:colOff>47625</xdr:colOff>
          <xdr:row>93</xdr:row>
          <xdr:rowOff>152400</xdr:rowOff>
        </xdr:from>
        <xdr:to>
          <xdr:col>8</xdr:col>
          <xdr:colOff>66675</xdr:colOff>
          <xdr:row>95</xdr:row>
          <xdr:rowOff>9525</xdr:rowOff>
        </xdr:to>
        <xdr:sp macro="" textlink="">
          <xdr:nvSpPr>
            <xdr:cNvPr id="84993" name="Check Box 1" hidden="1">
              <a:extLst>
                <a:ext uri="{63B3BB69-23CF-44E3-9099-C40C66FF867C}">
                  <a14:compatExt spid="_x0000_s84993"/>
                </a:ext>
                <a:ext uri="{FF2B5EF4-FFF2-40B4-BE49-F238E27FC236}">
                  <a16:creationId xmlns:a16="http://schemas.microsoft.com/office/drawing/2014/main" id="{21E1D878-F4AC-43DA-AE09-D35609BF542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97</xdr:row>
          <xdr:rowOff>180975</xdr:rowOff>
        </xdr:from>
        <xdr:to>
          <xdr:col>8</xdr:col>
          <xdr:colOff>57150</xdr:colOff>
          <xdr:row>99</xdr:row>
          <xdr:rowOff>9525</xdr:rowOff>
        </xdr:to>
        <xdr:sp macro="" textlink="">
          <xdr:nvSpPr>
            <xdr:cNvPr id="84994" name="Check Box 2" hidden="1">
              <a:extLst>
                <a:ext uri="{63B3BB69-23CF-44E3-9099-C40C66FF867C}">
                  <a14:compatExt spid="_x0000_s84994"/>
                </a:ext>
                <a:ext uri="{FF2B5EF4-FFF2-40B4-BE49-F238E27FC236}">
                  <a16:creationId xmlns:a16="http://schemas.microsoft.com/office/drawing/2014/main" id="{ABFCD199-431E-49C0-B2ED-94DE59D85A8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12</xdr:row>
          <xdr:rowOff>0</xdr:rowOff>
        </xdr:from>
        <xdr:to>
          <xdr:col>14</xdr:col>
          <xdr:colOff>19050</xdr:colOff>
          <xdr:row>13</xdr:row>
          <xdr:rowOff>19050</xdr:rowOff>
        </xdr:to>
        <xdr:sp macro="" textlink="">
          <xdr:nvSpPr>
            <xdr:cNvPr id="84995" name="Check Box 3" hidden="1">
              <a:extLst>
                <a:ext uri="{63B3BB69-23CF-44E3-9099-C40C66FF867C}">
                  <a14:compatExt spid="_x0000_s84995"/>
                </a:ext>
                <a:ext uri="{FF2B5EF4-FFF2-40B4-BE49-F238E27FC236}">
                  <a16:creationId xmlns:a16="http://schemas.microsoft.com/office/drawing/2014/main" id="{1BE3BA77-2D0E-4DD0-826B-02F9062F4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소득자 보관용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11</xdr:row>
          <xdr:rowOff>180975</xdr:rowOff>
        </xdr:from>
        <xdr:to>
          <xdr:col>38</xdr:col>
          <xdr:colOff>66675</xdr:colOff>
          <xdr:row>13</xdr:row>
          <xdr:rowOff>9525</xdr:rowOff>
        </xdr:to>
        <xdr:sp macro="" textlink="">
          <xdr:nvSpPr>
            <xdr:cNvPr id="84996" name="Check Box 4" hidden="1">
              <a:extLst>
                <a:ext uri="{63B3BB69-23CF-44E3-9099-C40C66FF867C}">
                  <a14:compatExt spid="_x0000_s84996"/>
                </a:ext>
                <a:ext uri="{FF2B5EF4-FFF2-40B4-BE49-F238E27FC236}">
                  <a16:creationId xmlns:a16="http://schemas.microsoft.com/office/drawing/2014/main" id="{0FE68AAE-4C39-4F8C-A609-FCE6E671B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계속근로1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12</xdr:row>
          <xdr:rowOff>0</xdr:rowOff>
        </xdr:from>
        <xdr:to>
          <xdr:col>19</xdr:col>
          <xdr:colOff>57150</xdr:colOff>
          <xdr:row>13</xdr:row>
          <xdr:rowOff>19050</xdr:rowOff>
        </xdr:to>
        <xdr:sp macro="" textlink="">
          <xdr:nvSpPr>
            <xdr:cNvPr id="84997" name="Check Box 5" hidden="1">
              <a:extLst>
                <a:ext uri="{63B3BB69-23CF-44E3-9099-C40C66FF867C}">
                  <a14:compatExt spid="_x0000_s84997"/>
                </a:ext>
                <a:ext uri="{FF2B5EF4-FFF2-40B4-BE49-F238E27FC236}">
                  <a16:creationId xmlns:a16="http://schemas.microsoft.com/office/drawing/2014/main" id="{F1531998-B500-4872-B308-39F522E188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발행자 보관용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12</xdr:row>
          <xdr:rowOff>0</xdr:rowOff>
        </xdr:from>
        <xdr:to>
          <xdr:col>25</xdr:col>
          <xdr:colOff>152400</xdr:colOff>
          <xdr:row>13</xdr:row>
          <xdr:rowOff>19050</xdr:rowOff>
        </xdr:to>
        <xdr:sp macro="" textlink="">
          <xdr:nvSpPr>
            <xdr:cNvPr id="84998" name="Check Box 6" hidden="1">
              <a:extLst>
                <a:ext uri="{63B3BB69-23CF-44E3-9099-C40C66FF867C}">
                  <a14:compatExt spid="_x0000_s84998"/>
                </a:ext>
                <a:ext uri="{FF2B5EF4-FFF2-40B4-BE49-F238E27FC236}">
                  <a16:creationId xmlns:a16="http://schemas.microsoft.com/office/drawing/2014/main" id="{82D0B57E-6CAF-4C19-B724-F8380E866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발행자 보고용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11</xdr:row>
          <xdr:rowOff>180975</xdr:rowOff>
        </xdr:from>
        <xdr:to>
          <xdr:col>43</xdr:col>
          <xdr:colOff>0</xdr:colOff>
          <xdr:row>13</xdr:row>
          <xdr:rowOff>9525</xdr:rowOff>
        </xdr:to>
        <xdr:sp macro="" textlink="">
          <xdr:nvSpPr>
            <xdr:cNvPr id="84999" name="Check Box 7" hidden="1">
              <a:extLst>
                <a:ext uri="{63B3BB69-23CF-44E3-9099-C40C66FF867C}">
                  <a14:compatExt spid="_x0000_s84999"/>
                </a:ext>
                <a:ext uri="{FF2B5EF4-FFF2-40B4-BE49-F238E27FC236}">
                  <a16:creationId xmlns:a16="http://schemas.microsoft.com/office/drawing/2014/main" id="{F50B6807-C41F-4044-BAB9-72148E9A0F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중도퇴사2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10</xdr:row>
          <xdr:rowOff>123825</xdr:rowOff>
        </xdr:from>
        <xdr:to>
          <xdr:col>37</xdr:col>
          <xdr:colOff>123825</xdr:colOff>
          <xdr:row>12</xdr:row>
          <xdr:rowOff>9525</xdr:rowOff>
        </xdr:to>
        <xdr:sp macro="" textlink="">
          <xdr:nvSpPr>
            <xdr:cNvPr id="85000" name="Check Box 8" hidden="1">
              <a:extLst>
                <a:ext uri="{63B3BB69-23CF-44E3-9099-C40C66FF867C}">
                  <a14:compatExt spid="_x0000_s85000"/>
                </a:ext>
                <a:ext uri="{FF2B5EF4-FFF2-40B4-BE49-F238E27FC236}">
                  <a16:creationId xmlns:a16="http://schemas.microsoft.com/office/drawing/2014/main" id="{47C4FF02-C57A-4DBE-8B88-110CC78DE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세대주1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10</xdr:row>
          <xdr:rowOff>123825</xdr:rowOff>
        </xdr:from>
        <xdr:to>
          <xdr:col>42</xdr:col>
          <xdr:colOff>28575</xdr:colOff>
          <xdr:row>12</xdr:row>
          <xdr:rowOff>9525</xdr:rowOff>
        </xdr:to>
        <xdr:sp macro="" textlink="">
          <xdr:nvSpPr>
            <xdr:cNvPr id="85001" name="Check Box 9" hidden="1">
              <a:extLst>
                <a:ext uri="{63B3BB69-23CF-44E3-9099-C40C66FF867C}">
                  <a14:compatExt spid="_x0000_s85001"/>
                </a:ext>
                <a:ext uri="{FF2B5EF4-FFF2-40B4-BE49-F238E27FC236}">
                  <a16:creationId xmlns:a16="http://schemas.microsoft.com/office/drawing/2014/main" id="{86145F0A-2237-4EC3-87AE-E753A5CD2B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세대원2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xdr:colOff>
          <xdr:row>4</xdr:row>
          <xdr:rowOff>123825</xdr:rowOff>
        </xdr:from>
        <xdr:to>
          <xdr:col>37</xdr:col>
          <xdr:colOff>152400</xdr:colOff>
          <xdr:row>6</xdr:row>
          <xdr:rowOff>9525</xdr:rowOff>
        </xdr:to>
        <xdr:sp macro="" textlink="">
          <xdr:nvSpPr>
            <xdr:cNvPr id="85002" name="Check Box 10" hidden="1">
              <a:extLst>
                <a:ext uri="{63B3BB69-23CF-44E3-9099-C40C66FF867C}">
                  <a14:compatExt spid="_x0000_s85002"/>
                </a:ext>
                <a:ext uri="{FF2B5EF4-FFF2-40B4-BE49-F238E27FC236}">
                  <a16:creationId xmlns:a16="http://schemas.microsoft.com/office/drawing/2014/main" id="{1C0F6EC3-4C0F-4AFC-BC07-6A6CD3624D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내국인1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4</xdr:row>
          <xdr:rowOff>123825</xdr:rowOff>
        </xdr:from>
        <xdr:to>
          <xdr:col>42</xdr:col>
          <xdr:colOff>95250</xdr:colOff>
          <xdr:row>6</xdr:row>
          <xdr:rowOff>9525</xdr:rowOff>
        </xdr:to>
        <xdr:sp macro="" textlink="">
          <xdr:nvSpPr>
            <xdr:cNvPr id="85003" name="Check Box 11" hidden="1">
              <a:extLst>
                <a:ext uri="{63B3BB69-23CF-44E3-9099-C40C66FF867C}">
                  <a14:compatExt spid="_x0000_s85003"/>
                </a:ext>
                <a:ext uri="{FF2B5EF4-FFF2-40B4-BE49-F238E27FC236}">
                  <a16:creationId xmlns:a16="http://schemas.microsoft.com/office/drawing/2014/main" id="{04A93D23-6089-4231-95DF-69EB45C47E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외국인9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99</xdr:row>
          <xdr:rowOff>0</xdr:rowOff>
        </xdr:from>
        <xdr:to>
          <xdr:col>8</xdr:col>
          <xdr:colOff>76200</xdr:colOff>
          <xdr:row>100</xdr:row>
          <xdr:rowOff>19050</xdr:rowOff>
        </xdr:to>
        <xdr:sp macro="" textlink="">
          <xdr:nvSpPr>
            <xdr:cNvPr id="85004" name="Check Box 12" hidden="1">
              <a:extLst>
                <a:ext uri="{63B3BB69-23CF-44E3-9099-C40C66FF867C}">
                  <a14:compatExt spid="_x0000_s85004"/>
                </a:ext>
                <a:ext uri="{FF2B5EF4-FFF2-40B4-BE49-F238E27FC236}">
                  <a16:creationId xmlns:a16="http://schemas.microsoft.com/office/drawing/2014/main" id="{FDDA5FA7-F330-4D8B-ADDE-5CF9078AF0C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77666</xdr:colOff>
      <xdr:row>16</xdr:row>
      <xdr:rowOff>12700</xdr:rowOff>
    </xdr:from>
    <xdr:to>
      <xdr:col>19</xdr:col>
      <xdr:colOff>84016</xdr:colOff>
      <xdr:row>16</xdr:row>
      <xdr:rowOff>127000</xdr:rowOff>
    </xdr:to>
    <xdr:sp macro="" textlink="">
      <xdr:nvSpPr>
        <xdr:cNvPr id="18" name="타원 17">
          <a:extLst>
            <a:ext uri="{FF2B5EF4-FFF2-40B4-BE49-F238E27FC236}">
              <a16:creationId xmlns:a16="http://schemas.microsoft.com/office/drawing/2014/main" id="{2133874A-E356-4620-959E-FA0A72935744}"/>
            </a:ext>
          </a:extLst>
        </xdr:cNvPr>
        <xdr:cNvSpPr/>
      </xdr:nvSpPr>
      <xdr:spPr>
        <a:xfrm>
          <a:off x="3506666" y="2165350"/>
          <a:ext cx="225425" cy="114300"/>
        </a:xfrm>
        <a:prstGeom prst="ellipse">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editAs="oneCell">
    <xdr:from>
      <xdr:col>47</xdr:col>
      <xdr:colOff>73269</xdr:colOff>
      <xdr:row>98</xdr:row>
      <xdr:rowOff>80596</xdr:rowOff>
    </xdr:from>
    <xdr:to>
      <xdr:col>58</xdr:col>
      <xdr:colOff>566999</xdr:colOff>
      <xdr:row>129</xdr:row>
      <xdr:rowOff>25707</xdr:rowOff>
    </xdr:to>
    <xdr:pic>
      <xdr:nvPicPr>
        <xdr:cNvPr id="19" name="그림 18">
          <a:extLst>
            <a:ext uri="{FF2B5EF4-FFF2-40B4-BE49-F238E27FC236}">
              <a16:creationId xmlns:a16="http://schemas.microsoft.com/office/drawing/2014/main" id="{922C18F4-E408-40F2-8732-370EC34595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36369" y="12605971"/>
          <a:ext cx="9747634" cy="563153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35</xdr:col>
      <xdr:colOff>34061</xdr:colOff>
      <xdr:row>3</xdr:row>
      <xdr:rowOff>5912</xdr:rowOff>
    </xdr:from>
    <xdr:to>
      <xdr:col>38</xdr:col>
      <xdr:colOff>41385</xdr:colOff>
      <xdr:row>3</xdr:row>
      <xdr:rowOff>118241</xdr:rowOff>
    </xdr:to>
    <xdr:sp macro="" textlink="">
      <xdr:nvSpPr>
        <xdr:cNvPr id="2" name="타원 1">
          <a:extLst>
            <a:ext uri="{FF2B5EF4-FFF2-40B4-BE49-F238E27FC236}">
              <a16:creationId xmlns:a16="http://schemas.microsoft.com/office/drawing/2014/main" id="{0BA3D6C9-544C-48DB-98CE-F7679D4D0D37}"/>
            </a:ext>
          </a:extLst>
        </xdr:cNvPr>
        <xdr:cNvSpPr/>
      </xdr:nvSpPr>
      <xdr:spPr>
        <a:xfrm>
          <a:off x="6425336" y="386912"/>
          <a:ext cx="502624" cy="112329"/>
        </a:xfrm>
        <a:prstGeom prst="ellipse">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40</xdr:col>
      <xdr:colOff>145077</xdr:colOff>
      <xdr:row>6</xdr:row>
      <xdr:rowOff>14287</xdr:rowOff>
    </xdr:from>
    <xdr:to>
      <xdr:col>42</xdr:col>
      <xdr:colOff>176214</xdr:colOff>
      <xdr:row>7</xdr:row>
      <xdr:rowOff>66676</xdr:rowOff>
    </xdr:to>
    <xdr:sp macro="" textlink="">
      <xdr:nvSpPr>
        <xdr:cNvPr id="3" name="타원 2">
          <a:extLst>
            <a:ext uri="{FF2B5EF4-FFF2-40B4-BE49-F238E27FC236}">
              <a16:creationId xmlns:a16="http://schemas.microsoft.com/office/drawing/2014/main" id="{96478535-C525-434B-9C06-DA846D524B00}"/>
            </a:ext>
          </a:extLst>
        </xdr:cNvPr>
        <xdr:cNvSpPr/>
      </xdr:nvSpPr>
      <xdr:spPr>
        <a:xfrm>
          <a:off x="7355502" y="852487"/>
          <a:ext cx="335937" cy="119064"/>
        </a:xfrm>
        <a:prstGeom prst="ellipse">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editAs="oneCell">
    <xdr:from>
      <xdr:col>0</xdr:col>
      <xdr:colOff>43961</xdr:colOff>
      <xdr:row>12</xdr:row>
      <xdr:rowOff>146539</xdr:rowOff>
    </xdr:from>
    <xdr:to>
      <xdr:col>6</xdr:col>
      <xdr:colOff>64221</xdr:colOff>
      <xdr:row>13</xdr:row>
      <xdr:rowOff>190500</xdr:rowOff>
    </xdr:to>
    <xdr:pic>
      <xdr:nvPicPr>
        <xdr:cNvPr id="4" name="그림 3" descr="소봉투.gif">
          <a:extLst>
            <a:ext uri="{FF2B5EF4-FFF2-40B4-BE49-F238E27FC236}">
              <a16:creationId xmlns:a16="http://schemas.microsoft.com/office/drawing/2014/main" id="{D2637E84-03D8-417C-8945-39EB8DA1D5D2}"/>
            </a:ext>
          </a:extLst>
        </xdr:cNvPr>
        <xdr:cNvPicPr>
          <a:picLocks noChangeAspect="1"/>
        </xdr:cNvPicPr>
      </xdr:nvPicPr>
      <xdr:blipFill>
        <a:blip xmlns:r="http://schemas.openxmlformats.org/officeDocument/2006/relationships" r:embed="rId1" cstate="print"/>
        <a:stretch>
          <a:fillRect/>
        </a:stretch>
      </xdr:blipFill>
      <xdr:spPr>
        <a:xfrm>
          <a:off x="43961" y="1575289"/>
          <a:ext cx="1163260" cy="234461"/>
        </a:xfrm>
        <a:prstGeom prst="rect">
          <a:avLst/>
        </a:prstGeom>
      </xdr:spPr>
    </xdr:pic>
    <xdr:clientData/>
  </xdr:twoCellAnchor>
  <xdr:twoCellAnchor>
    <xdr:from>
      <xdr:col>40</xdr:col>
      <xdr:colOff>145077</xdr:colOff>
      <xdr:row>8</xdr:row>
      <xdr:rowOff>14287</xdr:rowOff>
    </xdr:from>
    <xdr:to>
      <xdr:col>42</xdr:col>
      <xdr:colOff>176214</xdr:colOff>
      <xdr:row>9</xdr:row>
      <xdr:rowOff>66676</xdr:rowOff>
    </xdr:to>
    <xdr:sp macro="" textlink="">
      <xdr:nvSpPr>
        <xdr:cNvPr id="5" name="타원 4">
          <a:extLst>
            <a:ext uri="{FF2B5EF4-FFF2-40B4-BE49-F238E27FC236}">
              <a16:creationId xmlns:a16="http://schemas.microsoft.com/office/drawing/2014/main" id="{12E910AE-7663-4A6D-9D6C-BD0031EB900E}"/>
            </a:ext>
          </a:extLst>
        </xdr:cNvPr>
        <xdr:cNvSpPr/>
      </xdr:nvSpPr>
      <xdr:spPr>
        <a:xfrm>
          <a:off x="7355502" y="985837"/>
          <a:ext cx="335937" cy="119064"/>
        </a:xfrm>
        <a:prstGeom prst="ellipse">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mc:AlternateContent xmlns:mc="http://schemas.openxmlformats.org/markup-compatibility/2006">
    <mc:Choice xmlns:a14="http://schemas.microsoft.com/office/drawing/2010/main" Requires="a14">
      <xdr:twoCellAnchor editAs="oneCell">
        <xdr:from>
          <xdr:col>7</xdr:col>
          <xdr:colOff>47625</xdr:colOff>
          <xdr:row>93</xdr:row>
          <xdr:rowOff>152400</xdr:rowOff>
        </xdr:from>
        <xdr:to>
          <xdr:col>8</xdr:col>
          <xdr:colOff>66675</xdr:colOff>
          <xdr:row>95</xdr:row>
          <xdr:rowOff>9525</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96DEC28B-EBB1-44FB-859E-C74E8C1DEB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97</xdr:row>
          <xdr:rowOff>180975</xdr:rowOff>
        </xdr:from>
        <xdr:to>
          <xdr:col>8</xdr:col>
          <xdr:colOff>57150</xdr:colOff>
          <xdr:row>99</xdr:row>
          <xdr:rowOff>9525</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4B540AD6-0A72-4E97-99AE-565787ACA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12</xdr:row>
          <xdr:rowOff>0</xdr:rowOff>
        </xdr:from>
        <xdr:to>
          <xdr:col>14</xdr:col>
          <xdr:colOff>19050</xdr:colOff>
          <xdr:row>13</xdr:row>
          <xdr:rowOff>19050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23598165-AF7F-4E42-B03D-3A767713F2B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소득자 보관용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11</xdr:row>
          <xdr:rowOff>180975</xdr:rowOff>
        </xdr:from>
        <xdr:to>
          <xdr:col>38</xdr:col>
          <xdr:colOff>66675</xdr:colOff>
          <xdr:row>13</xdr:row>
          <xdr:rowOff>9525</xdr:rowOff>
        </xdr:to>
        <xdr:sp macro="" textlink="">
          <xdr:nvSpPr>
            <xdr:cNvPr id="86020" name="Check Box 4" hidden="1">
              <a:extLst>
                <a:ext uri="{63B3BB69-23CF-44E3-9099-C40C66FF867C}">
                  <a14:compatExt spid="_x0000_s86020"/>
                </a:ext>
                <a:ext uri="{FF2B5EF4-FFF2-40B4-BE49-F238E27FC236}">
                  <a16:creationId xmlns:a16="http://schemas.microsoft.com/office/drawing/2014/main" id="{9A26975F-FB8A-4929-ABE1-B783FFE6BBE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계속근로1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12</xdr:row>
          <xdr:rowOff>0</xdr:rowOff>
        </xdr:from>
        <xdr:to>
          <xdr:col>19</xdr:col>
          <xdr:colOff>57150</xdr:colOff>
          <xdr:row>13</xdr:row>
          <xdr:rowOff>19050</xdr:rowOff>
        </xdr:to>
        <xdr:sp macro="" textlink="">
          <xdr:nvSpPr>
            <xdr:cNvPr id="86021" name="Check Box 5" hidden="1">
              <a:extLst>
                <a:ext uri="{63B3BB69-23CF-44E3-9099-C40C66FF867C}">
                  <a14:compatExt spid="_x0000_s86021"/>
                </a:ext>
                <a:ext uri="{FF2B5EF4-FFF2-40B4-BE49-F238E27FC236}">
                  <a16:creationId xmlns:a16="http://schemas.microsoft.com/office/drawing/2014/main" id="{BF9D1115-A5D8-4719-ABB9-95E06795EC5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발행자 보관용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12</xdr:row>
          <xdr:rowOff>0</xdr:rowOff>
        </xdr:from>
        <xdr:to>
          <xdr:col>25</xdr:col>
          <xdr:colOff>152400</xdr:colOff>
          <xdr:row>13</xdr:row>
          <xdr:rowOff>19050</xdr:rowOff>
        </xdr:to>
        <xdr:sp macro="" textlink="">
          <xdr:nvSpPr>
            <xdr:cNvPr id="86022" name="Check Box 6" hidden="1">
              <a:extLst>
                <a:ext uri="{63B3BB69-23CF-44E3-9099-C40C66FF867C}">
                  <a14:compatExt spid="_x0000_s86022"/>
                </a:ext>
                <a:ext uri="{FF2B5EF4-FFF2-40B4-BE49-F238E27FC236}">
                  <a16:creationId xmlns:a16="http://schemas.microsoft.com/office/drawing/2014/main" id="{5C29B27A-8BDC-4920-B45A-4BB6B08CA8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발행자 보고용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11</xdr:row>
          <xdr:rowOff>180975</xdr:rowOff>
        </xdr:from>
        <xdr:to>
          <xdr:col>43</xdr:col>
          <xdr:colOff>0</xdr:colOff>
          <xdr:row>13</xdr:row>
          <xdr:rowOff>9525</xdr:rowOff>
        </xdr:to>
        <xdr:sp macro="" textlink="">
          <xdr:nvSpPr>
            <xdr:cNvPr id="86023" name="Check Box 7" hidden="1">
              <a:extLst>
                <a:ext uri="{63B3BB69-23CF-44E3-9099-C40C66FF867C}">
                  <a14:compatExt spid="_x0000_s86023"/>
                </a:ext>
                <a:ext uri="{FF2B5EF4-FFF2-40B4-BE49-F238E27FC236}">
                  <a16:creationId xmlns:a16="http://schemas.microsoft.com/office/drawing/2014/main" id="{DD8FA4D9-363D-40F5-8A05-8CD5AAFA5DD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중도퇴사2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180975</xdr:colOff>
          <xdr:row>10</xdr:row>
          <xdr:rowOff>123825</xdr:rowOff>
        </xdr:from>
        <xdr:to>
          <xdr:col>37</xdr:col>
          <xdr:colOff>123825</xdr:colOff>
          <xdr:row>12</xdr:row>
          <xdr:rowOff>9525</xdr:rowOff>
        </xdr:to>
        <xdr:sp macro="" textlink="">
          <xdr:nvSpPr>
            <xdr:cNvPr id="86024" name="Check Box 8" hidden="1">
              <a:extLst>
                <a:ext uri="{63B3BB69-23CF-44E3-9099-C40C66FF867C}">
                  <a14:compatExt spid="_x0000_s86024"/>
                </a:ext>
                <a:ext uri="{FF2B5EF4-FFF2-40B4-BE49-F238E27FC236}">
                  <a16:creationId xmlns:a16="http://schemas.microsoft.com/office/drawing/2014/main" id="{6521289D-5058-4D62-8EBD-AD64BBE814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세대주1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10</xdr:row>
          <xdr:rowOff>123825</xdr:rowOff>
        </xdr:from>
        <xdr:to>
          <xdr:col>42</xdr:col>
          <xdr:colOff>28575</xdr:colOff>
          <xdr:row>12</xdr:row>
          <xdr:rowOff>9525</xdr:rowOff>
        </xdr:to>
        <xdr:sp macro="" textlink="">
          <xdr:nvSpPr>
            <xdr:cNvPr id="86025" name="Check Box 9" hidden="1">
              <a:extLst>
                <a:ext uri="{63B3BB69-23CF-44E3-9099-C40C66FF867C}">
                  <a14:compatExt spid="_x0000_s86025"/>
                </a:ext>
                <a:ext uri="{FF2B5EF4-FFF2-40B4-BE49-F238E27FC236}">
                  <a16:creationId xmlns:a16="http://schemas.microsoft.com/office/drawing/2014/main" id="{35516769-3432-4E33-9C35-DEC23828C8B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세대원2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xdr:colOff>
          <xdr:row>4</xdr:row>
          <xdr:rowOff>123825</xdr:rowOff>
        </xdr:from>
        <xdr:to>
          <xdr:col>37</xdr:col>
          <xdr:colOff>152400</xdr:colOff>
          <xdr:row>6</xdr:row>
          <xdr:rowOff>9525</xdr:rowOff>
        </xdr:to>
        <xdr:sp macro="" textlink="">
          <xdr:nvSpPr>
            <xdr:cNvPr id="86026" name="Check Box 10" hidden="1">
              <a:extLst>
                <a:ext uri="{63B3BB69-23CF-44E3-9099-C40C66FF867C}">
                  <a14:compatExt spid="_x0000_s86026"/>
                </a:ext>
                <a:ext uri="{FF2B5EF4-FFF2-40B4-BE49-F238E27FC236}">
                  <a16:creationId xmlns:a16="http://schemas.microsoft.com/office/drawing/2014/main" id="{569E46F0-BEC4-4582-9F12-A645B3A34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내국인1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4</xdr:row>
          <xdr:rowOff>123825</xdr:rowOff>
        </xdr:from>
        <xdr:to>
          <xdr:col>42</xdr:col>
          <xdr:colOff>95250</xdr:colOff>
          <xdr:row>6</xdr:row>
          <xdr:rowOff>9525</xdr:rowOff>
        </xdr:to>
        <xdr:sp macro="" textlink="">
          <xdr:nvSpPr>
            <xdr:cNvPr id="86027" name="Check Box 11" hidden="1">
              <a:extLst>
                <a:ext uri="{63B3BB69-23CF-44E3-9099-C40C66FF867C}">
                  <a14:compatExt spid="_x0000_s86027"/>
                </a:ext>
                <a:ext uri="{FF2B5EF4-FFF2-40B4-BE49-F238E27FC236}">
                  <a16:creationId xmlns:a16="http://schemas.microsoft.com/office/drawing/2014/main" id="{8F919589-2973-4433-B674-C738DDCD7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FF" mc:Ignorable="a14" a14:legacySpreadsheetColorIndex="12"/>
                  </a:solidFill>
                  <a:miter lim="800000"/>
                  <a:headEnd/>
                  <a:tailEnd/>
                </a14:hiddenLine>
              </a:ext>
            </a:extLst>
          </xdr:spPr>
          <xdr:txBody>
            <a:bodyPr vertOverflow="clip" wrap="square" lIns="27432" tIns="18288" rIns="0" bIns="18288" anchor="ctr" upright="1"/>
            <a:lstStyle/>
            <a:p>
              <a:pPr algn="l" rtl="0">
                <a:defRPr sz="1000"/>
              </a:pPr>
              <a:r>
                <a:rPr lang="ko-KR" altLang="en-US" sz="900" b="0" i="0" u="none" strike="noStrike" baseline="0">
                  <a:solidFill>
                    <a:srgbClr val="000000"/>
                  </a:solidFill>
                  <a:latin typeface="굴림"/>
                  <a:ea typeface="굴림"/>
                </a:rPr>
                <a:t>외국인9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99</xdr:row>
          <xdr:rowOff>0</xdr:rowOff>
        </xdr:from>
        <xdr:to>
          <xdr:col>8</xdr:col>
          <xdr:colOff>76200</xdr:colOff>
          <xdr:row>100</xdr:row>
          <xdr:rowOff>19050</xdr:rowOff>
        </xdr:to>
        <xdr:sp macro="" textlink="">
          <xdr:nvSpPr>
            <xdr:cNvPr id="86028" name="Check Box 12" hidden="1">
              <a:extLst>
                <a:ext uri="{63B3BB69-23CF-44E3-9099-C40C66FF867C}">
                  <a14:compatExt spid="_x0000_s86028"/>
                </a:ext>
                <a:ext uri="{FF2B5EF4-FFF2-40B4-BE49-F238E27FC236}">
                  <a16:creationId xmlns:a16="http://schemas.microsoft.com/office/drawing/2014/main" id="{63A14B86-1A26-4837-AF01-406BE717B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77666</xdr:colOff>
      <xdr:row>16</xdr:row>
      <xdr:rowOff>12700</xdr:rowOff>
    </xdr:from>
    <xdr:to>
      <xdr:col>19</xdr:col>
      <xdr:colOff>84016</xdr:colOff>
      <xdr:row>16</xdr:row>
      <xdr:rowOff>127000</xdr:rowOff>
    </xdr:to>
    <xdr:sp macro="" textlink="">
      <xdr:nvSpPr>
        <xdr:cNvPr id="18" name="타원 17">
          <a:extLst>
            <a:ext uri="{FF2B5EF4-FFF2-40B4-BE49-F238E27FC236}">
              <a16:creationId xmlns:a16="http://schemas.microsoft.com/office/drawing/2014/main" id="{4FB3C5D1-1CC1-4BC0-8D78-69B77D75EEDA}"/>
            </a:ext>
          </a:extLst>
        </xdr:cNvPr>
        <xdr:cNvSpPr/>
      </xdr:nvSpPr>
      <xdr:spPr>
        <a:xfrm>
          <a:off x="3506666" y="2165350"/>
          <a:ext cx="225425" cy="114300"/>
        </a:xfrm>
        <a:prstGeom prst="ellipse">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51076;&#50896;&#53748;&#51649;&#44553;&#50668;&#54620;&#46020;&#44228;&#49328;(&#53364;&#46972;&#4697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임원퇴직급여한도계산(클라라)"/>
    </sheetNames>
    <sheetDataSet>
      <sheetData sheetId="0" refreshError="1"/>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moel.go.kr/kr/oneclick/standard01/retire_cal.htm" TargetMode="External"/><Relationship Id="rId1" Type="http://schemas.openxmlformats.org/officeDocument/2006/relationships/hyperlink" Target="http://www.moel.go.kr/kr/oneclick/standard01/retire_cal.ht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moel.go.kr/retirementpayCal.do" TargetMode="External"/><Relationship Id="rId1" Type="http://schemas.openxmlformats.org/officeDocument/2006/relationships/hyperlink" Target="http://cafe.daum.net/transtax"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hyperlink" Target="http://taxinfo.nts.go.kr/docs/customer/law/statuteTax.jsp?gubun=1" TargetMode="External"/><Relationship Id="rId1" Type="http://schemas.openxmlformats.org/officeDocument/2006/relationships/hyperlink" Target="http://taxinfo.nts.go.kr/docs/customer/law/statuteTax.jsp?gubun=1"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cafe.daum.net/transtax/MpRa/166" TargetMode="Externa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printerSettings" Target="../printerSettings/printerSettings5.bin"/><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hyperlink" Target="https://cafe.daum.net/transtax/MpRa/166" TargetMode="External"/><Relationship Id="rId1" Type="http://schemas.openxmlformats.org/officeDocument/2006/relationships/hyperlink" Target="https://www.nts.go.kr/nts/na/ntt/selectNttInfo.do"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7.vml"/><Relationship Id="rId10" Type="http://schemas.openxmlformats.org/officeDocument/2006/relationships/ctrlProp" Target="../ctrlProps/ctrlProp5.xml"/><Relationship Id="rId4" Type="http://schemas.openxmlformats.org/officeDocument/2006/relationships/drawing" Target="../drawings/drawing6.xml"/><Relationship Id="rId9" Type="http://schemas.openxmlformats.org/officeDocument/2006/relationships/ctrlProp" Target="../ctrlProps/ctrlProp4.xml"/><Relationship Id="rId1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hyperlink" Target="http://cafe.daum.net/transtax/Q2Ux/92" TargetMode="External"/><Relationship Id="rId7" Type="http://schemas.openxmlformats.org/officeDocument/2006/relationships/vmlDrawing" Target="../drawings/vmlDrawing9.v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hyperlink" Target="http://cafe.daum.net/transtax/Q2Ux/190" TargetMode="External"/><Relationship Id="rId16" Type="http://schemas.openxmlformats.org/officeDocument/2006/relationships/ctrlProp" Target="../ctrlProps/ctrlProp17.xml"/><Relationship Id="rId20" Type="http://schemas.openxmlformats.org/officeDocument/2006/relationships/comments" Target="../comments9.xml"/><Relationship Id="rId1" Type="http://schemas.openxmlformats.org/officeDocument/2006/relationships/hyperlink" Target="http://cafe.daum.net/transtax/Q2Ux/190" TargetMode="External"/><Relationship Id="rId6" Type="http://schemas.openxmlformats.org/officeDocument/2006/relationships/drawing" Target="../drawings/drawing8.xml"/><Relationship Id="rId11" Type="http://schemas.openxmlformats.org/officeDocument/2006/relationships/ctrlProp" Target="../ctrlProps/ctrlProp12.xml"/><Relationship Id="rId5" Type="http://schemas.openxmlformats.org/officeDocument/2006/relationships/printerSettings" Target="../printerSettings/printerSettings12.bin"/><Relationship Id="rId15" Type="http://schemas.openxmlformats.org/officeDocument/2006/relationships/ctrlProp" Target="../ctrlProps/ctrlProp16.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hyperlink" Target="http://cafe.daum.net/transtax/Q2Ux/226" TargetMode="Externa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22.xml"/><Relationship Id="rId13" Type="http://schemas.openxmlformats.org/officeDocument/2006/relationships/ctrlProp" Target="../ctrlProps/ctrlProp27.xml"/><Relationship Id="rId18" Type="http://schemas.openxmlformats.org/officeDocument/2006/relationships/ctrlProp" Target="../ctrlProps/ctrlProp32.xml"/><Relationship Id="rId3" Type="http://schemas.openxmlformats.org/officeDocument/2006/relationships/hyperlink" Target="http://cafe.daum.net/transtax/Q2Ux/92" TargetMode="External"/><Relationship Id="rId7" Type="http://schemas.openxmlformats.org/officeDocument/2006/relationships/ctrlProp" Target="../ctrlProps/ctrlProp21.xml"/><Relationship Id="rId12" Type="http://schemas.openxmlformats.org/officeDocument/2006/relationships/ctrlProp" Target="../ctrlProps/ctrlProp26.xml"/><Relationship Id="rId17" Type="http://schemas.openxmlformats.org/officeDocument/2006/relationships/ctrlProp" Target="../ctrlProps/ctrlProp31.xml"/><Relationship Id="rId2" Type="http://schemas.openxmlformats.org/officeDocument/2006/relationships/hyperlink" Target="http://cafe.daum.net/transtax/Q2Ux/190" TargetMode="External"/><Relationship Id="rId16" Type="http://schemas.openxmlformats.org/officeDocument/2006/relationships/ctrlProp" Target="../ctrlProps/ctrlProp30.xml"/><Relationship Id="rId1" Type="http://schemas.openxmlformats.org/officeDocument/2006/relationships/hyperlink" Target="http://cafe.daum.net/transtax/Q2Ux/190" TargetMode="External"/><Relationship Id="rId6" Type="http://schemas.openxmlformats.org/officeDocument/2006/relationships/vmlDrawing" Target="../drawings/vmlDrawing10.vml"/><Relationship Id="rId11" Type="http://schemas.openxmlformats.org/officeDocument/2006/relationships/ctrlProp" Target="../ctrlProps/ctrlProp25.xml"/><Relationship Id="rId5" Type="http://schemas.openxmlformats.org/officeDocument/2006/relationships/drawing" Target="../drawings/drawing9.xml"/><Relationship Id="rId15" Type="http://schemas.openxmlformats.org/officeDocument/2006/relationships/ctrlProp" Target="../ctrlProps/ctrlProp29.xml"/><Relationship Id="rId10" Type="http://schemas.openxmlformats.org/officeDocument/2006/relationships/ctrlProp" Target="../ctrlProps/ctrlProp24.xml"/><Relationship Id="rId19" Type="http://schemas.openxmlformats.org/officeDocument/2006/relationships/comments" Target="../comments10.xml"/><Relationship Id="rId4" Type="http://schemas.openxmlformats.org/officeDocument/2006/relationships/printerSettings" Target="../printerSettings/printerSettings13.bin"/><Relationship Id="rId9" Type="http://schemas.openxmlformats.org/officeDocument/2006/relationships/ctrlProp" Target="../ctrlProps/ctrlProp23.xml"/><Relationship Id="rId14" Type="http://schemas.openxmlformats.org/officeDocument/2006/relationships/ctrlProp" Target="../ctrlProps/ctrlProp2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hyperlink" Target="http://taxinfo.nts.go.kr/docs/customer/law/statuteTax.jsp?gubun=1" TargetMode="External"/><Relationship Id="rId2" Type="http://schemas.openxmlformats.org/officeDocument/2006/relationships/hyperlink" Target="http://taxinfo.nts.go.kr/docs/customer/law/statuteTax.jsp?gubun=1" TargetMode="External"/><Relationship Id="rId1" Type="http://schemas.openxmlformats.org/officeDocument/2006/relationships/hyperlink" Target="http://www.law.go.kr/lsInfoP.do?lsiSeq=115301&amp;efYd=20120726"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499984740745262"/>
  </sheetPr>
  <dimension ref="A1:AC21"/>
  <sheetViews>
    <sheetView showGridLines="0" workbookViewId="0">
      <selection activeCell="E7" sqref="E7"/>
    </sheetView>
  </sheetViews>
  <sheetFormatPr defaultRowHeight="16.5"/>
  <cols>
    <col min="3" max="4" width="10.25" bestFit="1" customWidth="1"/>
    <col min="9" max="9" width="9.75" bestFit="1" customWidth="1"/>
    <col min="13" max="13" width="12.5" customWidth="1"/>
    <col min="15" max="15" width="9.5" bestFit="1" customWidth="1"/>
    <col min="17" max="17" width="3.25" bestFit="1" customWidth="1"/>
    <col min="20" max="20" width="3.25" bestFit="1" customWidth="1"/>
    <col min="23" max="23" width="3.25" bestFit="1" customWidth="1"/>
    <col min="24" max="25" width="11.125" bestFit="1" customWidth="1"/>
    <col min="26" max="26" width="3.25" bestFit="1" customWidth="1"/>
    <col min="28" max="28" width="3.5" bestFit="1" customWidth="1"/>
    <col min="29" max="29" width="6" bestFit="1" customWidth="1"/>
  </cols>
  <sheetData>
    <row r="1" spans="1:29">
      <c r="A1" t="s">
        <v>1071</v>
      </c>
      <c r="C1" s="371" t="s">
        <v>1072</v>
      </c>
      <c r="M1">
        <v>365</v>
      </c>
      <c r="N1" t="s">
        <v>1061</v>
      </c>
    </row>
    <row r="2" spans="1:29" ht="17.25" thickBot="1">
      <c r="A2" t="s">
        <v>1062</v>
      </c>
    </row>
    <row r="3" spans="1:29" ht="32.25" thickBot="1">
      <c r="A3" s="68" t="s">
        <v>2</v>
      </c>
      <c r="B3" s="70" t="s">
        <v>4</v>
      </c>
      <c r="C3" s="70" t="s">
        <v>5</v>
      </c>
      <c r="D3" s="70" t="s">
        <v>50</v>
      </c>
      <c r="E3" s="69" t="s">
        <v>6</v>
      </c>
      <c r="F3" s="69" t="s">
        <v>7</v>
      </c>
      <c r="G3" s="70" t="s">
        <v>1068</v>
      </c>
      <c r="H3" s="70" t="s">
        <v>1067</v>
      </c>
      <c r="I3" s="69" t="s">
        <v>59</v>
      </c>
      <c r="J3" s="71" t="s">
        <v>51</v>
      </c>
      <c r="K3" s="71" t="s">
        <v>58</v>
      </c>
      <c r="L3" s="362" t="s">
        <v>1066</v>
      </c>
      <c r="M3" s="372" t="s">
        <v>1070</v>
      </c>
      <c r="N3" s="1" t="s">
        <v>252</v>
      </c>
    </row>
    <row r="4" spans="1:29" ht="18" thickTop="1" thickBot="1">
      <c r="A4" s="361" t="s">
        <v>9</v>
      </c>
      <c r="B4" s="367" t="s">
        <v>1069</v>
      </c>
      <c r="C4" s="366">
        <v>40664</v>
      </c>
      <c r="D4" s="366">
        <v>41820</v>
      </c>
      <c r="E4" s="356" t="str">
        <f t="shared" ref="E4" si="0">DATEDIF(C4,D4+1,"Y")&amp;"년 "&amp;DATEDIF(C4,D4+1,"YM")&amp;"개월 "&amp;IF(OR(AND(TEXT(C4,"dd")="01",TEXT(EOMONTH(D4,0),"dd")=TEXT(D4,"dd")),TEXT(TEXT(D4,"dd")+1,"dd")=TEXT(C4,"dd")),"",DATEDIF(C4,D4,"MD")+1&amp;"일")</f>
        <v xml:space="preserve">3년 2개월 </v>
      </c>
      <c r="F4" s="357">
        <f>D4-C4+1</f>
        <v>1157</v>
      </c>
      <c r="G4" s="365">
        <v>4237389</v>
      </c>
      <c r="H4" s="364">
        <v>4132012</v>
      </c>
      <c r="I4" s="358">
        <f>TRUNC(G4+(H4/M1*J4),0)</f>
        <v>5267561</v>
      </c>
      <c r="J4" s="359">
        <f>SUM(Q4,T4,W4,Z4)</f>
        <v>91</v>
      </c>
      <c r="K4" s="357">
        <f>TRUNC((G4+(TRUNC(H4/M1,0)*J4))/J4,0)</f>
        <v>57884</v>
      </c>
      <c r="L4" s="363">
        <v>428800</v>
      </c>
      <c r="M4" s="373">
        <f>TRUNC(K4*F4*(30/M1),-1)+L4</f>
        <v>5933330</v>
      </c>
      <c r="N4" s="32">
        <f>DATEDIF(C4,D4+1,"Y")</f>
        <v>3</v>
      </c>
      <c r="O4" s="18">
        <f>D4</f>
        <v>41820</v>
      </c>
      <c r="P4" s="91" t="str">
        <f>TEXT(O4,"yyyy/mm/")&amp;"01"</f>
        <v>2014/06/01</v>
      </c>
      <c r="Q4" s="90">
        <f>O4-P4+1</f>
        <v>30</v>
      </c>
      <c r="R4" s="18">
        <f>P4-1</f>
        <v>41790</v>
      </c>
      <c r="S4" s="91" t="str">
        <f>TEXT(R4,"yyyy/mm/")&amp;"01"</f>
        <v>2014/05/01</v>
      </c>
      <c r="T4" s="90">
        <f>R4-S4+1</f>
        <v>31</v>
      </c>
      <c r="U4" s="18">
        <f>S4-1</f>
        <v>41759</v>
      </c>
      <c r="V4" s="91" t="str">
        <f>TEXT(U4,"yyyy/mm/")&amp;"01"</f>
        <v>2014/04/01</v>
      </c>
      <c r="W4" s="90">
        <f>U4-V4+1</f>
        <v>30</v>
      </c>
      <c r="X4" s="92" t="str">
        <f>IF(D4=EOMONTH(D4,0),"",V4-1)</f>
        <v/>
      </c>
      <c r="Y4" s="92" t="str">
        <f>IF(D4=EOMONTH(D4,0),"",IF(VALUE(TEXT(D4,"dd")+1)&gt;VALUE(TEXT(X4,"dd")),X4,TEXT(X4,"yyyy/mm/")&amp;TEXT(D4,"dd")+1))</f>
        <v/>
      </c>
      <c r="Z4" s="90">
        <f>IF(Y4="",0,X4-Y4+1)</f>
        <v>0</v>
      </c>
      <c r="AB4" s="93">
        <f>SUM(Z4,W4,T4,Q4)</f>
        <v>91</v>
      </c>
      <c r="AC4" t="b">
        <f>AB4=퇴직급여산정!K9</f>
        <v>1</v>
      </c>
    </row>
    <row r="5" spans="1:29" ht="17.25" thickTop="1"/>
    <row r="7" spans="1:29">
      <c r="K7" s="360" t="s">
        <v>1064</v>
      </c>
      <c r="L7" s="360"/>
      <c r="M7" s="368">
        <f>M4</f>
        <v>5933330</v>
      </c>
    </row>
    <row r="8" spans="1:29">
      <c r="K8" s="360" t="s">
        <v>1063</v>
      </c>
      <c r="L8" s="360"/>
      <c r="M8" s="368" t="e">
        <f>#REF!</f>
        <v>#REF!</v>
      </c>
    </row>
    <row r="9" spans="1:29">
      <c r="K9" s="360" t="s">
        <v>1052</v>
      </c>
      <c r="L9" s="360"/>
      <c r="M9" s="368" t="e">
        <f>#REF!</f>
        <v>#REF!</v>
      </c>
    </row>
    <row r="10" spans="1:29">
      <c r="K10" s="360" t="s">
        <v>1065</v>
      </c>
      <c r="L10" s="360"/>
      <c r="M10" s="368" t="e">
        <f>SUM(M8:M9)</f>
        <v>#REF!</v>
      </c>
    </row>
    <row r="11" spans="1:29">
      <c r="M11" s="368"/>
    </row>
    <row r="12" spans="1:29">
      <c r="K12" s="360" t="s">
        <v>1053</v>
      </c>
      <c r="L12" s="360"/>
      <c r="M12" s="368" t="e">
        <f>M7-M10</f>
        <v>#REF!</v>
      </c>
    </row>
    <row r="21" spans="1:10">
      <c r="A21" t="s">
        <v>1071</v>
      </c>
      <c r="C21" s="371" t="s">
        <v>1072</v>
      </c>
      <c r="J21" t="s">
        <v>1073</v>
      </c>
    </row>
  </sheetData>
  <phoneticPr fontId="4" type="noConversion"/>
  <conditionalFormatting sqref="N4">
    <cfRule type="cellIs" dxfId="55" priority="1" operator="greaterThan">
      <formula>1</formula>
    </cfRule>
    <cfRule type="cellIs" dxfId="54" priority="2" operator="lessThan">
      <formula>1</formula>
    </cfRule>
  </conditionalFormatting>
  <hyperlinks>
    <hyperlink ref="C1" r:id="rId1" xr:uid="{00000000-0004-0000-0000-000000000000}"/>
    <hyperlink ref="C21" r:id="rId2" xr:uid="{00000000-0004-0000-0000-000001000000}"/>
  </hyperlinks>
  <pageMargins left="0.7" right="0.7" top="0.75" bottom="0.75" header="0.3" footer="0.3"/>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X151"/>
  <sheetViews>
    <sheetView showGridLines="0" zoomScaleNormal="100" workbookViewId="0">
      <selection activeCell="F22" sqref="F22"/>
    </sheetView>
  </sheetViews>
  <sheetFormatPr defaultRowHeight="16.5"/>
  <cols>
    <col min="5" max="5" width="9.5" bestFit="1" customWidth="1"/>
    <col min="6" max="6" width="10" customWidth="1"/>
    <col min="7" max="7" width="28.125" customWidth="1"/>
    <col min="8" max="9" width="9.5" bestFit="1" customWidth="1"/>
    <col min="11" max="11" width="12.75" customWidth="1"/>
    <col min="12" max="12" width="11.5" bestFit="1" customWidth="1"/>
    <col min="13" max="13" width="28.125" customWidth="1"/>
    <col min="14" max="17" width="10.375" bestFit="1" customWidth="1"/>
    <col min="19" max="19" width="12.125" bestFit="1" customWidth="1"/>
    <col min="20" max="20" width="10.875" style="93" bestFit="1" customWidth="1"/>
    <col min="21" max="21" width="11.875" bestFit="1" customWidth="1"/>
    <col min="22" max="22" width="10.875" bestFit="1" customWidth="1"/>
    <col min="23" max="23" width="10.875" style="93" bestFit="1" customWidth="1"/>
    <col min="24" max="24" width="10.875" bestFit="1" customWidth="1"/>
  </cols>
  <sheetData>
    <row r="1" spans="2:24">
      <c r="B1" s="915" t="s">
        <v>0</v>
      </c>
      <c r="C1" s="915"/>
      <c r="D1" s="915"/>
      <c r="E1" s="915"/>
      <c r="F1" s="915"/>
      <c r="G1" s="915"/>
      <c r="H1" s="915"/>
      <c r="I1" s="915"/>
      <c r="J1" s="915"/>
      <c r="K1" s="915"/>
      <c r="L1" s="915"/>
      <c r="M1" s="1"/>
      <c r="N1" s="1"/>
      <c r="O1" s="1"/>
      <c r="P1" s="1"/>
      <c r="Q1" s="1"/>
      <c r="R1" s="1"/>
      <c r="W1"/>
    </row>
    <row r="2" spans="2:24">
      <c r="B2" s="915"/>
      <c r="C2" s="915"/>
      <c r="D2" s="915"/>
      <c r="E2" s="915"/>
      <c r="F2" s="915"/>
      <c r="G2" s="915"/>
      <c r="H2" s="915"/>
      <c r="I2" s="915"/>
      <c r="J2" s="915"/>
      <c r="K2" s="915"/>
      <c r="L2" s="915"/>
      <c r="M2" s="1"/>
      <c r="N2" s="2"/>
      <c r="O2" s="2"/>
      <c r="P2" s="3"/>
      <c r="Q2" s="1"/>
      <c r="R2" s="1"/>
      <c r="W2"/>
    </row>
    <row r="3" spans="2:24">
      <c r="B3" s="915"/>
      <c r="C3" s="915"/>
      <c r="D3" s="915"/>
      <c r="E3" s="915"/>
      <c r="F3" s="915"/>
      <c r="G3" s="915"/>
      <c r="H3" s="915"/>
      <c r="I3" s="915"/>
      <c r="J3" s="915"/>
      <c r="K3" s="915"/>
      <c r="L3" s="915"/>
      <c r="M3" s="1"/>
      <c r="N3" s="1"/>
      <c r="O3" s="1"/>
      <c r="P3" s="1"/>
      <c r="Q3" s="1"/>
      <c r="R3" s="1"/>
      <c r="W3"/>
    </row>
    <row r="4" spans="2:24">
      <c r="B4" s="1"/>
      <c r="C4" s="1"/>
      <c r="D4" s="1"/>
      <c r="E4" s="1"/>
      <c r="F4" s="1"/>
      <c r="G4" s="1"/>
      <c r="H4" s="1"/>
      <c r="I4" s="916" t="s">
        <v>1</v>
      </c>
      <c r="J4" s="916"/>
      <c r="K4" s="916"/>
      <c r="L4" s="916"/>
      <c r="M4" s="1"/>
      <c r="N4" s="1"/>
      <c r="O4" s="1"/>
      <c r="P4" s="1"/>
      <c r="Q4" s="1"/>
      <c r="R4" s="1"/>
      <c r="T4" s="93" t="s">
        <v>1241</v>
      </c>
      <c r="U4" t="s">
        <v>1239</v>
      </c>
      <c r="V4" t="s">
        <v>1240</v>
      </c>
      <c r="W4" t="s">
        <v>1242</v>
      </c>
      <c r="X4" t="s">
        <v>1243</v>
      </c>
    </row>
    <row r="5" spans="2:24" ht="17.25" thickBot="1">
      <c r="B5" s="1"/>
      <c r="C5" s="4"/>
      <c r="D5" s="1"/>
      <c r="E5" s="1"/>
      <c r="F5" s="917"/>
      <c r="G5" s="1"/>
      <c r="H5" s="1"/>
      <c r="I5" s="1"/>
      <c r="J5" s="1"/>
      <c r="K5" s="1"/>
      <c r="L5" s="8" t="s">
        <v>52</v>
      </c>
      <c r="M5" s="1"/>
      <c r="N5" s="17" t="s">
        <v>53</v>
      </c>
      <c r="O5" s="1"/>
      <c r="P5" s="1"/>
      <c r="Q5" s="1"/>
      <c r="R5" s="1">
        <v>1</v>
      </c>
      <c r="S5" s="525" t="s">
        <v>1238</v>
      </c>
      <c r="T5" s="474">
        <v>4155900</v>
      </c>
      <c r="U5" s="474">
        <v>4155900</v>
      </c>
      <c r="V5" s="474">
        <v>0</v>
      </c>
      <c r="W5" s="93">
        <v>300000</v>
      </c>
      <c r="X5" s="349">
        <f>T5-U5-V5</f>
        <v>0</v>
      </c>
    </row>
    <row r="6" spans="2:24" ht="18" thickTop="1" thickBot="1">
      <c r="B6" s="5" t="s">
        <v>47</v>
      </c>
      <c r="C6" s="4"/>
      <c r="D6" s="1"/>
      <c r="E6" s="1"/>
      <c r="F6" s="917"/>
      <c r="G6" s="1"/>
      <c r="H6" s="1" t="str">
        <f>TEXT(E9,"dd")</f>
        <v>02</v>
      </c>
      <c r="J6" s="6"/>
      <c r="K6" s="1"/>
      <c r="L6" s="20">
        <v>40908</v>
      </c>
      <c r="M6" s="18" t="str">
        <f>TEXT(L6,"yyyy")&amp;"-01-01"</f>
        <v>2011-01-01</v>
      </c>
      <c r="N6" s="567">
        <v>365</v>
      </c>
      <c r="O6" s="1"/>
      <c r="P6" s="1"/>
      <c r="Q6" s="1"/>
      <c r="R6" s="1">
        <f>R5+1</f>
        <v>2</v>
      </c>
      <c r="S6" s="525" t="s">
        <v>1237</v>
      </c>
      <c r="T6" s="474">
        <v>8071800</v>
      </c>
      <c r="U6" s="474">
        <v>4155900</v>
      </c>
      <c r="V6" s="474">
        <v>3915900</v>
      </c>
      <c r="W6" s="93">
        <v>300000</v>
      </c>
      <c r="X6" s="349">
        <f>T6-U6-V6</f>
        <v>0</v>
      </c>
    </row>
    <row r="7" spans="2:24" ht="18" thickTop="1" thickBot="1">
      <c r="B7" s="44" t="s">
        <v>150</v>
      </c>
      <c r="C7" s="1"/>
      <c r="D7" s="1"/>
      <c r="E7" s="1"/>
      <c r="F7" s="1"/>
      <c r="G7" s="1"/>
      <c r="H7" s="1"/>
      <c r="I7" s="1"/>
      <c r="J7" s="1"/>
      <c r="K7" s="1"/>
      <c r="L7" s="1"/>
      <c r="M7" s="1"/>
      <c r="N7" s="1"/>
      <c r="O7" s="1"/>
      <c r="P7" s="1"/>
      <c r="Q7" s="1"/>
      <c r="R7" s="1">
        <f t="shared" ref="R7:R16" si="0">R6+1</f>
        <v>3</v>
      </c>
      <c r="S7" t="s">
        <v>1227</v>
      </c>
      <c r="T7" s="474">
        <v>7921740</v>
      </c>
      <c r="U7" s="474">
        <v>4905900</v>
      </c>
      <c r="V7" s="474">
        <v>3015840</v>
      </c>
      <c r="W7" s="93">
        <v>300000</v>
      </c>
      <c r="X7" s="349">
        <f>T7-U7-V7</f>
        <v>0</v>
      </c>
    </row>
    <row r="8" spans="2:24" ht="25.5" customHeight="1" thickBot="1">
      <c r="B8" s="68" t="s">
        <v>2</v>
      </c>
      <c r="C8" s="69" t="s">
        <v>3</v>
      </c>
      <c r="D8" s="69" t="s">
        <v>4</v>
      </c>
      <c r="E8" s="70" t="s">
        <v>5</v>
      </c>
      <c r="F8" s="69" t="s">
        <v>50</v>
      </c>
      <c r="G8" s="69" t="s">
        <v>6</v>
      </c>
      <c r="H8" s="69" t="s">
        <v>7</v>
      </c>
      <c r="I8" s="70" t="s">
        <v>70</v>
      </c>
      <c r="J8" s="70" t="s">
        <v>69</v>
      </c>
      <c r="K8" s="69" t="s">
        <v>59</v>
      </c>
      <c r="L8" s="71" t="s">
        <v>51</v>
      </c>
      <c r="M8" s="71" t="s">
        <v>58</v>
      </c>
      <c r="N8" s="72" t="s">
        <v>8</v>
      </c>
      <c r="O8" s="1" t="s">
        <v>252</v>
      </c>
      <c r="P8" s="1"/>
      <c r="Q8" s="7"/>
      <c r="R8" s="1">
        <f t="shared" si="0"/>
        <v>4</v>
      </c>
      <c r="S8" t="s">
        <v>1228</v>
      </c>
      <c r="T8" s="13">
        <v>5205900</v>
      </c>
      <c r="U8" s="474">
        <v>4905900</v>
      </c>
      <c r="V8" s="474">
        <v>300000</v>
      </c>
      <c r="W8" s="93">
        <v>300000</v>
      </c>
      <c r="X8" s="349">
        <f t="shared" ref="X8:X16" si="1">T8-U8-V8</f>
        <v>0</v>
      </c>
    </row>
    <row r="9" spans="2:24" ht="17.25" thickTop="1">
      <c r="B9" s="9" t="s">
        <v>9</v>
      </c>
      <c r="C9" s="10">
        <v>910000000</v>
      </c>
      <c r="D9" s="21" t="s">
        <v>45</v>
      </c>
      <c r="E9" s="23">
        <v>40818</v>
      </c>
      <c r="F9" s="22">
        <f>L6</f>
        <v>40908</v>
      </c>
      <c r="G9" s="243" t="str">
        <f t="shared" ref="G9:G17" si="2">DATEDIF(E9,F9+1,"Y")&amp;"년 "&amp;DATEDIF(E9,F9+1,"YM")&amp;"개월 "&amp;IF(OR(AND(TEXT(E9,"dd")="01",TEXT(EOMONTH(F9,0),"dd")=TEXT(F9,"dd")),TEXT(TEXT(F9,"dd")+1,"dd")=TEXT(E9,"dd")),"",DATEDIF(E9,F9,"MD")+1&amp;"일")</f>
        <v>0년 2개월 30일</v>
      </c>
      <c r="H9" s="25">
        <f>F9-E9+1</f>
        <v>91</v>
      </c>
      <c r="I9" s="28">
        <v>6084958</v>
      </c>
      <c r="J9" s="29">
        <v>5000000</v>
      </c>
      <c r="K9" s="26">
        <f t="shared" ref="K9:K18" si="3">TRUNC(I9+(J9/$N$6*L9),0)</f>
        <v>7345231</v>
      </c>
      <c r="L9" s="19">
        <f>DAY(EOMONTH(F9,-2))+DAY(EOMONTH(F9,-1))+DAY(F9)</f>
        <v>92</v>
      </c>
      <c r="M9" s="25">
        <f>TRUNC((I9+(TRUNC(J9/$N$6,0)*L9))/L9,0)</f>
        <v>79838</v>
      </c>
      <c r="N9" s="11">
        <f>TRUNC(M9*H9*(30/$N$6),0)</f>
        <v>597144</v>
      </c>
      <c r="O9" s="32">
        <f>DATEDIF(E9,F9+1,"Y")</f>
        <v>0</v>
      </c>
      <c r="P9" s="12"/>
      <c r="Q9" s="12"/>
      <c r="R9" s="1">
        <f t="shared" si="0"/>
        <v>5</v>
      </c>
      <c r="S9" t="s">
        <v>1229</v>
      </c>
      <c r="T9" s="13">
        <v>9571800</v>
      </c>
      <c r="U9" s="474">
        <v>4905900</v>
      </c>
      <c r="V9" s="474">
        <v>4665900</v>
      </c>
      <c r="W9" s="93">
        <v>300000</v>
      </c>
      <c r="X9" s="349">
        <f t="shared" si="1"/>
        <v>0</v>
      </c>
    </row>
    <row r="10" spans="2:24">
      <c r="B10" s="9" t="s">
        <v>10</v>
      </c>
      <c r="C10" s="10" t="s">
        <v>11</v>
      </c>
      <c r="D10" s="21" t="s">
        <v>43</v>
      </c>
      <c r="E10" s="24">
        <v>38593</v>
      </c>
      <c r="F10" s="22">
        <f>$L$6</f>
        <v>40908</v>
      </c>
      <c r="G10" s="244" t="str">
        <f t="shared" si="2"/>
        <v>6년 4개월 3일</v>
      </c>
      <c r="H10" s="25">
        <f t="shared" ref="H10:H22" si="4">F10-E10+1</f>
        <v>2316</v>
      </c>
      <c r="I10" s="30">
        <v>5910000</v>
      </c>
      <c r="J10" s="31">
        <v>4900000</v>
      </c>
      <c r="K10" s="26">
        <f t="shared" si="3"/>
        <v>7145068</v>
      </c>
      <c r="L10" s="19">
        <f t="shared" ref="L10:L17" si="5">DAY(EOMONTH(F10,-2))+DAY(EOMONTH(F10,-1))+DAY(F10)</f>
        <v>92</v>
      </c>
      <c r="M10" s="25">
        <f t="shared" ref="M10:M14" si="6">TRUNC((I10+(TRUNC(J10/$N$6,0)*L10))/L10,0)</f>
        <v>77663</v>
      </c>
      <c r="N10" s="11">
        <f t="shared" ref="N10:N17" si="7">TRUNC(M10*H10*(30/$N$6),0)</f>
        <v>14783630</v>
      </c>
      <c r="O10" s="32">
        <f t="shared" ref="O10:O17" si="8">DATEDIF(E10,F10+1,"Y")</f>
        <v>6</v>
      </c>
      <c r="P10" s="12"/>
      <c r="Q10" s="12"/>
      <c r="R10" s="1">
        <f t="shared" si="0"/>
        <v>6</v>
      </c>
      <c r="S10" t="s">
        <v>1230</v>
      </c>
      <c r="T10" s="13">
        <v>4955900</v>
      </c>
      <c r="U10" s="474">
        <v>4905900</v>
      </c>
      <c r="V10" s="474">
        <v>50000</v>
      </c>
      <c r="W10" s="93">
        <v>300000</v>
      </c>
      <c r="X10" s="349">
        <f>T10-U10-V10</f>
        <v>0</v>
      </c>
    </row>
    <row r="11" spans="2:24">
      <c r="B11" s="9" t="s">
        <v>12</v>
      </c>
      <c r="C11" s="10" t="s">
        <v>13</v>
      </c>
      <c r="D11" s="21" t="s">
        <v>44</v>
      </c>
      <c r="E11" s="24">
        <v>38141</v>
      </c>
      <c r="F11" s="22">
        <f t="shared" ref="F11:F17" si="9">$L$6</f>
        <v>40908</v>
      </c>
      <c r="G11" s="244" t="str">
        <f t="shared" si="2"/>
        <v>7년 6개월 29일</v>
      </c>
      <c r="H11" s="25">
        <f t="shared" si="4"/>
        <v>2768</v>
      </c>
      <c r="I11" s="30">
        <v>6780000</v>
      </c>
      <c r="J11" s="31">
        <v>5700000</v>
      </c>
      <c r="K11" s="26">
        <f t="shared" si="3"/>
        <v>8216712</v>
      </c>
      <c r="L11" s="19">
        <f t="shared" si="5"/>
        <v>92</v>
      </c>
      <c r="M11" s="25">
        <f t="shared" si="6"/>
        <v>89311</v>
      </c>
      <c r="N11" s="11">
        <f t="shared" si="7"/>
        <v>20318864</v>
      </c>
      <c r="O11" s="32">
        <f t="shared" si="8"/>
        <v>7</v>
      </c>
      <c r="P11" s="12"/>
      <c r="Q11" s="12"/>
      <c r="R11" s="1">
        <f t="shared" si="0"/>
        <v>7</v>
      </c>
      <c r="S11" t="s">
        <v>1231</v>
      </c>
      <c r="T11" s="13">
        <v>4905900</v>
      </c>
      <c r="U11" s="474">
        <v>4905900</v>
      </c>
      <c r="V11" s="474"/>
      <c r="W11" s="93">
        <v>300000</v>
      </c>
      <c r="X11" s="349">
        <f t="shared" si="1"/>
        <v>0</v>
      </c>
    </row>
    <row r="12" spans="2:24">
      <c r="B12" s="9" t="s">
        <v>14</v>
      </c>
      <c r="C12" s="10" t="s">
        <v>15</v>
      </c>
      <c r="D12" s="21" t="s">
        <v>55</v>
      </c>
      <c r="E12" s="24">
        <v>38869</v>
      </c>
      <c r="F12" s="22">
        <f t="shared" si="9"/>
        <v>40908</v>
      </c>
      <c r="G12" s="244" t="str">
        <f t="shared" si="2"/>
        <v xml:space="preserve">5년 7개월 </v>
      </c>
      <c r="H12" s="25">
        <f t="shared" si="4"/>
        <v>2040</v>
      </c>
      <c r="I12" s="30">
        <v>5820000</v>
      </c>
      <c r="J12" s="31">
        <v>4900000</v>
      </c>
      <c r="K12" s="26">
        <f t="shared" si="3"/>
        <v>7055068</v>
      </c>
      <c r="L12" s="19">
        <f t="shared" si="5"/>
        <v>92</v>
      </c>
      <c r="M12" s="25">
        <f t="shared" si="6"/>
        <v>76684</v>
      </c>
      <c r="N12" s="11">
        <f t="shared" si="7"/>
        <v>12857700</v>
      </c>
      <c r="O12" s="32">
        <f t="shared" si="8"/>
        <v>5</v>
      </c>
      <c r="P12" s="12"/>
      <c r="Q12" s="12"/>
      <c r="R12" s="1">
        <f t="shared" si="0"/>
        <v>8</v>
      </c>
      <c r="S12" t="s">
        <v>1232</v>
      </c>
      <c r="T12" s="13">
        <v>9571800</v>
      </c>
      <c r="U12" s="474">
        <v>4905900</v>
      </c>
      <c r="V12" s="474">
        <v>4665900</v>
      </c>
      <c r="W12" s="93">
        <v>300000</v>
      </c>
      <c r="X12" s="349">
        <f t="shared" si="1"/>
        <v>0</v>
      </c>
    </row>
    <row r="13" spans="2:24">
      <c r="B13" s="9" t="s">
        <v>16</v>
      </c>
      <c r="C13" s="10" t="s">
        <v>17</v>
      </c>
      <c r="D13" s="21" t="s">
        <v>56</v>
      </c>
      <c r="E13" s="24">
        <v>38960</v>
      </c>
      <c r="F13" s="22">
        <f t="shared" si="9"/>
        <v>40908</v>
      </c>
      <c r="G13" s="244" t="str">
        <f t="shared" si="2"/>
        <v>5년 4개월 1일</v>
      </c>
      <c r="H13" s="25">
        <f t="shared" si="4"/>
        <v>1949</v>
      </c>
      <c r="I13" s="30">
        <v>8580000</v>
      </c>
      <c r="J13" s="31">
        <v>7700000</v>
      </c>
      <c r="K13" s="26">
        <f t="shared" si="3"/>
        <v>10520821</v>
      </c>
      <c r="L13" s="19">
        <f t="shared" si="5"/>
        <v>92</v>
      </c>
      <c r="M13" s="25">
        <f t="shared" si="6"/>
        <v>114355</v>
      </c>
      <c r="N13" s="11">
        <f t="shared" si="7"/>
        <v>18318731</v>
      </c>
      <c r="O13" s="32">
        <f t="shared" si="8"/>
        <v>5</v>
      </c>
      <c r="P13" s="12"/>
      <c r="Q13" s="12"/>
      <c r="R13" s="1">
        <f t="shared" si="0"/>
        <v>9</v>
      </c>
      <c r="S13" t="s">
        <v>1233</v>
      </c>
      <c r="T13" s="13">
        <v>4905900</v>
      </c>
      <c r="U13" s="474">
        <v>4905900</v>
      </c>
      <c r="V13" s="474"/>
      <c r="W13" s="93">
        <v>300000</v>
      </c>
      <c r="X13" s="349">
        <f t="shared" si="1"/>
        <v>0</v>
      </c>
    </row>
    <row r="14" spans="2:24">
      <c r="B14" s="9" t="s">
        <v>18</v>
      </c>
      <c r="C14" s="10" t="s">
        <v>19</v>
      </c>
      <c r="D14" s="21" t="s">
        <v>57</v>
      </c>
      <c r="E14" s="24">
        <v>39118</v>
      </c>
      <c r="F14" s="22">
        <f t="shared" si="9"/>
        <v>40908</v>
      </c>
      <c r="G14" s="244" t="str">
        <f t="shared" si="2"/>
        <v>4년 10개월 27일</v>
      </c>
      <c r="H14" s="25">
        <f t="shared" si="4"/>
        <v>1791</v>
      </c>
      <c r="I14" s="30">
        <v>6510000</v>
      </c>
      <c r="J14" s="31">
        <v>5700000</v>
      </c>
      <c r="K14" s="26">
        <f t="shared" si="3"/>
        <v>7946712</v>
      </c>
      <c r="L14" s="19">
        <f t="shared" si="5"/>
        <v>92</v>
      </c>
      <c r="M14" s="25">
        <f t="shared" si="6"/>
        <v>86376</v>
      </c>
      <c r="N14" s="11">
        <f t="shared" si="7"/>
        <v>12715020</v>
      </c>
      <c r="O14" s="32">
        <f t="shared" si="8"/>
        <v>4</v>
      </c>
      <c r="P14" s="12"/>
      <c r="Q14" s="12"/>
      <c r="R14" s="1">
        <f t="shared" si="0"/>
        <v>10</v>
      </c>
      <c r="S14" t="s">
        <v>1234</v>
      </c>
      <c r="T14" s="13">
        <v>5205900</v>
      </c>
      <c r="U14" s="474">
        <v>4905900</v>
      </c>
      <c r="V14" s="474">
        <v>300000</v>
      </c>
      <c r="W14" s="93">
        <v>300000</v>
      </c>
      <c r="X14" s="349">
        <f t="shared" si="1"/>
        <v>0</v>
      </c>
    </row>
    <row r="15" spans="2:24">
      <c r="B15" s="9" t="s">
        <v>20</v>
      </c>
      <c r="C15" s="10" t="s">
        <v>21</v>
      </c>
      <c r="D15" s="21" t="s">
        <v>1059</v>
      </c>
      <c r="E15" s="24">
        <v>39265</v>
      </c>
      <c r="F15" s="22">
        <f t="shared" si="9"/>
        <v>40908</v>
      </c>
      <c r="G15" s="244" t="str">
        <f t="shared" si="2"/>
        <v>4년 5개월 30일</v>
      </c>
      <c r="H15" s="25">
        <f t="shared" si="4"/>
        <v>1644</v>
      </c>
      <c r="I15" s="30">
        <v>8580000</v>
      </c>
      <c r="J15" s="31">
        <v>7700000</v>
      </c>
      <c r="K15" s="26">
        <f t="shared" si="3"/>
        <v>10520821</v>
      </c>
      <c r="L15" s="19">
        <f t="shared" si="5"/>
        <v>92</v>
      </c>
      <c r="M15" s="25">
        <f>TRUNC((I15+(TRUNC(J15/$N$6,0)*L15))/L15,0)</f>
        <v>114355</v>
      </c>
      <c r="N15" s="11">
        <f t="shared" si="7"/>
        <v>15452023</v>
      </c>
      <c r="O15" s="32">
        <f t="shared" si="8"/>
        <v>4</v>
      </c>
      <c r="P15" s="12"/>
      <c r="Q15" s="12"/>
      <c r="R15" s="1">
        <f t="shared" si="0"/>
        <v>11</v>
      </c>
      <c r="S15" t="s">
        <v>1235</v>
      </c>
      <c r="T15" s="13">
        <v>9871800</v>
      </c>
      <c r="U15" s="474">
        <v>4905900</v>
      </c>
      <c r="V15" s="474">
        <f>4665900+300000</f>
        <v>4965900</v>
      </c>
      <c r="W15" s="93">
        <v>300000</v>
      </c>
      <c r="X15" s="349">
        <f t="shared" si="1"/>
        <v>0</v>
      </c>
    </row>
    <row r="16" spans="2:24">
      <c r="B16" s="9" t="s">
        <v>22</v>
      </c>
      <c r="C16" s="10" t="s">
        <v>23</v>
      </c>
      <c r="D16" s="21" t="s">
        <v>46</v>
      </c>
      <c r="E16" s="24">
        <v>39286</v>
      </c>
      <c r="F16" s="22">
        <f t="shared" si="9"/>
        <v>40908</v>
      </c>
      <c r="G16" s="244" t="str">
        <f t="shared" si="2"/>
        <v>4년 5개월 9일</v>
      </c>
      <c r="H16" s="25">
        <f t="shared" si="4"/>
        <v>1623</v>
      </c>
      <c r="I16" s="30">
        <v>6510000</v>
      </c>
      <c r="J16" s="31">
        <v>5700000</v>
      </c>
      <c r="K16" s="26">
        <f t="shared" si="3"/>
        <v>7946712</v>
      </c>
      <c r="L16" s="19">
        <f t="shared" si="5"/>
        <v>92</v>
      </c>
      <c r="M16" s="25">
        <f t="shared" ref="M16:M17" si="10">TRUNC((I16+(TRUNC(J16/$N$6,0)*L16))/L16,0)</f>
        <v>86376</v>
      </c>
      <c r="N16" s="11">
        <f t="shared" si="7"/>
        <v>11522321</v>
      </c>
      <c r="O16" s="32">
        <f t="shared" si="8"/>
        <v>4</v>
      </c>
      <c r="P16" s="12"/>
      <c r="Q16" s="12"/>
      <c r="R16" s="1">
        <f t="shared" si="0"/>
        <v>12</v>
      </c>
      <c r="S16" t="s">
        <v>1236</v>
      </c>
      <c r="T16" s="13">
        <v>4955900</v>
      </c>
      <c r="U16" s="474">
        <v>4905900</v>
      </c>
      <c r="V16" s="474">
        <v>50000</v>
      </c>
      <c r="W16" s="93">
        <v>300000</v>
      </c>
      <c r="X16" s="349">
        <f t="shared" si="1"/>
        <v>0</v>
      </c>
    </row>
    <row r="17" spans="2:23" ht="17.25" thickBot="1">
      <c r="B17" s="49" t="s">
        <v>24</v>
      </c>
      <c r="C17" s="50" t="s">
        <v>25</v>
      </c>
      <c r="D17" s="59" t="s">
        <v>49</v>
      </c>
      <c r="E17" s="60">
        <v>39503</v>
      </c>
      <c r="F17" s="61">
        <f t="shared" si="9"/>
        <v>40908</v>
      </c>
      <c r="G17" s="245" t="str">
        <f t="shared" si="2"/>
        <v>3년 10개월 7일</v>
      </c>
      <c r="H17" s="55">
        <f t="shared" si="4"/>
        <v>1406</v>
      </c>
      <c r="I17" s="62">
        <v>5730000</v>
      </c>
      <c r="J17" s="63">
        <v>4900000</v>
      </c>
      <c r="K17" s="64">
        <f t="shared" si="3"/>
        <v>6965068</v>
      </c>
      <c r="L17" s="54">
        <f t="shared" si="5"/>
        <v>92</v>
      </c>
      <c r="M17" s="55">
        <f t="shared" si="10"/>
        <v>75706</v>
      </c>
      <c r="N17" s="56">
        <f t="shared" si="7"/>
        <v>8748709</v>
      </c>
      <c r="O17" s="32">
        <f t="shared" si="8"/>
        <v>3</v>
      </c>
      <c r="P17" s="12"/>
      <c r="Q17" s="12"/>
      <c r="R17" s="12"/>
      <c r="T17" s="526">
        <f>SUM(T5:T16)</f>
        <v>79300240</v>
      </c>
      <c r="U17" s="349">
        <f>SUM(U5:U16)</f>
        <v>57370800</v>
      </c>
      <c r="V17" s="349">
        <f>SUM(V5:V16)</f>
        <v>21929440</v>
      </c>
      <c r="W17" s="349">
        <f>SUM(W5:W16)</f>
        <v>3600000</v>
      </c>
    </row>
    <row r="18" spans="2:23" ht="17.25" thickTop="1">
      <c r="B18" s="918" t="s">
        <v>54</v>
      </c>
      <c r="C18" s="919"/>
      <c r="D18" s="919"/>
      <c r="E18" s="919"/>
      <c r="F18" s="919"/>
      <c r="G18" s="919"/>
      <c r="H18" s="920"/>
      <c r="I18" s="27">
        <f>SUM(I9:I17)</f>
        <v>60504958</v>
      </c>
      <c r="J18" s="27">
        <f t="shared" ref="J18" si="11">SUM(J9:J17)</f>
        <v>52200000</v>
      </c>
      <c r="K18" s="27">
        <f t="shared" si="3"/>
        <v>178920300</v>
      </c>
      <c r="L18" s="57">
        <f>SUM(L9:L17)</f>
        <v>828</v>
      </c>
      <c r="M18" s="58"/>
      <c r="N18" s="27">
        <f t="shared" ref="N18" si="12">SUM(N9:N17)</f>
        <v>115314142</v>
      </c>
      <c r="O18" s="1"/>
      <c r="P18" s="12"/>
      <c r="Q18" s="12"/>
      <c r="R18" s="12"/>
      <c r="T18" s="12"/>
    </row>
    <row r="19" spans="2:23">
      <c r="B19" s="33"/>
      <c r="C19" s="33"/>
      <c r="D19" s="33"/>
      <c r="E19" s="34"/>
      <c r="F19" s="34"/>
      <c r="G19" s="35"/>
      <c r="H19" s="36"/>
      <c r="I19" s="37"/>
      <c r="J19" s="37"/>
      <c r="K19" s="37"/>
      <c r="L19" s="38"/>
      <c r="M19" s="38"/>
      <c r="N19" s="37"/>
      <c r="O19" s="1"/>
      <c r="P19" s="12"/>
      <c r="Q19" s="12"/>
      <c r="R19" s="12"/>
      <c r="T19" s="12"/>
    </row>
    <row r="20" spans="2:23" ht="17.25" thickBot="1">
      <c r="B20" s="45" t="s">
        <v>67</v>
      </c>
      <c r="C20" s="39"/>
      <c r="D20" s="39"/>
      <c r="E20" s="40"/>
      <c r="F20" s="40"/>
      <c r="G20" s="570" t="s">
        <v>76</v>
      </c>
      <c r="H20" s="41"/>
      <c r="I20" s="42"/>
      <c r="J20" s="42"/>
      <c r="K20" s="42"/>
      <c r="L20" s="43"/>
      <c r="M20" s="43"/>
      <c r="N20" s="42"/>
      <c r="O20" s="1"/>
      <c r="P20" s="12"/>
      <c r="Q20" s="12"/>
      <c r="R20" s="12"/>
      <c r="T20" s="12"/>
    </row>
    <row r="21" spans="2:23" ht="21.75" thickBot="1">
      <c r="B21" s="68" t="s">
        <v>2</v>
      </c>
      <c r="C21" s="69" t="s">
        <v>3</v>
      </c>
      <c r="D21" s="69" t="s">
        <v>4</v>
      </c>
      <c r="E21" s="70" t="s">
        <v>5</v>
      </c>
      <c r="F21" s="70" t="s">
        <v>50</v>
      </c>
      <c r="G21" s="69" t="s">
        <v>6</v>
      </c>
      <c r="H21" s="71" t="s">
        <v>7</v>
      </c>
      <c r="I21" s="84" t="s">
        <v>68</v>
      </c>
      <c r="J21" s="85" t="s">
        <v>69</v>
      </c>
      <c r="K21" s="73" t="s">
        <v>71</v>
      </c>
      <c r="L21" s="74" t="s">
        <v>75</v>
      </c>
      <c r="M21" s="71" t="s">
        <v>1098</v>
      </c>
      <c r="N21" s="72" t="s">
        <v>8</v>
      </c>
      <c r="O21" s="1"/>
      <c r="P21" s="76" t="s">
        <v>78</v>
      </c>
      <c r="Q21" s="75">
        <f>L22*17</f>
        <v>134810408</v>
      </c>
      <c r="R21" s="12"/>
      <c r="T21" s="12"/>
    </row>
    <row r="22" spans="2:23" ht="18" thickTop="1" thickBot="1">
      <c r="B22" s="49" t="s">
        <v>26</v>
      </c>
      <c r="C22" s="50" t="s">
        <v>27</v>
      </c>
      <c r="D22" s="209" t="s">
        <v>42</v>
      </c>
      <c r="E22" s="476">
        <v>37653</v>
      </c>
      <c r="F22" s="477">
        <v>42308</v>
      </c>
      <c r="G22" s="210" t="str">
        <f>DATEDIF(E22,F22+1,"Y")&amp;"년 "&amp;DATEDIF(E22,F22+1,"YM")&amp;"개월 "&amp;IF(OR(AND(TEXT(E22,"dd")="01",TEXT(EOMONTH(F22,0),"dd")=TEXT(F22,"dd")),TEXT(TEXT(F22,"dd")+1,"dd")=TEXT(E22,"dd")),"",DATEDIF(E22,F22,"MD")+1&amp;"일")</f>
        <v xml:space="preserve">12년 9개월 </v>
      </c>
      <c r="H22" s="55">
        <f t="shared" si="4"/>
        <v>4656</v>
      </c>
      <c r="I22" s="82">
        <f>U17</f>
        <v>57370800</v>
      </c>
      <c r="J22" s="83">
        <f>V17</f>
        <v>21929440</v>
      </c>
      <c r="K22" s="64">
        <f>SUM(I22:J22)</f>
        <v>79300240</v>
      </c>
      <c r="L22" s="54">
        <f>TRUNC(K22/10,0)</f>
        <v>7930024</v>
      </c>
      <c r="M22" s="171">
        <f>VALUE(DATEDIF(E22,F22+1,"Y"))*12+VALUE(DATEDIF(E22,F22+1,"YM"))</f>
        <v>153</v>
      </c>
      <c r="N22" s="56">
        <f>TRUNC(L22*(M22/12),-1)</f>
        <v>101107800</v>
      </c>
      <c r="O22" s="1"/>
      <c r="P22" s="77" t="s">
        <v>79</v>
      </c>
      <c r="Q22" s="75">
        <f>L22*4/12</f>
        <v>2643341.3333333335</v>
      </c>
      <c r="R22" s="12"/>
      <c r="T22" s="12"/>
    </row>
    <row r="23" spans="2:23" ht="18" thickTop="1" thickBot="1">
      <c r="B23" s="831" t="s">
        <v>72</v>
      </c>
      <c r="C23" s="832"/>
      <c r="D23" s="832"/>
      <c r="E23" s="832"/>
      <c r="F23" s="832"/>
      <c r="G23" s="832"/>
      <c r="H23" s="833"/>
      <c r="I23" s="46">
        <f>SUM(I22)</f>
        <v>57370800</v>
      </c>
      <c r="J23" s="46">
        <f>SUM(J22)</f>
        <v>21929440</v>
      </c>
      <c r="K23" s="27">
        <f>SUM(K22)</f>
        <v>79300240</v>
      </c>
      <c r="L23" s="47"/>
      <c r="M23" s="47"/>
      <c r="N23" s="48">
        <f>SUM(N22)</f>
        <v>101107800</v>
      </c>
      <c r="O23" s="12"/>
      <c r="P23" s="80" t="s">
        <v>80</v>
      </c>
      <c r="Q23" s="81">
        <v>0</v>
      </c>
      <c r="R23" s="1"/>
      <c r="T23" s="12"/>
    </row>
    <row r="24" spans="2:23">
      <c r="B24" s="1"/>
      <c r="C24" s="1"/>
      <c r="D24" s="1"/>
      <c r="E24" s="2">
        <v>37653</v>
      </c>
      <c r="F24" s="1"/>
      <c r="G24" s="1"/>
      <c r="H24" s="1"/>
      <c r="I24" s="1"/>
      <c r="J24" s="1"/>
      <c r="K24" s="1"/>
      <c r="L24" s="13"/>
      <c r="M24" s="527">
        <v>2</v>
      </c>
      <c r="N24" s="12">
        <f>N23*M24</f>
        <v>202215600</v>
      </c>
      <c r="O24" s="1"/>
      <c r="P24" s="78" t="s">
        <v>81</v>
      </c>
      <c r="Q24" s="79">
        <f>SUM(Q21:Q23)</f>
        <v>137453749.33333334</v>
      </c>
      <c r="R24" s="1"/>
    </row>
    <row r="25" spans="2:23" ht="17.25" thickBot="1">
      <c r="B25" s="1"/>
      <c r="C25" s="1"/>
      <c r="D25" s="1"/>
      <c r="E25" s="2">
        <v>39009</v>
      </c>
      <c r="F25" s="1"/>
      <c r="G25" s="1"/>
      <c r="H25" s="1"/>
      <c r="I25" s="1"/>
      <c r="J25" s="1"/>
      <c r="K25" s="1"/>
      <c r="L25" s="1"/>
      <c r="M25" s="527">
        <v>3</v>
      </c>
      <c r="N25" s="12">
        <f>N23*3</f>
        <v>303323400</v>
      </c>
      <c r="O25" s="1"/>
      <c r="R25" s="1"/>
    </row>
    <row r="26" spans="2:23" ht="18" thickTop="1" thickBot="1">
      <c r="B26" s="921" t="s">
        <v>77</v>
      </c>
      <c r="C26" s="922"/>
      <c r="D26" s="922"/>
      <c r="E26" s="922"/>
      <c r="F26" s="922"/>
      <c r="G26" s="922"/>
      <c r="H26" s="922"/>
      <c r="I26" s="922"/>
      <c r="J26" s="922"/>
      <c r="K26" s="922"/>
      <c r="L26" s="922"/>
      <c r="M26" s="923"/>
      <c r="N26" s="67">
        <f>SUM(N23,N18)</f>
        <v>216421942</v>
      </c>
      <c r="O26" s="1"/>
      <c r="P26" s="1"/>
      <c r="Q26" s="1"/>
      <c r="R26" s="1"/>
    </row>
    <row r="27" spans="2:23" ht="17.25" thickTop="1">
      <c r="B27" s="1"/>
      <c r="C27" s="1"/>
      <c r="D27" s="1"/>
      <c r="E27" s="1"/>
      <c r="F27" s="1"/>
      <c r="G27" s="1"/>
      <c r="H27" s="1"/>
      <c r="I27" s="1"/>
      <c r="J27" s="1"/>
      <c r="K27" s="1"/>
      <c r="L27" s="1"/>
      <c r="M27" s="1"/>
      <c r="N27" s="1"/>
      <c r="O27" s="1"/>
      <c r="P27" s="12"/>
      <c r="Q27" s="1"/>
      <c r="R27" s="1"/>
    </row>
    <row r="28" spans="2:23">
      <c r="B28" s="1"/>
      <c r="C28" s="1"/>
      <c r="D28" s="1"/>
      <c r="E28" s="1"/>
      <c r="F28" s="1"/>
      <c r="G28" s="1"/>
      <c r="H28" s="1"/>
      <c r="I28" s="1"/>
      <c r="J28" s="1"/>
      <c r="K28" s="1"/>
      <c r="L28" s="1"/>
      <c r="M28" s="1"/>
      <c r="N28" s="1"/>
      <c r="O28" s="1"/>
      <c r="P28" s="12"/>
      <c r="Q28" s="1"/>
      <c r="R28" s="1"/>
    </row>
    <row r="29" spans="2:23">
      <c r="B29" s="1" t="s">
        <v>60</v>
      </c>
      <c r="C29" s="1"/>
      <c r="D29" s="1"/>
      <c r="E29" s="1"/>
      <c r="F29" s="1"/>
      <c r="G29" s="1"/>
      <c r="H29" s="1"/>
      <c r="I29" s="1"/>
      <c r="J29" s="1"/>
      <c r="K29" s="1"/>
      <c r="L29" s="1"/>
      <c r="M29" s="1"/>
      <c r="N29" s="1"/>
      <c r="O29" s="1"/>
      <c r="P29" s="12"/>
      <c r="Q29" s="1"/>
      <c r="R29" s="1"/>
    </row>
    <row r="30" spans="2:23" ht="17.25" thickBot="1">
      <c r="B30" s="924" t="s">
        <v>28</v>
      </c>
      <c r="C30" s="924"/>
      <c r="D30" s="924"/>
      <c r="E30" s="925"/>
      <c r="F30" s="925" t="s">
        <v>29</v>
      </c>
      <c r="G30" s="925"/>
      <c r="H30" s="925"/>
      <c r="I30" s="925"/>
      <c r="J30" s="925"/>
      <c r="K30" s="925"/>
      <c r="L30" s="925"/>
      <c r="M30" s="1"/>
      <c r="N30" s="1"/>
      <c r="O30" s="1"/>
      <c r="P30" s="12"/>
      <c r="Q30" s="1"/>
      <c r="R30" s="1"/>
    </row>
    <row r="31" spans="2:23" ht="17.25" thickBot="1">
      <c r="B31" s="914" t="s">
        <v>30</v>
      </c>
      <c r="C31" s="914"/>
      <c r="D31" s="926"/>
      <c r="E31" s="87" t="s">
        <v>31</v>
      </c>
      <c r="F31" s="927" t="s">
        <v>32</v>
      </c>
      <c r="G31" s="927"/>
      <c r="H31" s="927"/>
      <c r="I31" s="927"/>
      <c r="J31" s="927"/>
      <c r="K31" s="927"/>
      <c r="L31" s="928"/>
      <c r="M31" s="1" t="s">
        <v>33</v>
      </c>
      <c r="N31" s="1"/>
      <c r="O31" s="1"/>
      <c r="P31" s="1"/>
      <c r="Q31" s="1"/>
      <c r="R31" s="1"/>
    </row>
    <row r="32" spans="2:23">
      <c r="B32" s="914"/>
      <c r="C32" s="914"/>
      <c r="D32" s="914"/>
      <c r="E32" s="86" t="s">
        <v>34</v>
      </c>
      <c r="F32" s="929" t="s">
        <v>35</v>
      </c>
      <c r="G32" s="929"/>
      <c r="H32" s="929"/>
      <c r="I32" s="929"/>
      <c r="J32" s="929"/>
      <c r="K32" s="929"/>
      <c r="L32" s="929"/>
      <c r="M32" s="1"/>
      <c r="N32" s="1"/>
      <c r="O32" s="1"/>
      <c r="P32" s="1"/>
      <c r="Q32" s="1"/>
      <c r="R32" s="1"/>
    </row>
    <row r="33" spans="2:18">
      <c r="B33" s="914" t="s">
        <v>36</v>
      </c>
      <c r="C33" s="914"/>
      <c r="D33" s="914"/>
      <c r="E33" s="15" t="s">
        <v>31</v>
      </c>
      <c r="F33" s="914" t="s">
        <v>37</v>
      </c>
      <c r="G33" s="914"/>
      <c r="H33" s="914"/>
      <c r="I33" s="914"/>
      <c r="J33" s="914"/>
      <c r="K33" s="914"/>
      <c r="L33" s="914"/>
      <c r="M33" s="1"/>
      <c r="N33" s="2">
        <v>41000</v>
      </c>
      <c r="O33" s="1"/>
      <c r="P33" s="1"/>
      <c r="Q33" s="1"/>
      <c r="R33" s="1"/>
    </row>
    <row r="34" spans="2:18">
      <c r="B34" s="914"/>
      <c r="C34" s="914"/>
      <c r="D34" s="914"/>
      <c r="E34" s="15" t="s">
        <v>34</v>
      </c>
      <c r="F34" s="914" t="s">
        <v>38</v>
      </c>
      <c r="G34" s="914"/>
      <c r="H34" s="914"/>
      <c r="I34" s="914"/>
      <c r="J34" s="914"/>
      <c r="K34" s="914"/>
      <c r="L34" s="914"/>
      <c r="M34" s="1"/>
      <c r="N34" s="2">
        <v>41090</v>
      </c>
      <c r="O34" s="1"/>
      <c r="P34" s="1"/>
      <c r="Q34" s="1"/>
      <c r="R34" s="1"/>
    </row>
    <row r="35" spans="2:18">
      <c r="B35" s="914" t="s">
        <v>39</v>
      </c>
      <c r="C35" s="914"/>
      <c r="D35" s="914"/>
      <c r="E35" s="15" t="s">
        <v>31</v>
      </c>
      <c r="F35" s="914" t="s">
        <v>40</v>
      </c>
      <c r="G35" s="914"/>
      <c r="H35" s="914"/>
      <c r="I35" s="914"/>
      <c r="J35" s="914"/>
      <c r="K35" s="914"/>
      <c r="L35" s="914"/>
      <c r="M35" s="1"/>
      <c r="N35" s="1">
        <f>N34-N33+1</f>
        <v>91</v>
      </c>
      <c r="O35" s="1"/>
      <c r="P35" s="1"/>
      <c r="Q35" s="1"/>
      <c r="R35" s="1"/>
    </row>
    <row r="36" spans="2:18">
      <c r="B36" s="914"/>
      <c r="C36" s="914"/>
      <c r="D36" s="914"/>
      <c r="E36" s="15" t="s">
        <v>34</v>
      </c>
      <c r="F36" s="914" t="s">
        <v>41</v>
      </c>
      <c r="G36" s="914"/>
      <c r="H36" s="914"/>
      <c r="I36" s="914"/>
      <c r="J36" s="914"/>
      <c r="K36" s="914"/>
      <c r="L36" s="914"/>
      <c r="M36" s="1"/>
      <c r="N36" s="1"/>
      <c r="O36" s="1"/>
      <c r="P36" s="1"/>
      <c r="Q36" s="1"/>
      <c r="R36" s="1"/>
    </row>
    <row r="37" spans="2:18">
      <c r="B37" s="1"/>
      <c r="C37" s="1"/>
      <c r="D37" s="1"/>
      <c r="E37" s="1"/>
      <c r="F37" s="1"/>
      <c r="G37" s="1"/>
      <c r="H37" s="1"/>
      <c r="I37" s="1"/>
      <c r="J37" s="1"/>
      <c r="K37" s="1"/>
      <c r="L37" s="1"/>
      <c r="M37" s="1"/>
      <c r="N37" s="2">
        <v>40909</v>
      </c>
      <c r="O37" s="1"/>
      <c r="P37" s="1"/>
      <c r="Q37" s="1"/>
      <c r="R37" s="1"/>
    </row>
    <row r="38" spans="2:18">
      <c r="B38" s="1"/>
      <c r="C38" s="1"/>
      <c r="D38" s="1"/>
      <c r="E38" s="1"/>
      <c r="F38" s="1"/>
      <c r="G38" s="1"/>
      <c r="H38" s="1"/>
      <c r="I38" s="1"/>
      <c r="J38" s="1"/>
      <c r="K38" s="1"/>
      <c r="L38" s="1"/>
      <c r="M38" s="1"/>
      <c r="N38" s="2">
        <v>41090</v>
      </c>
      <c r="O38" s="1"/>
      <c r="P38" s="1"/>
      <c r="Q38" s="1"/>
      <c r="R38" s="1"/>
    </row>
    <row r="39" spans="2:18">
      <c r="C39" s="1"/>
      <c r="D39" s="1"/>
      <c r="E39" s="1"/>
      <c r="F39" s="1"/>
      <c r="G39" s="1"/>
      <c r="H39" s="1"/>
      <c r="I39" s="1"/>
      <c r="J39" s="1"/>
      <c r="K39" s="1"/>
      <c r="L39" s="1"/>
      <c r="M39" s="1"/>
      <c r="N39" s="1">
        <f>N38-N37+1</f>
        <v>182</v>
      </c>
      <c r="O39" s="1"/>
      <c r="P39" s="1"/>
      <c r="Q39" s="1"/>
      <c r="R39" s="1"/>
    </row>
    <row r="40" spans="2:18">
      <c r="B40" s="1"/>
      <c r="C40" s="1"/>
      <c r="D40" s="1"/>
      <c r="E40" s="1"/>
      <c r="F40" s="1"/>
      <c r="G40" s="1"/>
      <c r="H40" s="1"/>
      <c r="I40" s="1"/>
      <c r="J40" s="1"/>
      <c r="K40" s="1"/>
      <c r="L40" s="1"/>
      <c r="M40" s="1"/>
      <c r="N40" s="1"/>
      <c r="O40" s="1"/>
      <c r="P40" s="1"/>
      <c r="Q40" s="1"/>
      <c r="R40" s="1"/>
    </row>
    <row r="47" spans="2:18">
      <c r="B47" t="s">
        <v>151</v>
      </c>
    </row>
    <row r="48" spans="2:18">
      <c r="B48" s="162" t="s">
        <v>155</v>
      </c>
      <c r="G48" t="s">
        <v>162</v>
      </c>
    </row>
    <row r="49" spans="2:14">
      <c r="B49" s="1" t="s">
        <v>160</v>
      </c>
    </row>
    <row r="50" spans="2:14">
      <c r="B50" s="1" t="s">
        <v>152</v>
      </c>
    </row>
    <row r="51" spans="2:14">
      <c r="B51" s="1" t="s">
        <v>153</v>
      </c>
    </row>
    <row r="52" spans="2:14">
      <c r="B52" s="1"/>
    </row>
    <row r="53" spans="2:14">
      <c r="B53" s="162" t="s">
        <v>161</v>
      </c>
    </row>
    <row r="54" spans="2:14">
      <c r="B54" s="1" t="s">
        <v>154</v>
      </c>
    </row>
    <row r="55" spans="2:14">
      <c r="B55" s="1"/>
    </row>
    <row r="56" spans="2:14">
      <c r="B56" s="1"/>
    </row>
    <row r="57" spans="2:14">
      <c r="B57" s="44" t="s">
        <v>158</v>
      </c>
      <c r="C57" s="1"/>
      <c r="D57" s="1"/>
      <c r="E57" s="1"/>
      <c r="F57" s="1"/>
      <c r="G57" s="164">
        <v>40909</v>
      </c>
      <c r="H57" s="164">
        <v>41274</v>
      </c>
      <c r="I57" s="165">
        <f>H57-G57+1</f>
        <v>366</v>
      </c>
      <c r="J57" s="1"/>
      <c r="K57" s="1"/>
      <c r="L57" s="1"/>
      <c r="M57" s="1"/>
      <c r="N57" s="1"/>
    </row>
    <row r="58" spans="2:14" ht="17.25" thickBot="1">
      <c r="B58" s="44"/>
      <c r="C58" s="1"/>
      <c r="D58" s="1"/>
      <c r="E58" s="1"/>
      <c r="F58" s="1"/>
      <c r="G58" s="1"/>
      <c r="H58" s="1"/>
      <c r="I58" s="1"/>
      <c r="J58" s="1"/>
      <c r="K58" s="1"/>
      <c r="L58" s="1"/>
      <c r="M58" s="1"/>
      <c r="N58" s="1"/>
    </row>
    <row r="59" spans="2:14" ht="21.75" thickBot="1">
      <c r="B59" s="68" t="s">
        <v>2</v>
      </c>
      <c r="C59" s="69" t="s">
        <v>3</v>
      </c>
      <c r="D59" s="69" t="s">
        <v>4</v>
      </c>
      <c r="E59" s="70" t="s">
        <v>5</v>
      </c>
      <c r="F59" s="69" t="s">
        <v>50</v>
      </c>
      <c r="G59" s="69" t="s">
        <v>6</v>
      </c>
      <c r="H59" s="69" t="s">
        <v>7</v>
      </c>
      <c r="I59" s="70" t="s">
        <v>156</v>
      </c>
      <c r="J59" s="70" t="s">
        <v>69</v>
      </c>
      <c r="K59" s="69" t="s">
        <v>157</v>
      </c>
      <c r="L59" s="71" t="s">
        <v>51</v>
      </c>
      <c r="M59" s="71" t="s">
        <v>159</v>
      </c>
      <c r="N59" s="72" t="s">
        <v>8</v>
      </c>
    </row>
    <row r="60" spans="2:14" ht="17.25" thickTop="1">
      <c r="B60" s="9" t="s">
        <v>9</v>
      </c>
      <c r="C60" s="10">
        <v>910000000</v>
      </c>
      <c r="D60" s="21" t="s">
        <v>45</v>
      </c>
      <c r="E60" s="23">
        <v>40909</v>
      </c>
      <c r="F60" s="22">
        <v>41274</v>
      </c>
      <c r="G60" s="16" t="str">
        <f>DATEDIF(E60,F60+1,"Y") &amp; "년 " &amp; DATEDIF(E60,F60+1,"YM") &amp; "개월 "&amp; IF(TEXT(E60,"dd")="01","",DATEDIF(E60,F60,"MD")+1 &amp; "일")</f>
        <v xml:space="preserve">1년 0개월 </v>
      </c>
      <c r="H60" s="25">
        <f>F60-E60+1</f>
        <v>366</v>
      </c>
      <c r="I60" s="28">
        <f>6084958*4</f>
        <v>24339832</v>
      </c>
      <c r="J60" s="29">
        <v>5000000</v>
      </c>
      <c r="K60" s="26">
        <f t="shared" ref="K60:K69" si="13">TRUNC(I60+(J60/$N$6*L60),0)</f>
        <v>25600105</v>
      </c>
      <c r="L60" s="19">
        <f>DAY(EOMONTH(F60,-2))+DAY(EOMONTH(F60,-1))+DAY(F60)</f>
        <v>92</v>
      </c>
      <c r="M60" s="25">
        <f>K60/12*H60/$I$57</f>
        <v>2133342.0833333335</v>
      </c>
      <c r="N60" s="11"/>
    </row>
    <row r="61" spans="2:14">
      <c r="B61" s="9" t="s">
        <v>10</v>
      </c>
      <c r="C61" s="10" t="s">
        <v>11</v>
      </c>
      <c r="D61" s="21" t="s">
        <v>43</v>
      </c>
      <c r="E61" s="24">
        <v>41091</v>
      </c>
      <c r="F61" s="22">
        <v>41274</v>
      </c>
      <c r="G61" s="16" t="str">
        <f t="shared" ref="G61:G68" si="14">DATEDIF(E61,F61+1,"Y") &amp; "년 " &amp; DATEDIF(E61,F61+1,"YM") &amp; "개월 "&amp; IF(TEXT(E61,"dd")="01","",DATEDIF(E61,F61,"MD")+1 &amp; "일")</f>
        <v xml:space="preserve">0년 6개월 </v>
      </c>
      <c r="H61" s="25">
        <f t="shared" ref="H61:H68" si="15">F61-E61+1</f>
        <v>184</v>
      </c>
      <c r="I61" s="30">
        <f>5910000*4</f>
        <v>23640000</v>
      </c>
      <c r="J61" s="31">
        <v>4900000</v>
      </c>
      <c r="K61" s="26">
        <f t="shared" si="13"/>
        <v>24875068</v>
      </c>
      <c r="L61" s="19">
        <f t="shared" ref="L61:L68" si="16">DAY(EOMONTH(F61,-2))+DAY(EOMONTH(F61,-1))+DAY(F61)</f>
        <v>92</v>
      </c>
      <c r="M61" s="25">
        <f t="shared" ref="M61:M68" si="17">K61/12*H61/$I$57</f>
        <v>1042124.8888888889</v>
      </c>
      <c r="N61" s="11"/>
    </row>
    <row r="62" spans="2:14">
      <c r="B62" s="9" t="s">
        <v>12</v>
      </c>
      <c r="C62" s="10" t="s">
        <v>13</v>
      </c>
      <c r="D62" s="21" t="s">
        <v>44</v>
      </c>
      <c r="E62" s="24">
        <v>41183</v>
      </c>
      <c r="F62" s="22">
        <v>41274</v>
      </c>
      <c r="G62" s="16" t="str">
        <f t="shared" si="14"/>
        <v xml:space="preserve">0년 3개월 </v>
      </c>
      <c r="H62" s="25">
        <f t="shared" si="15"/>
        <v>92</v>
      </c>
      <c r="I62" s="30">
        <f>6780000*4</f>
        <v>27120000</v>
      </c>
      <c r="J62" s="31">
        <v>5700000</v>
      </c>
      <c r="K62" s="26">
        <f t="shared" si="13"/>
        <v>28556712</v>
      </c>
      <c r="L62" s="19">
        <f t="shared" si="16"/>
        <v>92</v>
      </c>
      <c r="M62" s="25">
        <f t="shared" si="17"/>
        <v>598182.49180327868</v>
      </c>
      <c r="N62" s="11"/>
    </row>
    <row r="63" spans="2:14">
      <c r="B63" s="9" t="s">
        <v>14</v>
      </c>
      <c r="C63" s="10" t="s">
        <v>15</v>
      </c>
      <c r="D63" s="21" t="s">
        <v>55</v>
      </c>
      <c r="E63" s="24">
        <v>40909</v>
      </c>
      <c r="F63" s="22">
        <v>41274</v>
      </c>
      <c r="G63" s="16" t="str">
        <f t="shared" si="14"/>
        <v xml:space="preserve">1년 0개월 </v>
      </c>
      <c r="H63" s="25">
        <f t="shared" si="15"/>
        <v>366</v>
      </c>
      <c r="I63" s="30">
        <f>5820000*4</f>
        <v>23280000</v>
      </c>
      <c r="J63" s="31">
        <v>4900000</v>
      </c>
      <c r="K63" s="26">
        <f t="shared" si="13"/>
        <v>24515068</v>
      </c>
      <c r="L63" s="19">
        <f t="shared" si="16"/>
        <v>92</v>
      </c>
      <c r="M63" s="25">
        <f t="shared" si="17"/>
        <v>2042922.3333333333</v>
      </c>
      <c r="N63" s="11"/>
    </row>
    <row r="64" spans="2:14">
      <c r="B64" s="9" t="s">
        <v>16</v>
      </c>
      <c r="C64" s="10" t="s">
        <v>17</v>
      </c>
      <c r="D64" s="21" t="s">
        <v>56</v>
      </c>
      <c r="E64" s="24">
        <v>40909</v>
      </c>
      <c r="F64" s="22">
        <v>41274</v>
      </c>
      <c r="G64" s="16" t="str">
        <f t="shared" si="14"/>
        <v xml:space="preserve">1년 0개월 </v>
      </c>
      <c r="H64" s="25">
        <f t="shared" si="15"/>
        <v>366</v>
      </c>
      <c r="I64" s="30">
        <f>8580000*4</f>
        <v>34320000</v>
      </c>
      <c r="J64" s="31">
        <v>7700000</v>
      </c>
      <c r="K64" s="26">
        <f t="shared" si="13"/>
        <v>36260821</v>
      </c>
      <c r="L64" s="19">
        <f t="shared" si="16"/>
        <v>92</v>
      </c>
      <c r="M64" s="25">
        <f t="shared" si="17"/>
        <v>3021735.0833333335</v>
      </c>
      <c r="N64" s="11"/>
    </row>
    <row r="65" spans="2:14">
      <c r="B65" s="9" t="s">
        <v>18</v>
      </c>
      <c r="C65" s="10" t="s">
        <v>19</v>
      </c>
      <c r="D65" s="21" t="s">
        <v>57</v>
      </c>
      <c r="E65" s="24">
        <v>40909</v>
      </c>
      <c r="F65" s="22">
        <v>41274</v>
      </c>
      <c r="G65" s="16" t="str">
        <f t="shared" si="14"/>
        <v xml:space="preserve">1년 0개월 </v>
      </c>
      <c r="H65" s="25">
        <f t="shared" si="15"/>
        <v>366</v>
      </c>
      <c r="I65" s="30">
        <f>6510000*4</f>
        <v>26040000</v>
      </c>
      <c r="J65" s="31">
        <v>5700000</v>
      </c>
      <c r="K65" s="26">
        <f t="shared" si="13"/>
        <v>27476712</v>
      </c>
      <c r="L65" s="19">
        <f t="shared" si="16"/>
        <v>92</v>
      </c>
      <c r="M65" s="25">
        <f t="shared" si="17"/>
        <v>2289726</v>
      </c>
      <c r="N65" s="11"/>
    </row>
    <row r="66" spans="2:14">
      <c r="B66" s="9" t="s">
        <v>20</v>
      </c>
      <c r="C66" s="10" t="s">
        <v>21</v>
      </c>
      <c r="D66" s="21" t="s">
        <v>48</v>
      </c>
      <c r="E66" s="24">
        <v>40909</v>
      </c>
      <c r="F66" s="22">
        <v>41274</v>
      </c>
      <c r="G66" s="16" t="str">
        <f t="shared" si="14"/>
        <v xml:space="preserve">1년 0개월 </v>
      </c>
      <c r="H66" s="25">
        <f t="shared" si="15"/>
        <v>366</v>
      </c>
      <c r="I66" s="30">
        <f>8580000*4</f>
        <v>34320000</v>
      </c>
      <c r="J66" s="31">
        <v>7700000</v>
      </c>
      <c r="K66" s="26">
        <f t="shared" si="13"/>
        <v>36260821</v>
      </c>
      <c r="L66" s="19">
        <f t="shared" si="16"/>
        <v>92</v>
      </c>
      <c r="M66" s="25">
        <f t="shared" si="17"/>
        <v>3021735.0833333335</v>
      </c>
      <c r="N66" s="11"/>
    </row>
    <row r="67" spans="2:14">
      <c r="B67" s="9" t="s">
        <v>22</v>
      </c>
      <c r="C67" s="10" t="s">
        <v>23</v>
      </c>
      <c r="D67" s="21" t="s">
        <v>46</v>
      </c>
      <c r="E67" s="24">
        <v>40909</v>
      </c>
      <c r="F67" s="22">
        <v>41274</v>
      </c>
      <c r="G67" s="16" t="str">
        <f t="shared" si="14"/>
        <v xml:space="preserve">1년 0개월 </v>
      </c>
      <c r="H67" s="25">
        <f t="shared" si="15"/>
        <v>366</v>
      </c>
      <c r="I67" s="30">
        <f>6510000*4</f>
        <v>26040000</v>
      </c>
      <c r="J67" s="31">
        <v>5700000</v>
      </c>
      <c r="K67" s="26">
        <f t="shared" si="13"/>
        <v>27476712</v>
      </c>
      <c r="L67" s="19">
        <f t="shared" si="16"/>
        <v>92</v>
      </c>
      <c r="M67" s="25">
        <f t="shared" si="17"/>
        <v>2289726</v>
      </c>
      <c r="N67" s="11"/>
    </row>
    <row r="68" spans="2:14" ht="17.25" thickBot="1">
      <c r="B68" s="49" t="s">
        <v>24</v>
      </c>
      <c r="C68" s="50" t="s">
        <v>25</v>
      </c>
      <c r="D68" s="59" t="s">
        <v>49</v>
      </c>
      <c r="E68" s="24">
        <v>40909</v>
      </c>
      <c r="F68" s="22">
        <v>41274</v>
      </c>
      <c r="G68" s="16" t="str">
        <f t="shared" si="14"/>
        <v xml:space="preserve">1년 0개월 </v>
      </c>
      <c r="H68" s="55">
        <f t="shared" si="15"/>
        <v>366</v>
      </c>
      <c r="I68" s="62">
        <f>5730000*4</f>
        <v>22920000</v>
      </c>
      <c r="J68" s="63">
        <v>4900000</v>
      </c>
      <c r="K68" s="64">
        <f t="shared" si="13"/>
        <v>24155068</v>
      </c>
      <c r="L68" s="54">
        <f t="shared" si="16"/>
        <v>92</v>
      </c>
      <c r="M68" s="163">
        <f t="shared" si="17"/>
        <v>2012922.3333333333</v>
      </c>
      <c r="N68" s="56"/>
    </row>
    <row r="69" spans="2:14" ht="17.25" thickTop="1">
      <c r="B69" s="918" t="s">
        <v>54</v>
      </c>
      <c r="C69" s="919"/>
      <c r="D69" s="919"/>
      <c r="E69" s="919"/>
      <c r="F69" s="919"/>
      <c r="G69" s="919"/>
      <c r="H69" s="920"/>
      <c r="I69" s="27">
        <f>SUM(I60:I68)</f>
        <v>242019832</v>
      </c>
      <c r="J69" s="27">
        <f t="shared" ref="J69" si="18">SUM(J60:J68)</f>
        <v>52200000</v>
      </c>
      <c r="K69" s="27">
        <f t="shared" si="13"/>
        <v>360435174</v>
      </c>
      <c r="L69" s="57">
        <f>SUM(L60:L68)</f>
        <v>828</v>
      </c>
      <c r="M69" s="58">
        <f>SUM(M60:M68)</f>
        <v>18452416.297358833</v>
      </c>
      <c r="N69" s="27">
        <f t="shared" ref="N69" si="19">SUM(N60:N68)</f>
        <v>0</v>
      </c>
    </row>
    <row r="81" spans="2:13" ht="20.25">
      <c r="B81" s="311" t="s">
        <v>1019</v>
      </c>
    </row>
    <row r="82" spans="2:13">
      <c r="B82" s="834" t="s">
        <v>28</v>
      </c>
      <c r="C82" s="836" t="s">
        <v>1020</v>
      </c>
      <c r="D82" s="837"/>
      <c r="E82" s="837"/>
      <c r="F82" s="837"/>
      <c r="G82" s="838"/>
      <c r="H82" s="836" t="s">
        <v>1021</v>
      </c>
      <c r="I82" s="837"/>
      <c r="J82" s="837"/>
      <c r="K82" s="837"/>
      <c r="L82" s="837"/>
      <c r="M82" s="838"/>
    </row>
    <row r="83" spans="2:13" ht="30" customHeight="1">
      <c r="B83" s="835"/>
      <c r="C83" s="840" t="s">
        <v>1022</v>
      </c>
      <c r="D83" s="841"/>
      <c r="E83" s="841"/>
      <c r="F83" s="841"/>
      <c r="G83" s="842"/>
      <c r="H83" s="934" t="s">
        <v>1023</v>
      </c>
      <c r="I83" s="935"/>
      <c r="J83" s="935"/>
      <c r="K83" s="935"/>
      <c r="L83" s="935"/>
      <c r="M83" s="936"/>
    </row>
    <row r="84" spans="2:13">
      <c r="B84" s="835"/>
      <c r="C84" s="845" t="s">
        <v>1024</v>
      </c>
      <c r="D84" s="846"/>
      <c r="E84" s="846"/>
      <c r="F84" s="846" t="s">
        <v>1025</v>
      </c>
      <c r="G84" s="847"/>
      <c r="H84" s="848" t="s">
        <v>1024</v>
      </c>
      <c r="I84" s="846"/>
      <c r="J84" s="846"/>
      <c r="K84" s="846"/>
      <c r="L84" s="846" t="s">
        <v>1025</v>
      </c>
      <c r="M84" s="847"/>
    </row>
    <row r="85" spans="2:13">
      <c r="B85" s="851" t="s">
        <v>61</v>
      </c>
      <c r="C85" s="853" t="s">
        <v>62</v>
      </c>
      <c r="D85" s="854"/>
      <c r="E85" s="855"/>
      <c r="F85" s="862" t="s">
        <v>63</v>
      </c>
      <c r="G85" s="863"/>
      <c r="H85" s="853" t="s">
        <v>64</v>
      </c>
      <c r="I85" s="854"/>
      <c r="J85" s="854"/>
      <c r="K85" s="855"/>
      <c r="L85" s="868" t="s">
        <v>63</v>
      </c>
      <c r="M85" s="933"/>
    </row>
    <row r="86" spans="2:13">
      <c r="B86" s="852"/>
      <c r="C86" s="856"/>
      <c r="D86" s="857"/>
      <c r="E86" s="858"/>
      <c r="F86" s="864"/>
      <c r="G86" s="865"/>
      <c r="H86" s="856"/>
      <c r="I86" s="857"/>
      <c r="J86" s="857"/>
      <c r="K86" s="858"/>
      <c r="L86" s="868"/>
      <c r="M86" s="933"/>
    </row>
    <row r="87" spans="2:13">
      <c r="B87" s="852"/>
      <c r="C87" s="856"/>
      <c r="D87" s="857"/>
      <c r="E87" s="858"/>
      <c r="F87" s="864"/>
      <c r="G87" s="865"/>
      <c r="H87" s="856"/>
      <c r="I87" s="857"/>
      <c r="J87" s="857"/>
      <c r="K87" s="858"/>
      <c r="L87" s="868"/>
      <c r="M87" s="933"/>
    </row>
    <row r="88" spans="2:13">
      <c r="B88" s="852"/>
      <c r="C88" s="856"/>
      <c r="D88" s="857"/>
      <c r="E88" s="858"/>
      <c r="F88" s="864"/>
      <c r="G88" s="865"/>
      <c r="H88" s="856"/>
      <c r="I88" s="857"/>
      <c r="J88" s="857"/>
      <c r="K88" s="858"/>
      <c r="L88" s="868"/>
      <c r="M88" s="933"/>
    </row>
    <row r="89" spans="2:13">
      <c r="B89" s="852"/>
      <c r="C89" s="856"/>
      <c r="D89" s="857"/>
      <c r="E89" s="858"/>
      <c r="F89" s="864"/>
      <c r="G89" s="865"/>
      <c r="H89" s="856"/>
      <c r="I89" s="857"/>
      <c r="J89" s="857"/>
      <c r="K89" s="858"/>
      <c r="L89" s="868"/>
      <c r="M89" s="933"/>
    </row>
    <row r="90" spans="2:13">
      <c r="B90" s="852"/>
      <c r="C90" s="859"/>
      <c r="D90" s="860"/>
      <c r="E90" s="861"/>
      <c r="F90" s="866"/>
      <c r="G90" s="867"/>
      <c r="H90" s="859"/>
      <c r="I90" s="860"/>
      <c r="J90" s="860"/>
      <c r="K90" s="861"/>
      <c r="L90" s="868"/>
      <c r="M90" s="933"/>
    </row>
    <row r="91" spans="2:13">
      <c r="B91" s="312" t="s">
        <v>91</v>
      </c>
      <c r="C91" s="823" t="s">
        <v>92</v>
      </c>
      <c r="D91" s="824"/>
      <c r="E91" s="825"/>
      <c r="F91" s="826" t="s">
        <v>95</v>
      </c>
      <c r="G91" s="827"/>
      <c r="H91" s="828" t="s">
        <v>96</v>
      </c>
      <c r="I91" s="829"/>
      <c r="J91" s="829"/>
      <c r="K91" s="830"/>
      <c r="L91" s="826" t="s">
        <v>95</v>
      </c>
      <c r="M91" s="827"/>
    </row>
    <row r="92" spans="2:13">
      <c r="B92" s="65" t="s">
        <v>73</v>
      </c>
      <c r="C92" t="s">
        <v>65</v>
      </c>
    </row>
    <row r="93" spans="2:13">
      <c r="B93" s="65" t="s">
        <v>74</v>
      </c>
      <c r="C93" t="s">
        <v>66</v>
      </c>
    </row>
    <row r="95" spans="2:13">
      <c r="B95" t="s">
        <v>82</v>
      </c>
    </row>
    <row r="97" spans="2:9">
      <c r="B97" t="s">
        <v>89</v>
      </c>
    </row>
    <row r="98" spans="2:9">
      <c r="B98" t="s">
        <v>90</v>
      </c>
    </row>
    <row r="101" spans="2:9">
      <c r="B101" t="s">
        <v>163</v>
      </c>
    </row>
    <row r="102" spans="2:9">
      <c r="B102" s="870" t="s">
        <v>164</v>
      </c>
      <c r="C102" s="871"/>
      <c r="D102" s="872" t="s">
        <v>167</v>
      </c>
      <c r="E102" s="873"/>
      <c r="F102" s="872" t="s">
        <v>170</v>
      </c>
      <c r="G102" s="873"/>
      <c r="H102" s="872" t="s">
        <v>173</v>
      </c>
      <c r="I102" s="874"/>
    </row>
    <row r="103" spans="2:9">
      <c r="B103" s="875" t="s">
        <v>165</v>
      </c>
      <c r="C103" s="876"/>
      <c r="D103" s="877" t="s">
        <v>167</v>
      </c>
      <c r="E103" s="878"/>
      <c r="F103" s="877" t="s">
        <v>171</v>
      </c>
      <c r="G103" s="878"/>
      <c r="H103" s="877" t="s">
        <v>174</v>
      </c>
      <c r="I103" s="879"/>
    </row>
    <row r="104" spans="2:9">
      <c r="B104" s="880" t="s">
        <v>166</v>
      </c>
      <c r="C104" s="881"/>
      <c r="D104" s="881" t="s">
        <v>168</v>
      </c>
      <c r="E104" s="881"/>
      <c r="F104" s="884" t="s">
        <v>171</v>
      </c>
      <c r="G104" s="885"/>
      <c r="H104" s="884" t="s">
        <v>175</v>
      </c>
      <c r="I104" s="886"/>
    </row>
    <row r="105" spans="2:9">
      <c r="B105" s="882"/>
      <c r="C105" s="883"/>
      <c r="D105" s="887" t="s">
        <v>169</v>
      </c>
      <c r="E105" s="825"/>
      <c r="F105" s="887" t="s">
        <v>172</v>
      </c>
      <c r="G105" s="825"/>
      <c r="H105" s="887" t="s">
        <v>176</v>
      </c>
      <c r="I105" s="888"/>
    </row>
    <row r="112" spans="2:9">
      <c r="B112" s="166" t="s">
        <v>177</v>
      </c>
    </row>
    <row r="113" spans="2:7">
      <c r="B113" s="166" t="s">
        <v>178</v>
      </c>
    </row>
    <row r="116" spans="2:7">
      <c r="B116" s="170" t="s">
        <v>200</v>
      </c>
      <c r="G116" s="166" t="s">
        <v>207</v>
      </c>
    </row>
    <row r="117" spans="2:7">
      <c r="B117" s="166" t="s">
        <v>179</v>
      </c>
    </row>
    <row r="118" spans="2:7">
      <c r="B118" s="167" t="s">
        <v>180</v>
      </c>
    </row>
    <row r="120" spans="2:7">
      <c r="B120" s="166" t="s">
        <v>181</v>
      </c>
    </row>
    <row r="122" spans="2:7">
      <c r="B122" t="s">
        <v>182</v>
      </c>
    </row>
    <row r="123" spans="2:7">
      <c r="B123" s="166" t="s">
        <v>183</v>
      </c>
    </row>
    <row r="124" spans="2:7">
      <c r="E124" s="166" t="s">
        <v>184</v>
      </c>
    </row>
    <row r="126" spans="2:7">
      <c r="B126" t="s">
        <v>185</v>
      </c>
    </row>
    <row r="127" spans="2:7">
      <c r="B127" s="166" t="s">
        <v>186</v>
      </c>
    </row>
    <row r="129" spans="2:6">
      <c r="B129" t="s">
        <v>187</v>
      </c>
      <c r="F129" t="s">
        <v>193</v>
      </c>
    </row>
    <row r="130" spans="2:6">
      <c r="B130" t="s">
        <v>188</v>
      </c>
    </row>
    <row r="131" spans="2:6">
      <c r="B131" t="s">
        <v>189</v>
      </c>
    </row>
    <row r="133" spans="2:6">
      <c r="B133" t="s">
        <v>190</v>
      </c>
    </row>
    <row r="134" spans="2:6">
      <c r="B134" t="s">
        <v>191</v>
      </c>
    </row>
    <row r="135" spans="2:6">
      <c r="E135" t="s">
        <v>192</v>
      </c>
    </row>
    <row r="137" spans="2:6" ht="22.5" customHeight="1">
      <c r="B137" s="930" t="s">
        <v>194</v>
      </c>
      <c r="C137" s="930"/>
      <c r="D137" s="931">
        <v>1090000000</v>
      </c>
      <c r="E137" s="931"/>
      <c r="F137" s="168"/>
    </row>
    <row r="138" spans="2:6" ht="22.5" customHeight="1">
      <c r="B138" s="930" t="s">
        <v>195</v>
      </c>
      <c r="C138" s="930"/>
      <c r="D138" s="931">
        <v>50000000</v>
      </c>
      <c r="E138" s="931"/>
      <c r="F138" s="168"/>
    </row>
    <row r="139" spans="2:6" ht="22.5" customHeight="1">
      <c r="B139" s="930" t="s">
        <v>196</v>
      </c>
      <c r="C139" s="930"/>
      <c r="D139" s="932" t="s">
        <v>197</v>
      </c>
      <c r="E139" s="932"/>
      <c r="F139" s="168"/>
    </row>
    <row r="140" spans="2:6" ht="22.5" customHeight="1">
      <c r="B140" s="930" t="s">
        <v>198</v>
      </c>
      <c r="C140" s="930"/>
      <c r="D140" s="932" t="s">
        <v>199</v>
      </c>
      <c r="E140" s="932"/>
      <c r="F140" s="169">
        <v>400000000</v>
      </c>
    </row>
    <row r="144" spans="2:6">
      <c r="B144" s="170" t="s">
        <v>201</v>
      </c>
    </row>
    <row r="145" spans="2:2">
      <c r="B145" t="s">
        <v>202</v>
      </c>
    </row>
    <row r="146" spans="2:2">
      <c r="B146" t="s">
        <v>204</v>
      </c>
    </row>
    <row r="148" spans="2:2">
      <c r="B148" t="s">
        <v>203</v>
      </c>
    </row>
    <row r="150" spans="2:2">
      <c r="B150" t="s">
        <v>205</v>
      </c>
    </row>
    <row r="151" spans="2:2">
      <c r="B151" t="s">
        <v>206</v>
      </c>
    </row>
  </sheetData>
  <mergeCells count="59">
    <mergeCell ref="C84:E84"/>
    <mergeCell ref="F84:G84"/>
    <mergeCell ref="L84:M84"/>
    <mergeCell ref="C83:G83"/>
    <mergeCell ref="B1:L3"/>
    <mergeCell ref="I4:L4"/>
    <mergeCell ref="F5:F6"/>
    <mergeCell ref="B30:E30"/>
    <mergeCell ref="F30:L30"/>
    <mergeCell ref="B18:H18"/>
    <mergeCell ref="B23:H23"/>
    <mergeCell ref="B26:M26"/>
    <mergeCell ref="F32:L32"/>
    <mergeCell ref="B33:D34"/>
    <mergeCell ref="F33:L33"/>
    <mergeCell ref="F34:L34"/>
    <mergeCell ref="L85:M90"/>
    <mergeCell ref="B35:D36"/>
    <mergeCell ref="F35:L35"/>
    <mergeCell ref="F36:L36"/>
    <mergeCell ref="B31:D32"/>
    <mergeCell ref="F31:L31"/>
    <mergeCell ref="H82:M82"/>
    <mergeCell ref="H83:M83"/>
    <mergeCell ref="H84:K84"/>
    <mergeCell ref="H85:K90"/>
    <mergeCell ref="B69:H69"/>
    <mergeCell ref="C85:E90"/>
    <mergeCell ref="F85:G90"/>
    <mergeCell ref="B85:B90"/>
    <mergeCell ref="B82:B84"/>
    <mergeCell ref="C82:G82"/>
    <mergeCell ref="H91:K91"/>
    <mergeCell ref="L91:M91"/>
    <mergeCell ref="B102:C102"/>
    <mergeCell ref="D102:E102"/>
    <mergeCell ref="D103:E103"/>
    <mergeCell ref="H102:I102"/>
    <mergeCell ref="H103:I103"/>
    <mergeCell ref="B103:C103"/>
    <mergeCell ref="F102:G102"/>
    <mergeCell ref="F103:G103"/>
    <mergeCell ref="C91:E91"/>
    <mergeCell ref="F91:G91"/>
    <mergeCell ref="H104:I104"/>
    <mergeCell ref="H105:I105"/>
    <mergeCell ref="B137:C137"/>
    <mergeCell ref="B138:C138"/>
    <mergeCell ref="B139:C139"/>
    <mergeCell ref="D104:E104"/>
    <mergeCell ref="B104:C105"/>
    <mergeCell ref="D105:E105"/>
    <mergeCell ref="F104:G104"/>
    <mergeCell ref="F105:G105"/>
    <mergeCell ref="B140:C140"/>
    <mergeCell ref="D137:E137"/>
    <mergeCell ref="D138:E138"/>
    <mergeCell ref="D139:E139"/>
    <mergeCell ref="D140:E140"/>
  </mergeCells>
  <phoneticPr fontId="4" type="noConversion"/>
  <conditionalFormatting sqref="O9:O17">
    <cfRule type="cellIs" dxfId="52" priority="1" operator="lessThan">
      <formula>1</formula>
    </cfRule>
  </conditionalFormatting>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sheetPr>
  <dimension ref="A1:AC106"/>
  <sheetViews>
    <sheetView showGridLines="0" workbookViewId="0">
      <selection activeCell="I13" sqref="I13"/>
    </sheetView>
  </sheetViews>
  <sheetFormatPr defaultRowHeight="16.5"/>
  <cols>
    <col min="5" max="5" width="10" customWidth="1"/>
    <col min="6" max="6" width="16.375" customWidth="1"/>
    <col min="7" max="7" width="9.5" bestFit="1" customWidth="1"/>
    <col min="8" max="8" width="9.75" bestFit="1" customWidth="1"/>
    <col min="10" max="10" width="12.75" customWidth="1"/>
    <col min="11" max="11" width="11.5" bestFit="1" customWidth="1"/>
    <col min="12" max="12" width="13.875" customWidth="1"/>
    <col min="13" max="13" width="9.75" bestFit="1" customWidth="1"/>
    <col min="14" max="16" width="10.375" bestFit="1" customWidth="1"/>
    <col min="17" max="17" width="10.625" customWidth="1"/>
    <col min="18" max="18" width="9.5" bestFit="1" customWidth="1"/>
    <col min="24" max="25" width="11.125" bestFit="1" customWidth="1"/>
  </cols>
  <sheetData>
    <row r="1" spans="1:29">
      <c r="A1" s="915" t="s">
        <v>209</v>
      </c>
      <c r="B1" s="915"/>
      <c r="C1" s="915"/>
      <c r="D1" s="915"/>
      <c r="E1" s="915"/>
      <c r="F1" s="915"/>
      <c r="G1" s="915"/>
      <c r="H1" s="915"/>
      <c r="I1" s="915"/>
      <c r="J1" s="915"/>
      <c r="K1" s="915"/>
      <c r="L1" s="1"/>
      <c r="M1" s="1"/>
      <c r="N1" s="1"/>
      <c r="O1" s="1"/>
      <c r="P1" s="1"/>
      <c r="Q1" s="1"/>
    </row>
    <row r="2" spans="1:29">
      <c r="A2" s="915"/>
      <c r="B2" s="915"/>
      <c r="C2" s="915"/>
      <c r="D2" s="915"/>
      <c r="E2" s="915"/>
      <c r="F2" s="915"/>
      <c r="G2" s="915"/>
      <c r="H2" s="915"/>
      <c r="I2" s="915"/>
      <c r="J2" s="915"/>
      <c r="K2" s="915"/>
      <c r="L2" s="8" t="s">
        <v>213</v>
      </c>
      <c r="M2" s="2"/>
      <c r="N2" s="2"/>
      <c r="O2" s="3"/>
      <c r="P2" s="1"/>
      <c r="Q2" s="1"/>
    </row>
    <row r="3" spans="1:29">
      <c r="A3" s="915"/>
      <c r="B3" s="915"/>
      <c r="C3" s="915"/>
      <c r="D3" s="915"/>
      <c r="E3" s="915"/>
      <c r="F3" s="915"/>
      <c r="G3" s="915"/>
      <c r="H3" s="915"/>
      <c r="I3" s="915"/>
      <c r="J3" s="915"/>
      <c r="K3" s="915"/>
      <c r="L3" s="213" t="s">
        <v>214</v>
      </c>
      <c r="M3" s="1"/>
      <c r="N3" s="1"/>
      <c r="O3" s="569" t="s">
        <v>1280</v>
      </c>
      <c r="P3" s="1"/>
      <c r="Q3" s="1"/>
    </row>
    <row r="4" spans="1:29">
      <c r="A4" s="1"/>
      <c r="B4" s="1"/>
      <c r="C4" s="1"/>
      <c r="D4" s="1"/>
      <c r="E4" s="1"/>
      <c r="F4" s="1"/>
      <c r="G4" s="1"/>
      <c r="H4" s="916" t="s">
        <v>1</v>
      </c>
      <c r="I4" s="916"/>
      <c r="J4" s="916"/>
      <c r="K4" s="916"/>
      <c r="L4" s="1"/>
      <c r="M4" s="1"/>
      <c r="N4" s="1"/>
      <c r="O4" s="213" t="s">
        <v>1279</v>
      </c>
      <c r="P4" s="1"/>
      <c r="Q4" s="1"/>
    </row>
    <row r="5" spans="1:29" ht="17.25" thickBot="1">
      <c r="A5" s="1"/>
      <c r="B5" s="4"/>
      <c r="C5" s="1"/>
      <c r="D5" s="1"/>
      <c r="E5" s="917"/>
      <c r="F5" s="1"/>
      <c r="G5" s="1"/>
      <c r="H5" s="1"/>
      <c r="I5" s="1"/>
      <c r="J5" s="1"/>
      <c r="K5" s="8"/>
      <c r="L5" s="1"/>
      <c r="M5" s="17" t="s">
        <v>53</v>
      </c>
      <c r="N5" s="1"/>
      <c r="O5" s="1"/>
      <c r="P5" s="1"/>
      <c r="Q5" s="1"/>
    </row>
    <row r="6" spans="1:29" ht="18" thickTop="1" thickBot="1">
      <c r="A6" s="5" t="s">
        <v>47</v>
      </c>
      <c r="B6" s="4"/>
      <c r="C6" s="1"/>
      <c r="D6" s="1"/>
      <c r="E6" s="917"/>
      <c r="F6" s="1"/>
      <c r="G6" s="13"/>
      <c r="I6" s="6"/>
      <c r="J6" s="1"/>
      <c r="K6" s="20">
        <v>43830</v>
      </c>
      <c r="L6" s="18">
        <v>43466</v>
      </c>
      <c r="M6" s="568">
        <v>365</v>
      </c>
      <c r="N6" s="1"/>
      <c r="O6" s="1"/>
      <c r="P6" s="1"/>
      <c r="Q6" s="1"/>
    </row>
    <row r="7" spans="1:29" ht="18" thickTop="1" thickBot="1">
      <c r="A7" s="44" t="s">
        <v>395</v>
      </c>
      <c r="B7" s="1"/>
      <c r="C7" s="1"/>
      <c r="D7" s="1"/>
      <c r="E7" s="1"/>
      <c r="F7" s="1"/>
      <c r="G7" s="1"/>
      <c r="H7" s="1"/>
      <c r="I7" s="1"/>
      <c r="J7" s="1"/>
      <c r="K7" s="1"/>
      <c r="L7" s="1"/>
      <c r="M7" s="1"/>
      <c r="N7" s="1"/>
      <c r="O7" s="1"/>
      <c r="P7" s="1"/>
      <c r="Q7" s="1"/>
    </row>
    <row r="8" spans="1:29" ht="25.5" customHeight="1" thickBot="1">
      <c r="A8" s="68" t="s">
        <v>2</v>
      </c>
      <c r="B8" s="69" t="s">
        <v>3</v>
      </c>
      <c r="C8" s="69" t="s">
        <v>4</v>
      </c>
      <c r="D8" s="70" t="s">
        <v>5</v>
      </c>
      <c r="E8" s="70" t="s">
        <v>50</v>
      </c>
      <c r="F8" s="69" t="s">
        <v>6</v>
      </c>
      <c r="G8" s="69" t="s">
        <v>7</v>
      </c>
      <c r="H8" s="70" t="s">
        <v>70</v>
      </c>
      <c r="I8" s="70" t="s">
        <v>69</v>
      </c>
      <c r="J8" s="89" t="s">
        <v>59</v>
      </c>
      <c r="K8" s="71" t="s">
        <v>51</v>
      </c>
      <c r="L8" s="71" t="s">
        <v>58</v>
      </c>
      <c r="M8" s="72" t="s">
        <v>8</v>
      </c>
      <c r="N8" s="219" t="s">
        <v>253</v>
      </c>
      <c r="O8" s="1"/>
      <c r="P8" s="7"/>
      <c r="Q8" s="8"/>
      <c r="R8" s="8"/>
      <c r="S8" s="1"/>
    </row>
    <row r="9" spans="1:29">
      <c r="A9" s="173" t="s">
        <v>9</v>
      </c>
      <c r="B9" s="174">
        <v>910000000</v>
      </c>
      <c r="C9" s="200" t="s">
        <v>218</v>
      </c>
      <c r="D9" s="203">
        <v>40941</v>
      </c>
      <c r="E9" s="204">
        <v>41172</v>
      </c>
      <c r="F9" s="240" t="str">
        <f>DATEDIF(D9,E9+1,"Y")&amp;"년 "&amp;DATEDIF(D9,E9+1,"YM")&amp;"개월 "&amp;IF(OR(AND(TEXT(D9,"dd")="01",TEXT(EOMONTH(E9,0),"dd")=TEXT(E9,"dd")),TEXT(TEXT(E9,"dd")+1,"dd")=TEXT(D9,"dd")),"",DATEDIF(D9,E9,"MD")+1&amp;"일")</f>
        <v>0년 7개월 19일</v>
      </c>
      <c r="G9" s="188">
        <f>E9-D9+1</f>
        <v>232</v>
      </c>
      <c r="H9" s="194">
        <v>6084958</v>
      </c>
      <c r="I9" s="195">
        <v>5000000</v>
      </c>
      <c r="J9" s="191">
        <f t="shared" ref="J9:J22" si="0">TRUNC(H9+(I9/$M$6*K9),0)</f>
        <v>7331533</v>
      </c>
      <c r="K9" s="176">
        <f>SUM(입력!Q4,입력!T4,입력!W4,입력!Z4)</f>
        <v>91</v>
      </c>
      <c r="L9" s="175">
        <f>TRUNC((H9+(TRUNC(I9/$M$6,0)*K9))/K9,0)</f>
        <v>80565</v>
      </c>
      <c r="M9" s="177">
        <f>TRUNC(L9*G9*(30/$M$6),0)</f>
        <v>1536253</v>
      </c>
      <c r="N9" s="32">
        <f>DATEDIF(D9,E9+1,"Y")</f>
        <v>0</v>
      </c>
    </row>
    <row r="10" spans="1:29">
      <c r="A10" s="178" t="s">
        <v>10</v>
      </c>
      <c r="B10" s="179" t="s">
        <v>11</v>
      </c>
      <c r="C10" s="201" t="s">
        <v>43</v>
      </c>
      <c r="D10" s="205">
        <v>40544</v>
      </c>
      <c r="E10" s="206">
        <v>40683</v>
      </c>
      <c r="F10" s="241" t="str">
        <f t="shared" ref="F10:F21" si="1">DATEDIF(D10,E10+1,"Y")&amp;"년 "&amp;DATEDIF(D10,E10+1,"YM")&amp;"개월 "&amp;IF(OR(AND(TEXT(D10,"dd")="01",TEXT(EOMONTH(E10,0),"dd")=TEXT(E10,"dd")),TEXT(TEXT(E10,"dd")+1,"dd")=TEXT(D10,"dd")),"",DATEDIF(D10,E10,"MD")+1&amp;"일")</f>
        <v>0년 4개월 20일</v>
      </c>
      <c r="G10" s="189">
        <f t="shared" ref="G10:G26" si="2">E10-D10+1</f>
        <v>140</v>
      </c>
      <c r="H10" s="196">
        <v>5910000</v>
      </c>
      <c r="I10" s="197">
        <v>4900000</v>
      </c>
      <c r="J10" s="192">
        <f t="shared" si="0"/>
        <v>7104794</v>
      </c>
      <c r="K10" s="181">
        <f t="shared" ref="K10:K21" si="3">SUM(Q10,T10,W10,Z10)</f>
        <v>89</v>
      </c>
      <c r="L10" s="180">
        <f t="shared" ref="L10:L14" si="4">TRUNC((H10+(TRUNC(I10/$M$6,0)*K10))/K10,0)</f>
        <v>79828</v>
      </c>
      <c r="M10" s="182">
        <f t="shared" ref="M10:M21" si="5">TRUNC(L10*G10*(30/$M$6),0)</f>
        <v>918568</v>
      </c>
      <c r="N10" s="32">
        <f t="shared" ref="N10:N21" si="6">DATEDIF(D10,E10+1,"Y")</f>
        <v>0</v>
      </c>
      <c r="O10" s="18">
        <f t="shared" ref="O10:O21" si="7">E10</f>
        <v>40683</v>
      </c>
      <c r="P10" s="91" t="str">
        <f t="shared" ref="P10:P21" si="8">TEXT(O10,"yyyy/mm/")&amp;"01"</f>
        <v>2011/05/01</v>
      </c>
      <c r="Q10" s="90">
        <f t="shared" ref="Q10:Q21" si="9">O10-P10+1</f>
        <v>20</v>
      </c>
      <c r="R10" s="18">
        <f t="shared" ref="R10:R21" si="10">P10-1</f>
        <v>40663</v>
      </c>
      <c r="S10" s="91" t="str">
        <f t="shared" ref="S10:S21" si="11">TEXT(R10,"yyyy/mm/")&amp;"01"</f>
        <v>2011/04/01</v>
      </c>
      <c r="T10" s="90">
        <f t="shared" ref="T10:T21" si="12">R10-S10+1</f>
        <v>30</v>
      </c>
      <c r="U10" s="18">
        <f t="shared" ref="U10:U21" si="13">S10-1</f>
        <v>40633</v>
      </c>
      <c r="V10" s="91" t="str">
        <f t="shared" ref="V10:V21" si="14">TEXT(U10,"yyyy/mm/")&amp;"01"</f>
        <v>2011/03/01</v>
      </c>
      <c r="W10" s="90">
        <f t="shared" ref="W10:W21" si="15">U10-V10+1</f>
        <v>31</v>
      </c>
      <c r="X10" s="92">
        <f t="shared" ref="X10:X21" si="16">IF(E10=EOMONTH(E10,0),"",V10-1)</f>
        <v>40602</v>
      </c>
      <c r="Y10" s="92" t="str">
        <f t="shared" ref="Y10:Y21" si="17">IF(E10=EOMONTH(E10,0),"",IF(VALUE(TEXT(E10,"dd")+1)&gt;VALUE(TEXT(X10,"dd")),X10,TEXT(X10,"yyyy/mm/")&amp;TEXT(E10,"dd")+1))</f>
        <v>2011/02/21</v>
      </c>
      <c r="Z10" s="90">
        <f t="shared" ref="Z10:Z21" si="18">IF(Y10="",0,X10-Y10+1)</f>
        <v>8</v>
      </c>
      <c r="AB10" s="93">
        <f t="shared" ref="AB10:AB21" si="19">SUM(Z10,W10,T10,Q10)</f>
        <v>89</v>
      </c>
      <c r="AC10" t="b">
        <f t="shared" ref="AC10:AC21" si="20">AB10=K10</f>
        <v>1</v>
      </c>
    </row>
    <row r="11" spans="1:29">
      <c r="A11" s="178" t="s">
        <v>12</v>
      </c>
      <c r="B11" s="179" t="s">
        <v>13</v>
      </c>
      <c r="C11" s="201" t="s">
        <v>44</v>
      </c>
      <c r="D11" s="205">
        <v>40970</v>
      </c>
      <c r="E11" s="206">
        <f t="shared" ref="E11:E21" si="21">$K$6</f>
        <v>43830</v>
      </c>
      <c r="F11" s="241" t="str">
        <f t="shared" si="1"/>
        <v>7년 9개월 30일</v>
      </c>
      <c r="G11" s="189">
        <f t="shared" si="2"/>
        <v>2861</v>
      </c>
      <c r="H11" s="196">
        <v>6780000</v>
      </c>
      <c r="I11" s="197">
        <v>5700000</v>
      </c>
      <c r="J11" s="192">
        <f t="shared" si="0"/>
        <v>8216712</v>
      </c>
      <c r="K11" s="181">
        <f t="shared" si="3"/>
        <v>92</v>
      </c>
      <c r="L11" s="180">
        <f t="shared" si="4"/>
        <v>89311</v>
      </c>
      <c r="M11" s="182">
        <f>TRUNC(L11*G11*(30/$M$6),0)</f>
        <v>21001542</v>
      </c>
      <c r="N11" s="32">
        <f t="shared" si="6"/>
        <v>7</v>
      </c>
      <c r="O11" s="18">
        <f t="shared" si="7"/>
        <v>43830</v>
      </c>
      <c r="P11" s="91" t="str">
        <f t="shared" si="8"/>
        <v>2019/12/01</v>
      </c>
      <c r="Q11" s="90">
        <f t="shared" si="9"/>
        <v>31</v>
      </c>
      <c r="R11" s="18">
        <f t="shared" si="10"/>
        <v>43799</v>
      </c>
      <c r="S11" s="91" t="str">
        <f t="shared" si="11"/>
        <v>2019/11/01</v>
      </c>
      <c r="T11" s="90">
        <f t="shared" si="12"/>
        <v>30</v>
      </c>
      <c r="U11" s="18">
        <f t="shared" si="13"/>
        <v>43769</v>
      </c>
      <c r="V11" s="91" t="str">
        <f t="shared" si="14"/>
        <v>2019/10/01</v>
      </c>
      <c r="W11" s="90">
        <f t="shared" si="15"/>
        <v>31</v>
      </c>
      <c r="X11" s="92" t="str">
        <f t="shared" si="16"/>
        <v/>
      </c>
      <c r="Y11" s="92" t="str">
        <f t="shared" si="17"/>
        <v/>
      </c>
      <c r="Z11" s="90">
        <f t="shared" si="18"/>
        <v>0</v>
      </c>
      <c r="AB11" s="93">
        <f t="shared" si="19"/>
        <v>92</v>
      </c>
      <c r="AC11" t="b">
        <f t="shared" si="20"/>
        <v>1</v>
      </c>
    </row>
    <row r="12" spans="1:29">
      <c r="A12" s="178" t="s">
        <v>14</v>
      </c>
      <c r="B12" s="179" t="s">
        <v>15</v>
      </c>
      <c r="C12" s="201" t="s">
        <v>55</v>
      </c>
      <c r="D12" s="205">
        <v>41001</v>
      </c>
      <c r="E12" s="206">
        <f t="shared" si="21"/>
        <v>43830</v>
      </c>
      <c r="F12" s="241" t="str">
        <f t="shared" si="1"/>
        <v>7년 8개월 30일</v>
      </c>
      <c r="G12" s="189">
        <f t="shared" si="2"/>
        <v>2830</v>
      </c>
      <c r="H12" s="196">
        <v>5820000</v>
      </c>
      <c r="I12" s="197">
        <v>4900000</v>
      </c>
      <c r="J12" s="192">
        <f t="shared" si="0"/>
        <v>7055068</v>
      </c>
      <c r="K12" s="181">
        <f t="shared" si="3"/>
        <v>92</v>
      </c>
      <c r="L12" s="180">
        <f t="shared" si="4"/>
        <v>76684</v>
      </c>
      <c r="M12" s="182">
        <f t="shared" si="5"/>
        <v>17836908</v>
      </c>
      <c r="N12" s="32">
        <f t="shared" si="6"/>
        <v>7</v>
      </c>
      <c r="O12" s="18">
        <f t="shared" si="7"/>
        <v>43830</v>
      </c>
      <c r="P12" s="91" t="str">
        <f t="shared" si="8"/>
        <v>2019/12/01</v>
      </c>
      <c r="Q12" s="90">
        <f t="shared" si="9"/>
        <v>31</v>
      </c>
      <c r="R12" s="18">
        <f t="shared" si="10"/>
        <v>43799</v>
      </c>
      <c r="S12" s="91" t="str">
        <f t="shared" si="11"/>
        <v>2019/11/01</v>
      </c>
      <c r="T12" s="90">
        <f t="shared" si="12"/>
        <v>30</v>
      </c>
      <c r="U12" s="18">
        <f t="shared" si="13"/>
        <v>43769</v>
      </c>
      <c r="V12" s="91" t="str">
        <f t="shared" si="14"/>
        <v>2019/10/01</v>
      </c>
      <c r="W12" s="90">
        <f t="shared" si="15"/>
        <v>31</v>
      </c>
      <c r="X12" s="92" t="str">
        <f t="shared" si="16"/>
        <v/>
      </c>
      <c r="Y12" s="92" t="str">
        <f t="shared" si="17"/>
        <v/>
      </c>
      <c r="Z12" s="90">
        <f t="shared" si="18"/>
        <v>0</v>
      </c>
      <c r="AB12" s="93">
        <f t="shared" si="19"/>
        <v>92</v>
      </c>
      <c r="AC12" t="b">
        <f t="shared" si="20"/>
        <v>1</v>
      </c>
    </row>
    <row r="13" spans="1:29">
      <c r="A13" s="178" t="s">
        <v>16</v>
      </c>
      <c r="B13" s="179" t="s">
        <v>17</v>
      </c>
      <c r="C13" s="201" t="s">
        <v>56</v>
      </c>
      <c r="D13" s="205">
        <v>41031</v>
      </c>
      <c r="E13" s="206">
        <f t="shared" si="21"/>
        <v>43830</v>
      </c>
      <c r="F13" s="241" t="str">
        <f t="shared" si="1"/>
        <v>7년 7개월 30일</v>
      </c>
      <c r="G13" s="189">
        <f t="shared" si="2"/>
        <v>2800</v>
      </c>
      <c r="H13" s="196">
        <v>8580000</v>
      </c>
      <c r="I13" s="197">
        <v>7700000</v>
      </c>
      <c r="J13" s="192">
        <f t="shared" si="0"/>
        <v>10520821</v>
      </c>
      <c r="K13" s="181">
        <f t="shared" si="3"/>
        <v>92</v>
      </c>
      <c r="L13" s="180">
        <f t="shared" si="4"/>
        <v>114355</v>
      </c>
      <c r="M13" s="182">
        <f t="shared" si="5"/>
        <v>26317315</v>
      </c>
      <c r="N13" s="32">
        <f t="shared" si="6"/>
        <v>7</v>
      </c>
      <c r="O13" s="18">
        <f t="shared" si="7"/>
        <v>43830</v>
      </c>
      <c r="P13" s="91" t="str">
        <f t="shared" si="8"/>
        <v>2019/12/01</v>
      </c>
      <c r="Q13" s="90">
        <f t="shared" si="9"/>
        <v>31</v>
      </c>
      <c r="R13" s="18">
        <f t="shared" si="10"/>
        <v>43799</v>
      </c>
      <c r="S13" s="91" t="str">
        <f t="shared" si="11"/>
        <v>2019/11/01</v>
      </c>
      <c r="T13" s="90">
        <f t="shared" si="12"/>
        <v>30</v>
      </c>
      <c r="U13" s="18">
        <f t="shared" si="13"/>
        <v>43769</v>
      </c>
      <c r="V13" s="91" t="str">
        <f t="shared" si="14"/>
        <v>2019/10/01</v>
      </c>
      <c r="W13" s="90">
        <f t="shared" si="15"/>
        <v>31</v>
      </c>
      <c r="X13" s="92" t="str">
        <f t="shared" si="16"/>
        <v/>
      </c>
      <c r="Y13" s="92" t="str">
        <f t="shared" si="17"/>
        <v/>
      </c>
      <c r="Z13" s="90">
        <f t="shared" si="18"/>
        <v>0</v>
      </c>
      <c r="AB13" s="93">
        <f t="shared" si="19"/>
        <v>92</v>
      </c>
      <c r="AC13" t="b">
        <f t="shared" si="20"/>
        <v>1</v>
      </c>
    </row>
    <row r="14" spans="1:29">
      <c r="A14" s="178" t="s">
        <v>18</v>
      </c>
      <c r="B14" s="179" t="s">
        <v>19</v>
      </c>
      <c r="C14" s="201" t="s">
        <v>57</v>
      </c>
      <c r="D14" s="205">
        <v>41062</v>
      </c>
      <c r="E14" s="206">
        <f t="shared" si="21"/>
        <v>43830</v>
      </c>
      <c r="F14" s="241" t="str">
        <f t="shared" si="1"/>
        <v>7년 6개월 30일</v>
      </c>
      <c r="G14" s="189">
        <f t="shared" si="2"/>
        <v>2769</v>
      </c>
      <c r="H14" s="196">
        <v>6510000</v>
      </c>
      <c r="I14" s="197">
        <v>5700000</v>
      </c>
      <c r="J14" s="192">
        <f t="shared" si="0"/>
        <v>7946712</v>
      </c>
      <c r="K14" s="181">
        <f t="shared" si="3"/>
        <v>92</v>
      </c>
      <c r="L14" s="180">
        <f t="shared" si="4"/>
        <v>86376</v>
      </c>
      <c r="M14" s="182">
        <f t="shared" si="5"/>
        <v>19658231</v>
      </c>
      <c r="N14" s="32">
        <f t="shared" si="6"/>
        <v>7</v>
      </c>
      <c r="O14" s="18">
        <f t="shared" si="7"/>
        <v>43830</v>
      </c>
      <c r="P14" s="91" t="str">
        <f t="shared" si="8"/>
        <v>2019/12/01</v>
      </c>
      <c r="Q14" s="90">
        <f t="shared" si="9"/>
        <v>31</v>
      </c>
      <c r="R14" s="18">
        <f t="shared" si="10"/>
        <v>43799</v>
      </c>
      <c r="S14" s="91" t="str">
        <f t="shared" si="11"/>
        <v>2019/11/01</v>
      </c>
      <c r="T14" s="90">
        <f t="shared" si="12"/>
        <v>30</v>
      </c>
      <c r="U14" s="18">
        <f t="shared" si="13"/>
        <v>43769</v>
      </c>
      <c r="V14" s="91" t="str">
        <f t="shared" si="14"/>
        <v>2019/10/01</v>
      </c>
      <c r="W14" s="90">
        <f t="shared" si="15"/>
        <v>31</v>
      </c>
      <c r="X14" s="92" t="str">
        <f t="shared" si="16"/>
        <v/>
      </c>
      <c r="Y14" s="92" t="str">
        <f t="shared" si="17"/>
        <v/>
      </c>
      <c r="Z14" s="90">
        <f t="shared" si="18"/>
        <v>0</v>
      </c>
      <c r="AB14" s="93">
        <f t="shared" si="19"/>
        <v>92</v>
      </c>
      <c r="AC14" t="b">
        <f t="shared" si="20"/>
        <v>1</v>
      </c>
    </row>
    <row r="15" spans="1:29">
      <c r="A15" s="178" t="s">
        <v>20</v>
      </c>
      <c r="B15" s="179" t="s">
        <v>21</v>
      </c>
      <c r="C15" s="201" t="s">
        <v>48</v>
      </c>
      <c r="D15" s="205">
        <v>41092</v>
      </c>
      <c r="E15" s="206">
        <f t="shared" si="21"/>
        <v>43830</v>
      </c>
      <c r="F15" s="241" t="str">
        <f t="shared" si="1"/>
        <v>7년 5개월 30일</v>
      </c>
      <c r="G15" s="189">
        <f t="shared" si="2"/>
        <v>2739</v>
      </c>
      <c r="H15" s="196">
        <v>8580000</v>
      </c>
      <c r="I15" s="197">
        <v>7700000</v>
      </c>
      <c r="J15" s="192">
        <f t="shared" si="0"/>
        <v>10520821</v>
      </c>
      <c r="K15" s="181">
        <f t="shared" si="3"/>
        <v>92</v>
      </c>
      <c r="L15" s="180">
        <f>TRUNC((H15+(TRUNC(I15/$M$6,0)*K15))/K15,0)</f>
        <v>114355</v>
      </c>
      <c r="M15" s="182">
        <f t="shared" si="5"/>
        <v>25743973</v>
      </c>
      <c r="N15" s="32">
        <f t="shared" si="6"/>
        <v>7</v>
      </c>
      <c r="O15" s="18">
        <f t="shared" si="7"/>
        <v>43830</v>
      </c>
      <c r="P15" s="91" t="str">
        <f t="shared" si="8"/>
        <v>2019/12/01</v>
      </c>
      <c r="Q15" s="90">
        <f t="shared" si="9"/>
        <v>31</v>
      </c>
      <c r="R15" s="18">
        <f t="shared" si="10"/>
        <v>43799</v>
      </c>
      <c r="S15" s="91" t="str">
        <f t="shared" si="11"/>
        <v>2019/11/01</v>
      </c>
      <c r="T15" s="90">
        <f t="shared" si="12"/>
        <v>30</v>
      </c>
      <c r="U15" s="18">
        <f t="shared" si="13"/>
        <v>43769</v>
      </c>
      <c r="V15" s="91" t="str">
        <f t="shared" si="14"/>
        <v>2019/10/01</v>
      </c>
      <c r="W15" s="90">
        <f t="shared" si="15"/>
        <v>31</v>
      </c>
      <c r="X15" s="92" t="str">
        <f t="shared" si="16"/>
        <v/>
      </c>
      <c r="Y15" s="92" t="str">
        <f t="shared" si="17"/>
        <v/>
      </c>
      <c r="Z15" s="90">
        <f t="shared" si="18"/>
        <v>0</v>
      </c>
      <c r="AB15" s="93">
        <f t="shared" si="19"/>
        <v>92</v>
      </c>
      <c r="AC15" t="b">
        <f t="shared" si="20"/>
        <v>1</v>
      </c>
    </row>
    <row r="16" spans="1:29">
      <c r="A16" s="178" t="s">
        <v>22</v>
      </c>
      <c r="B16" s="179" t="s">
        <v>23</v>
      </c>
      <c r="C16" s="201" t="s">
        <v>46</v>
      </c>
      <c r="D16" s="205">
        <v>41123</v>
      </c>
      <c r="E16" s="206">
        <f t="shared" si="21"/>
        <v>43830</v>
      </c>
      <c r="F16" s="241" t="str">
        <f t="shared" si="1"/>
        <v>7년 4개월 30일</v>
      </c>
      <c r="G16" s="189">
        <f t="shared" ref="G16:G17" si="22">E16-D16+1</f>
        <v>2708</v>
      </c>
      <c r="H16" s="196">
        <v>6510000</v>
      </c>
      <c r="I16" s="197">
        <v>5700000</v>
      </c>
      <c r="J16" s="192">
        <f t="shared" ref="J16:J17" si="23">TRUNC(H16+(I16/$M$6*K16),0)</f>
        <v>7946712</v>
      </c>
      <c r="K16" s="181">
        <f t="shared" ref="K16:K17" si="24">SUM(Q16,T16,W16,Z16)</f>
        <v>92</v>
      </c>
      <c r="L16" s="180">
        <f t="shared" ref="L16:L17" si="25">TRUNC((H16+(TRUNC(I16/$M$6,0)*K16))/K16,0)</f>
        <v>86376</v>
      </c>
      <c r="M16" s="182">
        <f t="shared" ref="M16:M17" si="26">TRUNC(L16*G16*(30/$M$6),0)</f>
        <v>19225167</v>
      </c>
      <c r="N16" s="32">
        <f t="shared" ref="N16:N17" si="27">DATEDIF(D16,E16+1,"Y")</f>
        <v>7</v>
      </c>
      <c r="O16" s="18">
        <f t="shared" ref="O16:O17" si="28">E16</f>
        <v>43830</v>
      </c>
      <c r="P16" s="91" t="str">
        <f t="shared" ref="P16:P17" si="29">TEXT(O16,"yyyy/mm/")&amp;"01"</f>
        <v>2019/12/01</v>
      </c>
      <c r="Q16" s="90">
        <f t="shared" ref="Q16:Q17" si="30">O16-P16+1</f>
        <v>31</v>
      </c>
      <c r="R16" s="18">
        <f t="shared" ref="R16:R17" si="31">P16-1</f>
        <v>43799</v>
      </c>
      <c r="S16" s="91" t="str">
        <f t="shared" ref="S16:S17" si="32">TEXT(R16,"yyyy/mm/")&amp;"01"</f>
        <v>2019/11/01</v>
      </c>
      <c r="T16" s="90">
        <f t="shared" ref="T16:T17" si="33">R16-S16+1</f>
        <v>30</v>
      </c>
      <c r="U16" s="18">
        <f t="shared" ref="U16:U17" si="34">S16-1</f>
        <v>43769</v>
      </c>
      <c r="V16" s="91" t="str">
        <f t="shared" ref="V16:V17" si="35">TEXT(U16,"yyyy/mm/")&amp;"01"</f>
        <v>2019/10/01</v>
      </c>
      <c r="W16" s="90">
        <f t="shared" ref="W16:W17" si="36">U16-V16+1</f>
        <v>31</v>
      </c>
      <c r="X16" s="92" t="str">
        <f t="shared" ref="X16:X17" si="37">IF(E16=EOMONTH(E16,0),"",V16-1)</f>
        <v/>
      </c>
      <c r="Y16" s="92" t="str">
        <f t="shared" ref="Y16:Y17" si="38">IF(E16=EOMONTH(E16,0),"",IF(VALUE(TEXT(E16,"dd")+1)&gt;VALUE(TEXT(X16,"dd")),X16,TEXT(X16,"yyyy/mm/")&amp;TEXT(E16,"dd")+1))</f>
        <v/>
      </c>
      <c r="Z16" s="90">
        <f t="shared" ref="Z16:Z17" si="39">IF(Y16="",0,X16-Y16+1)</f>
        <v>0</v>
      </c>
      <c r="AB16" s="93">
        <f t="shared" ref="AB16:AB17" si="40">SUM(Z16,W16,T16,Q16)</f>
        <v>92</v>
      </c>
      <c r="AC16" t="b">
        <f t="shared" ref="AC16:AC17" si="41">AB16=K16</f>
        <v>1</v>
      </c>
    </row>
    <row r="17" spans="1:29">
      <c r="A17" s="178" t="s">
        <v>24</v>
      </c>
      <c r="B17" s="179" t="s">
        <v>25</v>
      </c>
      <c r="C17" s="201" t="s">
        <v>49</v>
      </c>
      <c r="D17" s="205">
        <v>41154</v>
      </c>
      <c r="E17" s="206">
        <f t="shared" si="21"/>
        <v>43830</v>
      </c>
      <c r="F17" s="241" t="str">
        <f t="shared" si="1"/>
        <v>7년 3개월 30일</v>
      </c>
      <c r="G17" s="189">
        <f t="shared" si="22"/>
        <v>2677</v>
      </c>
      <c r="H17" s="196">
        <v>5730000</v>
      </c>
      <c r="I17" s="197">
        <v>4900000</v>
      </c>
      <c r="J17" s="192">
        <f t="shared" si="23"/>
        <v>6965068</v>
      </c>
      <c r="K17" s="181">
        <f t="shared" si="24"/>
        <v>92</v>
      </c>
      <c r="L17" s="180">
        <f t="shared" si="25"/>
        <v>75706</v>
      </c>
      <c r="M17" s="182">
        <f t="shared" si="26"/>
        <v>16657394</v>
      </c>
      <c r="N17" s="32">
        <f t="shared" si="27"/>
        <v>7</v>
      </c>
      <c r="O17" s="18">
        <f t="shared" si="28"/>
        <v>43830</v>
      </c>
      <c r="P17" s="91" t="str">
        <f t="shared" si="29"/>
        <v>2019/12/01</v>
      </c>
      <c r="Q17" s="90">
        <f t="shared" si="30"/>
        <v>31</v>
      </c>
      <c r="R17" s="18">
        <f t="shared" si="31"/>
        <v>43799</v>
      </c>
      <c r="S17" s="91" t="str">
        <f t="shared" si="32"/>
        <v>2019/11/01</v>
      </c>
      <c r="T17" s="90">
        <f t="shared" si="33"/>
        <v>30</v>
      </c>
      <c r="U17" s="18">
        <f t="shared" si="34"/>
        <v>43769</v>
      </c>
      <c r="V17" s="91" t="str">
        <f t="shared" si="35"/>
        <v>2019/10/01</v>
      </c>
      <c r="W17" s="90">
        <f t="shared" si="36"/>
        <v>31</v>
      </c>
      <c r="X17" s="92" t="str">
        <f t="shared" si="37"/>
        <v/>
      </c>
      <c r="Y17" s="92" t="str">
        <f t="shared" si="38"/>
        <v/>
      </c>
      <c r="Z17" s="90">
        <f t="shared" si="39"/>
        <v>0</v>
      </c>
      <c r="AB17" s="93">
        <f t="shared" si="40"/>
        <v>92</v>
      </c>
      <c r="AC17" t="b">
        <f t="shared" si="41"/>
        <v>1</v>
      </c>
    </row>
    <row r="18" spans="1:29">
      <c r="A18" s="178" t="s">
        <v>26</v>
      </c>
      <c r="B18" s="179" t="s">
        <v>23</v>
      </c>
      <c r="C18" s="201" t="s">
        <v>216</v>
      </c>
      <c r="D18" s="205">
        <v>41184</v>
      </c>
      <c r="E18" s="206">
        <f t="shared" si="21"/>
        <v>43830</v>
      </c>
      <c r="F18" s="241" t="str">
        <f t="shared" si="1"/>
        <v>7년 2개월 30일</v>
      </c>
      <c r="G18" s="189">
        <f t="shared" si="2"/>
        <v>2647</v>
      </c>
      <c r="H18" s="196">
        <v>6510000</v>
      </c>
      <c r="I18" s="197">
        <v>5700000</v>
      </c>
      <c r="J18" s="192">
        <f t="shared" si="0"/>
        <v>7946712</v>
      </c>
      <c r="K18" s="181">
        <f t="shared" si="3"/>
        <v>92</v>
      </c>
      <c r="L18" s="180">
        <f t="shared" ref="L18:L21" si="42">TRUNC((H18+(TRUNC(I18/$M$6,0)*K18))/K18,0)</f>
        <v>86376</v>
      </c>
      <c r="M18" s="182">
        <f t="shared" si="5"/>
        <v>18792104</v>
      </c>
      <c r="N18" s="32">
        <f t="shared" si="6"/>
        <v>7</v>
      </c>
      <c r="O18" s="18">
        <f t="shared" si="7"/>
        <v>43830</v>
      </c>
      <c r="P18" s="91" t="str">
        <f t="shared" si="8"/>
        <v>2019/12/01</v>
      </c>
      <c r="Q18" s="90">
        <f t="shared" si="9"/>
        <v>31</v>
      </c>
      <c r="R18" s="18">
        <f t="shared" si="10"/>
        <v>43799</v>
      </c>
      <c r="S18" s="91" t="str">
        <f t="shared" si="11"/>
        <v>2019/11/01</v>
      </c>
      <c r="T18" s="90">
        <f t="shared" si="12"/>
        <v>30</v>
      </c>
      <c r="U18" s="18">
        <f t="shared" si="13"/>
        <v>43769</v>
      </c>
      <c r="V18" s="91" t="str">
        <f t="shared" si="14"/>
        <v>2019/10/01</v>
      </c>
      <c r="W18" s="90">
        <f t="shared" si="15"/>
        <v>31</v>
      </c>
      <c r="X18" s="92" t="str">
        <f t="shared" si="16"/>
        <v/>
      </c>
      <c r="Y18" s="92" t="str">
        <f t="shared" si="17"/>
        <v/>
      </c>
      <c r="Z18" s="90">
        <f t="shared" si="18"/>
        <v>0</v>
      </c>
      <c r="AB18" s="93">
        <f t="shared" si="19"/>
        <v>92</v>
      </c>
      <c r="AC18" t="b">
        <f t="shared" si="20"/>
        <v>1</v>
      </c>
    </row>
    <row r="19" spans="1:29">
      <c r="A19" s="178" t="s">
        <v>210</v>
      </c>
      <c r="B19" s="179" t="s">
        <v>25</v>
      </c>
      <c r="C19" s="201" t="s">
        <v>215</v>
      </c>
      <c r="D19" s="205">
        <v>41215</v>
      </c>
      <c r="E19" s="206">
        <v>41244</v>
      </c>
      <c r="F19" s="241" t="str">
        <f t="shared" si="1"/>
        <v xml:space="preserve">0년 1개월 </v>
      </c>
      <c r="G19" s="189">
        <f t="shared" si="2"/>
        <v>30</v>
      </c>
      <c r="H19" s="196">
        <v>5730000</v>
      </c>
      <c r="I19" s="197">
        <v>4900000</v>
      </c>
      <c r="J19" s="192">
        <f t="shared" si="0"/>
        <v>6951643</v>
      </c>
      <c r="K19" s="181">
        <f t="shared" si="3"/>
        <v>91</v>
      </c>
      <c r="L19" s="180">
        <f t="shared" si="42"/>
        <v>76391</v>
      </c>
      <c r="M19" s="182">
        <f t="shared" si="5"/>
        <v>188361</v>
      </c>
      <c r="N19" s="32">
        <f t="shared" si="6"/>
        <v>0</v>
      </c>
      <c r="O19" s="18">
        <f t="shared" si="7"/>
        <v>41244</v>
      </c>
      <c r="P19" s="91" t="str">
        <f t="shared" si="8"/>
        <v>2012/12/01</v>
      </c>
      <c r="Q19" s="90">
        <f t="shared" si="9"/>
        <v>1</v>
      </c>
      <c r="R19" s="18">
        <f t="shared" si="10"/>
        <v>41243</v>
      </c>
      <c r="S19" s="91" t="str">
        <f t="shared" si="11"/>
        <v>2012/11/01</v>
      </c>
      <c r="T19" s="90">
        <f t="shared" si="12"/>
        <v>30</v>
      </c>
      <c r="U19" s="18">
        <f t="shared" si="13"/>
        <v>41213</v>
      </c>
      <c r="V19" s="91" t="str">
        <f t="shared" si="14"/>
        <v>2012/10/01</v>
      </c>
      <c r="W19" s="90">
        <f t="shared" si="15"/>
        <v>31</v>
      </c>
      <c r="X19" s="92">
        <f t="shared" si="16"/>
        <v>41182</v>
      </c>
      <c r="Y19" s="92" t="str">
        <f t="shared" si="17"/>
        <v>2012/09/2</v>
      </c>
      <c r="Z19" s="90">
        <f t="shared" si="18"/>
        <v>29</v>
      </c>
      <c r="AB19" s="93">
        <f t="shared" si="19"/>
        <v>91</v>
      </c>
      <c r="AC19" t="b">
        <f t="shared" si="20"/>
        <v>1</v>
      </c>
    </row>
    <row r="20" spans="1:29">
      <c r="A20" s="178" t="s">
        <v>211</v>
      </c>
      <c r="B20" s="179" t="s">
        <v>23</v>
      </c>
      <c r="C20" s="201" t="s">
        <v>217</v>
      </c>
      <c r="D20" s="205">
        <v>41245</v>
      </c>
      <c r="E20" s="206">
        <v>41245</v>
      </c>
      <c r="F20" s="241" t="str">
        <f t="shared" si="1"/>
        <v>0년 0개월 1일</v>
      </c>
      <c r="G20" s="189">
        <f t="shared" ref="G20" si="43">E20-D20+1</f>
        <v>1</v>
      </c>
      <c r="H20" s="196">
        <v>6510000</v>
      </c>
      <c r="I20" s="197">
        <v>5700000</v>
      </c>
      <c r="J20" s="192">
        <f t="shared" ref="J20" si="44">TRUNC(H20+(I20/$M$6*K20),0)</f>
        <v>7931095</v>
      </c>
      <c r="K20" s="181">
        <f t="shared" ref="K20" si="45">SUM(Q20,T20,W20,Z20)</f>
        <v>91</v>
      </c>
      <c r="L20" s="180">
        <f t="shared" ref="L20" si="46">TRUNC((H20+(TRUNC(I20/$M$6,0)*K20))/K20,0)</f>
        <v>87154</v>
      </c>
      <c r="M20" s="182">
        <f t="shared" ref="M20" si="47">TRUNC(L20*G20*(30/$M$6),0)</f>
        <v>7163</v>
      </c>
      <c r="N20" s="32">
        <f t="shared" ref="N20" si="48">DATEDIF(D20,E20+1,"Y")</f>
        <v>0</v>
      </c>
      <c r="O20" s="18">
        <f t="shared" ref="O20" si="49">E20</f>
        <v>41245</v>
      </c>
      <c r="P20" s="91" t="str">
        <f t="shared" ref="P20" si="50">TEXT(O20,"yyyy/mm/")&amp;"01"</f>
        <v>2012/12/01</v>
      </c>
      <c r="Q20" s="90">
        <f t="shared" ref="Q20" si="51">O20-P20+1</f>
        <v>2</v>
      </c>
      <c r="R20" s="18">
        <f t="shared" ref="R20" si="52">P20-1</f>
        <v>41243</v>
      </c>
      <c r="S20" s="91" t="str">
        <f t="shared" ref="S20" si="53">TEXT(R20,"yyyy/mm/")&amp;"01"</f>
        <v>2012/11/01</v>
      </c>
      <c r="T20" s="90">
        <f t="shared" ref="T20" si="54">R20-S20+1</f>
        <v>30</v>
      </c>
      <c r="U20" s="18">
        <f t="shared" ref="U20" si="55">S20-1</f>
        <v>41213</v>
      </c>
      <c r="V20" s="91" t="str">
        <f t="shared" ref="V20" si="56">TEXT(U20,"yyyy/mm/")&amp;"01"</f>
        <v>2012/10/01</v>
      </c>
      <c r="W20" s="90">
        <f t="shared" ref="W20" si="57">U20-V20+1</f>
        <v>31</v>
      </c>
      <c r="X20" s="92">
        <f t="shared" ref="X20" si="58">IF(E20=EOMONTH(E20,0),"",V20-1)</f>
        <v>41182</v>
      </c>
      <c r="Y20" s="92" t="str">
        <f t="shared" ref="Y20" si="59">IF(E20=EOMONTH(E20,0),"",IF(VALUE(TEXT(E20,"dd")+1)&gt;VALUE(TEXT(X20,"dd")),X20,TEXT(X20,"yyyy/mm/")&amp;TEXT(E20,"dd")+1))</f>
        <v>2012/09/3</v>
      </c>
      <c r="Z20" s="90">
        <f t="shared" ref="Z20" si="60">IF(Y20="",0,X20-Y20+1)</f>
        <v>28</v>
      </c>
      <c r="AB20" s="93">
        <f t="shared" ref="AB20" si="61">SUM(Z20,W20,T20,Q20)</f>
        <v>91</v>
      </c>
      <c r="AC20" t="b">
        <f t="shared" ref="AC20" si="62">AB20=K20</f>
        <v>1</v>
      </c>
    </row>
    <row r="21" spans="1:29" ht="17.25" thickBot="1">
      <c r="A21" s="183" t="s">
        <v>212</v>
      </c>
      <c r="B21" s="184" t="s">
        <v>25</v>
      </c>
      <c r="C21" s="202" t="s">
        <v>219</v>
      </c>
      <c r="D21" s="207">
        <v>41274</v>
      </c>
      <c r="E21" s="208">
        <f t="shared" si="21"/>
        <v>43830</v>
      </c>
      <c r="F21" s="242" t="str">
        <f t="shared" si="1"/>
        <v>7년 0개월 1일</v>
      </c>
      <c r="G21" s="190">
        <f t="shared" si="2"/>
        <v>2557</v>
      </c>
      <c r="H21" s="198">
        <v>5730000</v>
      </c>
      <c r="I21" s="199">
        <v>4900000</v>
      </c>
      <c r="J21" s="193">
        <f t="shared" si="0"/>
        <v>6965068</v>
      </c>
      <c r="K21" s="186">
        <f t="shared" si="3"/>
        <v>92</v>
      </c>
      <c r="L21" s="185">
        <f t="shared" si="42"/>
        <v>75706</v>
      </c>
      <c r="M21" s="187">
        <f t="shared" si="5"/>
        <v>15910704</v>
      </c>
      <c r="N21" s="32">
        <f t="shared" si="6"/>
        <v>7</v>
      </c>
      <c r="O21" s="18">
        <f t="shared" si="7"/>
        <v>43830</v>
      </c>
      <c r="P21" s="91" t="str">
        <f t="shared" si="8"/>
        <v>2019/12/01</v>
      </c>
      <c r="Q21" s="90">
        <f t="shared" si="9"/>
        <v>31</v>
      </c>
      <c r="R21" s="18">
        <f t="shared" si="10"/>
        <v>43799</v>
      </c>
      <c r="S21" s="91" t="str">
        <f t="shared" si="11"/>
        <v>2019/11/01</v>
      </c>
      <c r="T21" s="90">
        <f t="shared" si="12"/>
        <v>30</v>
      </c>
      <c r="U21" s="18">
        <f t="shared" si="13"/>
        <v>43769</v>
      </c>
      <c r="V21" s="91" t="str">
        <f t="shared" si="14"/>
        <v>2019/10/01</v>
      </c>
      <c r="W21" s="90">
        <f t="shared" si="15"/>
        <v>31</v>
      </c>
      <c r="X21" s="92" t="str">
        <f t="shared" si="16"/>
        <v/>
      </c>
      <c r="Y21" s="92" t="str">
        <f t="shared" si="17"/>
        <v/>
      </c>
      <c r="Z21" s="90">
        <f t="shared" si="18"/>
        <v>0</v>
      </c>
      <c r="AB21" s="93">
        <f t="shared" si="19"/>
        <v>92</v>
      </c>
      <c r="AC21" t="b">
        <f t="shared" si="20"/>
        <v>1</v>
      </c>
    </row>
    <row r="22" spans="1:29" ht="17.25" thickTop="1">
      <c r="A22" s="918" t="s">
        <v>54</v>
      </c>
      <c r="B22" s="919"/>
      <c r="C22" s="919"/>
      <c r="D22" s="919"/>
      <c r="E22" s="919"/>
      <c r="F22" s="919"/>
      <c r="G22" s="920"/>
      <c r="H22" s="27">
        <f>SUM(H9:H21)</f>
        <v>84984958</v>
      </c>
      <c r="I22" s="27">
        <f t="shared" ref="I22" si="63">SUM(I9:I21)</f>
        <v>73400000</v>
      </c>
      <c r="J22" s="27">
        <f t="shared" si="0"/>
        <v>324289067</v>
      </c>
      <c r="K22" s="57">
        <f>SUM(K9:K21)</f>
        <v>1190</v>
      </c>
      <c r="L22" s="58"/>
      <c r="M22" s="27">
        <f t="shared" ref="M22" si="64">SUM(M9:M21)</f>
        <v>183793683</v>
      </c>
      <c r="N22" s="1"/>
      <c r="O22" s="12"/>
      <c r="P22" s="12"/>
      <c r="Q22" s="12"/>
      <c r="R22" s="12"/>
      <c r="S22" s="1"/>
    </row>
    <row r="23" spans="1:29">
      <c r="A23" s="33"/>
      <c r="B23" s="33"/>
      <c r="C23" s="33"/>
      <c r="D23" s="34"/>
      <c r="E23" s="34"/>
      <c r="F23" s="35"/>
      <c r="G23" s="36"/>
      <c r="H23" s="37"/>
      <c r="I23" s="37"/>
      <c r="J23" s="37"/>
      <c r="K23" s="38"/>
      <c r="L23" s="38"/>
      <c r="M23" s="37"/>
      <c r="N23" s="1"/>
      <c r="O23" s="12"/>
      <c r="P23" s="12"/>
      <c r="Q23" s="12"/>
      <c r="R23" s="12"/>
      <c r="S23" s="1"/>
    </row>
    <row r="24" spans="1:29" ht="17.25" thickBot="1">
      <c r="A24" s="45" t="s">
        <v>67</v>
      </c>
      <c r="B24" s="39"/>
      <c r="C24" s="39"/>
      <c r="D24" s="40"/>
      <c r="E24" s="40"/>
      <c r="F24" s="66" t="s">
        <v>76</v>
      </c>
      <c r="G24" s="41"/>
      <c r="H24" s="42"/>
      <c r="I24" s="42"/>
      <c r="J24" s="42"/>
      <c r="K24" s="43"/>
      <c r="L24" s="43"/>
      <c r="M24" s="42"/>
      <c r="N24" s="1"/>
      <c r="O24" s="12"/>
      <c r="P24" s="12"/>
      <c r="Q24" s="12"/>
      <c r="R24" s="12"/>
      <c r="S24" s="1"/>
    </row>
    <row r="25" spans="1:29" ht="21.75" thickBot="1">
      <c r="A25" s="68" t="s">
        <v>2</v>
      </c>
      <c r="B25" s="69" t="s">
        <v>3</v>
      </c>
      <c r="C25" s="69" t="s">
        <v>4</v>
      </c>
      <c r="D25" s="70" t="s">
        <v>5</v>
      </c>
      <c r="E25" s="70" t="s">
        <v>50</v>
      </c>
      <c r="F25" s="69" t="s">
        <v>6</v>
      </c>
      <c r="G25" s="71" t="s">
        <v>7</v>
      </c>
      <c r="H25" s="84" t="s">
        <v>68</v>
      </c>
      <c r="I25" s="85" t="s">
        <v>69</v>
      </c>
      <c r="J25" s="73" t="s">
        <v>71</v>
      </c>
      <c r="K25" s="74" t="s">
        <v>75</v>
      </c>
      <c r="L25" s="71" t="s">
        <v>208</v>
      </c>
      <c r="M25" s="72" t="s">
        <v>8</v>
      </c>
      <c r="N25" s="1"/>
      <c r="P25" s="76" t="s">
        <v>220</v>
      </c>
      <c r="Q25" s="75">
        <f>K26*S25</f>
        <v>79300240</v>
      </c>
      <c r="R25" s="12"/>
      <c r="S25" s="1">
        <v>10</v>
      </c>
    </row>
    <row r="26" spans="1:29" ht="18" thickTop="1" thickBot="1">
      <c r="A26" s="49" t="s">
        <v>26</v>
      </c>
      <c r="B26" s="50" t="s">
        <v>27</v>
      </c>
      <c r="C26" s="209" t="s">
        <v>42</v>
      </c>
      <c r="D26" s="211">
        <f>'말일자-하단 임원 퇴직급여추계액'!E22</f>
        <v>37653</v>
      </c>
      <c r="E26" s="475">
        <f>'말일자-하단 임원 퇴직급여추계액'!F22</f>
        <v>42308</v>
      </c>
      <c r="F26" s="210" t="str">
        <f>DATEDIF(D26,E26+1,"Y")&amp;"년 "&amp;DATEDIF(D26,E26+1,"YM")&amp;"개월 "&amp;IF(OR(AND(TEXT(D26,"dd")="01",TEXT(EOMONTH(E26,0),"dd")=TEXT(E26,"dd")),TEXT(TEXT(E26,"dd")+1,"dd")=TEXT(D26,"dd")),"",DATEDIF(D26,E26,"MD")+VALUE(TEXT(EOMONTH(D26,0),"dd"))-30&amp;"일")</f>
        <v xml:space="preserve">12년 9개월 </v>
      </c>
      <c r="G26" s="55">
        <f t="shared" si="2"/>
        <v>4656</v>
      </c>
      <c r="H26" s="82">
        <f>'말일자-하단 임원 퇴직급여추계액'!I22</f>
        <v>57370800</v>
      </c>
      <c r="I26" s="83">
        <f>'말일자-하단 임원 퇴직급여추계액'!J22</f>
        <v>21929440</v>
      </c>
      <c r="J26" s="64">
        <f>SUM(H26:I26)</f>
        <v>79300240</v>
      </c>
      <c r="K26" s="54">
        <f>TRUNC(J26/10,0)</f>
        <v>7930024</v>
      </c>
      <c r="L26" s="171">
        <f>VALUE(DATEDIF(D26,E26+1,"Y"))*12+VALUE(DATEDIF(D26,E26+1,"YM"))</f>
        <v>153</v>
      </c>
      <c r="M26" s="56">
        <f>TRUNC(K26*(L26/12),-1)</f>
        <v>101107800</v>
      </c>
      <c r="N26" s="172">
        <f>IF(DATEDIF(D26,E26+1,"MD")&gt;0,DATEDIF(D26,E26+1,"M")+1,DATEDIF(D26,E26+1,"M"))</f>
        <v>153</v>
      </c>
      <c r="O26" t="b">
        <f>L26=N26</f>
        <v>1</v>
      </c>
      <c r="P26" s="77" t="s">
        <v>79</v>
      </c>
      <c r="Q26" s="75">
        <f>K26*S26/12</f>
        <v>2643341.3333333335</v>
      </c>
      <c r="R26" s="12"/>
      <c r="S26" s="1">
        <v>4</v>
      </c>
    </row>
    <row r="27" spans="1:29" ht="18" thickTop="1" thickBot="1">
      <c r="A27" s="831" t="s">
        <v>72</v>
      </c>
      <c r="B27" s="832"/>
      <c r="C27" s="832"/>
      <c r="D27" s="832"/>
      <c r="E27" s="832"/>
      <c r="F27" s="832"/>
      <c r="G27" s="833"/>
      <c r="H27" s="46">
        <f>SUM(H26)</f>
        <v>57370800</v>
      </c>
      <c r="I27" s="46">
        <f>SUM(I26)</f>
        <v>21929440</v>
      </c>
      <c r="J27" s="27">
        <f>SUM(J26)</f>
        <v>79300240</v>
      </c>
      <c r="K27" s="47"/>
      <c r="L27" s="47"/>
      <c r="M27" s="48">
        <f>SUM(M26)</f>
        <v>101107800</v>
      </c>
      <c r="N27" s="12"/>
      <c r="P27" s="80" t="s">
        <v>80</v>
      </c>
      <c r="Q27" s="81">
        <v>0</v>
      </c>
      <c r="R27" s="1" t="s">
        <v>249</v>
      </c>
      <c r="S27" s="1">
        <v>27</v>
      </c>
    </row>
    <row r="28" spans="1:29">
      <c r="A28" s="1"/>
      <c r="B28" s="1"/>
      <c r="C28" s="1"/>
      <c r="D28" s="1"/>
      <c r="E28" s="1"/>
      <c r="F28" s="1"/>
      <c r="G28" s="1"/>
      <c r="H28" s="1"/>
      <c r="I28" s="1"/>
      <c r="J28" s="1"/>
      <c r="K28" s="13"/>
      <c r="L28" s="14"/>
      <c r="M28" s="1"/>
      <c r="N28" s="1"/>
      <c r="P28" s="78" t="s">
        <v>81</v>
      </c>
      <c r="Q28" s="79">
        <f>SUM(Q25:Q27)</f>
        <v>81943581.333333328</v>
      </c>
    </row>
    <row r="29" spans="1:29" ht="17.25" thickBot="1">
      <c r="A29" s="1"/>
      <c r="B29" s="1"/>
      <c r="C29" s="1"/>
      <c r="D29" s="1"/>
      <c r="E29" s="1"/>
      <c r="F29" s="1"/>
      <c r="G29" s="1"/>
      <c r="H29" s="1"/>
      <c r="I29" s="1"/>
      <c r="J29" s="1"/>
      <c r="K29" s="1"/>
      <c r="L29" s="1"/>
      <c r="M29" s="1"/>
      <c r="N29" s="1"/>
      <c r="Q29" s="1"/>
    </row>
    <row r="30" spans="1:29" ht="18" thickTop="1" thickBot="1">
      <c r="A30" s="921" t="s">
        <v>77</v>
      </c>
      <c r="B30" s="922"/>
      <c r="C30" s="922"/>
      <c r="D30" s="922"/>
      <c r="E30" s="922"/>
      <c r="F30" s="922"/>
      <c r="G30" s="922"/>
      <c r="H30" s="922"/>
      <c r="I30" s="922"/>
      <c r="J30" s="922"/>
      <c r="K30" s="922"/>
      <c r="L30" s="923"/>
      <c r="M30" s="67">
        <f>SUM(M27,M22)</f>
        <v>284901483</v>
      </c>
      <c r="N30" s="1"/>
      <c r="O30" s="1"/>
      <c r="P30" s="1">
        <v>12</v>
      </c>
      <c r="Q30" s="1">
        <v>12</v>
      </c>
      <c r="R30">
        <f>P30*Q30</f>
        <v>144</v>
      </c>
    </row>
    <row r="31" spans="1:29" ht="17.25" thickTop="1">
      <c r="A31" s="1"/>
      <c r="B31" s="1"/>
      <c r="C31" s="1"/>
      <c r="D31" s="1"/>
      <c r="E31" s="1"/>
      <c r="F31" s="1"/>
      <c r="G31" s="1"/>
      <c r="H31" s="1"/>
      <c r="I31" s="1"/>
      <c r="J31" s="1"/>
      <c r="K31" s="1"/>
      <c r="L31" s="1"/>
      <c r="M31" s="1"/>
      <c r="N31" s="1"/>
      <c r="O31" s="12"/>
      <c r="P31" s="1">
        <v>9</v>
      </c>
      <c r="Q31" s="1"/>
      <c r="R31">
        <v>9</v>
      </c>
    </row>
    <row r="32" spans="1:29">
      <c r="A32" s="1"/>
      <c r="B32" s="1"/>
      <c r="C32" s="1"/>
      <c r="D32" s="1"/>
      <c r="E32" s="1"/>
      <c r="F32" s="1"/>
      <c r="G32" s="1"/>
      <c r="H32" s="1"/>
      <c r="I32" s="1"/>
      <c r="J32" s="1"/>
      <c r="K32" s="1"/>
      <c r="L32" s="1"/>
      <c r="M32" s="1"/>
      <c r="N32" s="1"/>
      <c r="O32" s="12">
        <v>1</v>
      </c>
      <c r="P32" s="1"/>
      <c r="Q32" s="1"/>
      <c r="R32">
        <f>SUM(R30:R31)</f>
        <v>153</v>
      </c>
    </row>
    <row r="33" spans="1:17">
      <c r="A33" s="1" t="s">
        <v>60</v>
      </c>
      <c r="B33" s="1"/>
      <c r="C33" s="1"/>
      <c r="D33" s="1"/>
      <c r="E33" s="1"/>
      <c r="F33" s="1"/>
      <c r="G33" s="1"/>
      <c r="H33" s="1"/>
      <c r="I33" s="1"/>
      <c r="J33" s="1"/>
      <c r="K33" s="1"/>
      <c r="L33" s="1"/>
      <c r="M33" s="1"/>
      <c r="N33" s="1"/>
      <c r="O33" s="12">
        <v>1</v>
      </c>
      <c r="P33" s="1"/>
      <c r="Q33" s="1"/>
    </row>
    <row r="34" spans="1:17" ht="17.25" thickBot="1">
      <c r="A34" s="924" t="s">
        <v>28</v>
      </c>
      <c r="B34" s="924"/>
      <c r="C34" s="924"/>
      <c r="D34" s="925"/>
      <c r="E34" s="925" t="s">
        <v>29</v>
      </c>
      <c r="F34" s="925"/>
      <c r="G34" s="925"/>
      <c r="H34" s="925"/>
      <c r="I34" s="925"/>
      <c r="J34" s="925"/>
      <c r="K34" s="925"/>
      <c r="L34" s="1"/>
      <c r="M34" s="1"/>
      <c r="N34" s="1"/>
      <c r="O34" s="12"/>
      <c r="P34" s="1"/>
      <c r="Q34" s="1"/>
    </row>
    <row r="35" spans="1:17" ht="17.25" thickBot="1">
      <c r="A35" s="914" t="s">
        <v>30</v>
      </c>
      <c r="B35" s="914"/>
      <c r="C35" s="926"/>
      <c r="D35" s="87" t="s">
        <v>31</v>
      </c>
      <c r="E35" s="927" t="s">
        <v>32</v>
      </c>
      <c r="F35" s="927"/>
      <c r="G35" s="927"/>
      <c r="H35" s="927"/>
      <c r="I35" s="927"/>
      <c r="J35" s="927"/>
      <c r="K35" s="928"/>
      <c r="L35" s="1" t="s">
        <v>33</v>
      </c>
      <c r="M35" s="1"/>
      <c r="N35" s="1"/>
      <c r="O35" s="1" t="b">
        <f>AND(O32=1,O33=1)</f>
        <v>1</v>
      </c>
      <c r="P35" s="1"/>
      <c r="Q35" s="1"/>
    </row>
    <row r="36" spans="1:17">
      <c r="A36" s="914"/>
      <c r="B36" s="914"/>
      <c r="C36" s="914"/>
      <c r="D36" s="86" t="s">
        <v>34</v>
      </c>
      <c r="E36" s="929" t="s">
        <v>35</v>
      </c>
      <c r="F36" s="929"/>
      <c r="G36" s="929"/>
      <c r="H36" s="929"/>
      <c r="I36" s="929"/>
      <c r="J36" s="929"/>
      <c r="K36" s="929"/>
      <c r="L36" s="1"/>
      <c r="M36" s="1"/>
      <c r="N36" s="1"/>
      <c r="O36" s="1"/>
      <c r="P36" s="1"/>
      <c r="Q36" s="1"/>
    </row>
    <row r="37" spans="1:17">
      <c r="A37" s="914" t="s">
        <v>36</v>
      </c>
      <c r="B37" s="914"/>
      <c r="C37" s="914"/>
      <c r="D37" s="88" t="s">
        <v>31</v>
      </c>
      <c r="E37" s="914" t="s">
        <v>37</v>
      </c>
      <c r="F37" s="914"/>
      <c r="G37" s="914"/>
      <c r="H37" s="914"/>
      <c r="I37" s="914"/>
      <c r="J37" s="914"/>
      <c r="K37" s="914"/>
      <c r="L37" s="1"/>
      <c r="M37" s="2">
        <v>41000</v>
      </c>
      <c r="N37" s="1"/>
      <c r="O37" s="1"/>
      <c r="P37" s="1"/>
      <c r="Q37" s="1"/>
    </row>
    <row r="38" spans="1:17">
      <c r="A38" s="914"/>
      <c r="B38" s="914"/>
      <c r="C38" s="914"/>
      <c r="D38" s="88" t="s">
        <v>34</v>
      </c>
      <c r="E38" s="914" t="s">
        <v>38</v>
      </c>
      <c r="F38" s="914"/>
      <c r="G38" s="914"/>
      <c r="H38" s="914"/>
      <c r="I38" s="914"/>
      <c r="J38" s="914"/>
      <c r="K38" s="914"/>
      <c r="L38" s="1"/>
      <c r="M38" s="2">
        <v>41090</v>
      </c>
      <c r="N38" s="1"/>
      <c r="O38" s="1"/>
      <c r="P38" s="1"/>
      <c r="Q38" s="1"/>
    </row>
    <row r="39" spans="1:17">
      <c r="A39" s="914" t="s">
        <v>39</v>
      </c>
      <c r="B39" s="914"/>
      <c r="C39" s="914"/>
      <c r="D39" s="88" t="s">
        <v>31</v>
      </c>
      <c r="E39" s="914" t="s">
        <v>40</v>
      </c>
      <c r="F39" s="914"/>
      <c r="G39" s="914"/>
      <c r="H39" s="914"/>
      <c r="I39" s="914"/>
      <c r="J39" s="914"/>
      <c r="K39" s="914"/>
      <c r="L39" s="1"/>
      <c r="M39" s="1">
        <f>M38-M37+1</f>
        <v>91</v>
      </c>
      <c r="N39" s="1"/>
      <c r="O39" s="1"/>
      <c r="P39" s="1"/>
      <c r="Q39" s="1"/>
    </row>
    <row r="40" spans="1:17">
      <c r="A40" s="914"/>
      <c r="B40" s="914"/>
      <c r="C40" s="914"/>
      <c r="D40" s="88" t="s">
        <v>34</v>
      </c>
      <c r="E40" s="914" t="s">
        <v>41</v>
      </c>
      <c r="F40" s="914"/>
      <c r="G40" s="914"/>
      <c r="H40" s="914"/>
      <c r="I40" s="914"/>
      <c r="J40" s="914"/>
      <c r="K40" s="914"/>
      <c r="L40" s="1"/>
      <c r="M40" s="1"/>
      <c r="N40" s="1"/>
      <c r="O40" s="1"/>
      <c r="P40" s="1"/>
      <c r="Q40" s="1"/>
    </row>
    <row r="41" spans="1:17">
      <c r="A41" s="1"/>
      <c r="B41" s="1"/>
      <c r="C41" s="1"/>
      <c r="D41" s="1"/>
      <c r="E41" s="1"/>
      <c r="F41" s="1"/>
      <c r="G41" s="1"/>
      <c r="H41" s="1"/>
      <c r="I41" s="1"/>
      <c r="J41" s="1"/>
      <c r="K41" s="1"/>
      <c r="L41" s="1"/>
      <c r="M41" s="2">
        <v>40909</v>
      </c>
      <c r="N41" s="1"/>
      <c r="O41" s="1"/>
      <c r="P41" s="1"/>
      <c r="Q41" s="1"/>
    </row>
    <row r="42" spans="1:17">
      <c r="A42" s="302" t="s">
        <v>1099</v>
      </c>
      <c r="B42" s="1"/>
      <c r="C42" s="1"/>
      <c r="D42" s="1"/>
      <c r="E42" s="1"/>
      <c r="F42" s="1"/>
      <c r="G42" s="1"/>
      <c r="H42" s="1"/>
      <c r="I42" s="1"/>
      <c r="J42" s="1"/>
      <c r="K42" s="1"/>
      <c r="L42" s="1"/>
      <c r="M42" s="2"/>
      <c r="N42" s="1"/>
      <c r="O42" s="1"/>
      <c r="P42" s="1"/>
      <c r="Q42" s="1"/>
    </row>
    <row r="43" spans="1:17">
      <c r="A43" s="301" t="s">
        <v>1100</v>
      </c>
      <c r="B43" s="1"/>
      <c r="C43" s="1"/>
      <c r="D43" s="1"/>
      <c r="E43" s="1"/>
      <c r="F43" s="1"/>
      <c r="G43" s="1"/>
      <c r="H43" s="1"/>
      <c r="I43" s="1"/>
      <c r="J43" s="1"/>
      <c r="K43" s="1"/>
      <c r="L43" s="1"/>
      <c r="M43" s="2"/>
      <c r="N43" s="1"/>
      <c r="O43" s="1"/>
      <c r="P43" s="1"/>
      <c r="Q43" s="1"/>
    </row>
    <row r="44" spans="1:17">
      <c r="A44" s="1" t="s">
        <v>1101</v>
      </c>
      <c r="B44" s="1"/>
      <c r="C44" s="1"/>
      <c r="D44" s="1"/>
      <c r="E44" s="1"/>
      <c r="F44" s="1"/>
      <c r="G44" s="1"/>
      <c r="H44" s="1"/>
      <c r="I44" s="1"/>
      <c r="J44" s="1"/>
      <c r="K44" s="1"/>
      <c r="L44" s="1"/>
      <c r="M44" s="2"/>
      <c r="N44" s="1"/>
      <c r="O44" s="1"/>
      <c r="P44" s="1"/>
      <c r="Q44" s="1"/>
    </row>
    <row r="45" spans="1:17">
      <c r="A45" s="1" t="s">
        <v>1102</v>
      </c>
      <c r="B45" s="1"/>
      <c r="C45" s="1"/>
      <c r="D45" s="1"/>
      <c r="E45" s="1"/>
      <c r="F45" s="1"/>
      <c r="G45" s="1"/>
      <c r="H45" s="1"/>
      <c r="I45" s="1"/>
      <c r="J45" s="1"/>
      <c r="K45" s="1"/>
      <c r="L45" s="1"/>
      <c r="M45" s="2"/>
      <c r="N45" s="1"/>
      <c r="O45" s="1"/>
      <c r="P45" s="1"/>
      <c r="Q45" s="1"/>
    </row>
    <row r="46" spans="1:17">
      <c r="A46" s="1" t="s">
        <v>1103</v>
      </c>
      <c r="B46" s="1"/>
      <c r="C46" s="1"/>
      <c r="D46" s="1"/>
      <c r="E46" s="1"/>
      <c r="F46" s="1"/>
      <c r="G46" s="1"/>
      <c r="H46" s="1"/>
      <c r="I46" s="1"/>
      <c r="J46" s="1"/>
      <c r="K46" s="1"/>
      <c r="L46" s="1"/>
      <c r="M46" s="2"/>
      <c r="N46" s="1"/>
      <c r="O46" s="1"/>
      <c r="P46" s="1"/>
      <c r="Q46" s="1"/>
    </row>
    <row r="47" spans="1:17">
      <c r="A47" s="1"/>
      <c r="B47" s="1"/>
      <c r="C47" s="1"/>
      <c r="D47" s="1"/>
      <c r="E47" s="1"/>
      <c r="F47" s="1"/>
      <c r="G47" s="1"/>
      <c r="H47" s="1"/>
      <c r="I47" s="1"/>
      <c r="J47" s="1"/>
      <c r="K47" s="1"/>
      <c r="L47" s="1"/>
      <c r="M47" s="2"/>
      <c r="N47" s="1"/>
      <c r="O47" s="1"/>
      <c r="P47" s="1"/>
      <c r="Q47" s="1"/>
    </row>
    <row r="48" spans="1:17">
      <c r="A48" s="1" t="s">
        <v>1104</v>
      </c>
      <c r="B48" s="1"/>
      <c r="C48" s="1"/>
      <c r="D48" s="1"/>
      <c r="E48" s="1"/>
      <c r="F48" s="1"/>
      <c r="G48" s="1"/>
      <c r="H48" s="1"/>
      <c r="I48" s="1"/>
      <c r="J48" s="1"/>
      <c r="K48" s="1"/>
      <c r="L48" s="1"/>
      <c r="M48" s="2"/>
      <c r="N48" s="1"/>
      <c r="O48" s="1"/>
      <c r="P48" s="1"/>
      <c r="Q48" s="1"/>
    </row>
    <row r="49" spans="1:17">
      <c r="A49" s="937" t="s">
        <v>1105</v>
      </c>
      <c r="B49" s="938" t="s">
        <v>1106</v>
      </c>
      <c r="C49" s="938"/>
      <c r="D49" s="938"/>
      <c r="E49" s="1"/>
      <c r="F49" s="1"/>
      <c r="G49" s="1"/>
      <c r="H49" s="1"/>
      <c r="I49" s="1"/>
      <c r="J49" s="1"/>
      <c r="K49" s="1"/>
      <c r="L49" s="1"/>
      <c r="M49" s="2"/>
      <c r="N49" s="1"/>
      <c r="O49" s="1"/>
      <c r="P49" s="1"/>
      <c r="Q49" s="1"/>
    </row>
    <row r="50" spans="1:17">
      <c r="A50" s="937"/>
      <c r="B50" s="939" t="s">
        <v>1107</v>
      </c>
      <c r="C50" s="939"/>
      <c r="D50" s="939"/>
      <c r="E50" s="1"/>
      <c r="F50" s="1"/>
      <c r="G50" s="1"/>
      <c r="H50" s="1"/>
      <c r="I50" s="1"/>
      <c r="J50" s="1"/>
      <c r="K50" s="1"/>
      <c r="L50" s="1"/>
      <c r="M50" s="2"/>
      <c r="N50" s="1"/>
      <c r="O50" s="1"/>
      <c r="P50" s="1"/>
      <c r="Q50" s="1"/>
    </row>
    <row r="51" spans="1:17">
      <c r="A51" s="1"/>
      <c r="B51" s="1"/>
      <c r="C51" s="1"/>
      <c r="D51" s="1"/>
      <c r="E51" s="1"/>
      <c r="F51" s="1"/>
      <c r="G51" s="1"/>
      <c r="H51" s="1"/>
      <c r="I51" s="1"/>
      <c r="J51" s="1"/>
      <c r="K51" s="1"/>
      <c r="L51" s="1"/>
      <c r="M51" s="2"/>
      <c r="N51" s="1"/>
      <c r="O51" s="1"/>
      <c r="P51" s="1"/>
      <c r="Q51" s="1"/>
    </row>
    <row r="52" spans="1:17">
      <c r="A52" s="1" t="s">
        <v>1108</v>
      </c>
      <c r="B52" s="1"/>
      <c r="C52" s="1"/>
      <c r="D52" s="1"/>
      <c r="E52" s="1"/>
      <c r="F52" s="1"/>
      <c r="G52" s="1"/>
      <c r="H52" s="1"/>
      <c r="I52" s="1"/>
      <c r="J52" s="1"/>
      <c r="K52" s="1"/>
      <c r="L52" s="1"/>
      <c r="M52" s="2"/>
      <c r="N52" s="1"/>
      <c r="O52" s="1"/>
      <c r="P52" s="1"/>
      <c r="Q52" s="1"/>
    </row>
    <row r="53" spans="1:17">
      <c r="A53" s="1" t="s">
        <v>1109</v>
      </c>
      <c r="B53" s="1"/>
      <c r="C53" s="1"/>
      <c r="D53" s="1"/>
      <c r="E53" s="1"/>
      <c r="F53" s="1"/>
      <c r="G53" s="1"/>
      <c r="H53" s="1"/>
      <c r="I53" s="1"/>
      <c r="J53" s="1"/>
      <c r="K53" s="1"/>
      <c r="L53" s="1"/>
      <c r="M53" s="2"/>
      <c r="N53" s="1"/>
      <c r="O53" s="1"/>
      <c r="P53" s="1"/>
      <c r="Q53" s="1"/>
    </row>
    <row r="54" spans="1:17">
      <c r="A54" s="1" t="s">
        <v>1110</v>
      </c>
      <c r="B54" s="1"/>
      <c r="C54" s="1"/>
      <c r="D54" s="1"/>
      <c r="E54" s="1"/>
      <c r="F54" s="1"/>
      <c r="G54" s="1"/>
      <c r="H54" s="1"/>
      <c r="I54" s="1"/>
      <c r="J54" s="1"/>
      <c r="K54" s="1"/>
      <c r="L54" s="1"/>
      <c r="M54" s="2"/>
      <c r="N54" s="1"/>
      <c r="O54" s="1"/>
      <c r="P54" s="1"/>
      <c r="Q54" s="1"/>
    </row>
    <row r="55" spans="1:17">
      <c r="A55" s="1" t="s">
        <v>1111</v>
      </c>
      <c r="B55" s="1"/>
      <c r="C55" s="1"/>
      <c r="D55" s="1"/>
      <c r="E55" s="1"/>
      <c r="F55" s="1"/>
      <c r="G55" s="1"/>
      <c r="H55" s="1"/>
      <c r="I55" s="1"/>
      <c r="J55" s="1"/>
      <c r="K55" s="1"/>
      <c r="L55" s="1"/>
      <c r="M55" s="2"/>
      <c r="N55" s="1"/>
      <c r="O55" s="1"/>
      <c r="P55" s="1"/>
      <c r="Q55" s="1"/>
    </row>
    <row r="56" spans="1:17">
      <c r="A56" s="1" t="s">
        <v>1112</v>
      </c>
      <c r="B56" s="1"/>
      <c r="C56" s="1"/>
      <c r="D56" s="1"/>
      <c r="E56" s="1"/>
      <c r="F56" s="1"/>
      <c r="G56" s="1"/>
      <c r="H56" s="1"/>
      <c r="I56" s="1"/>
      <c r="J56" s="1"/>
      <c r="K56" s="1"/>
      <c r="L56" s="1"/>
      <c r="M56" s="2"/>
      <c r="N56" s="1"/>
      <c r="O56" s="1"/>
      <c r="P56" s="1"/>
      <c r="Q56" s="1"/>
    </row>
    <row r="57" spans="1:17">
      <c r="A57" s="1" t="s">
        <v>1113</v>
      </c>
      <c r="B57" s="1"/>
      <c r="C57" s="1"/>
      <c r="D57" s="1"/>
      <c r="E57" s="1"/>
      <c r="F57" s="1"/>
      <c r="G57" s="1"/>
      <c r="H57" s="1"/>
      <c r="I57" s="1"/>
      <c r="J57" s="1"/>
      <c r="K57" s="1"/>
      <c r="L57" s="1"/>
      <c r="M57" s="2"/>
      <c r="N57" s="1"/>
      <c r="O57" s="1"/>
      <c r="P57" s="1"/>
      <c r="Q57" s="1"/>
    </row>
    <row r="58" spans="1:17">
      <c r="A58" s="1"/>
      <c r="B58" s="1"/>
      <c r="C58" s="1"/>
      <c r="D58" s="1"/>
      <c r="E58" s="1"/>
      <c r="F58" s="1"/>
      <c r="G58" s="1"/>
      <c r="H58" s="1"/>
      <c r="I58" s="1"/>
      <c r="J58" s="1"/>
      <c r="K58" s="1"/>
      <c r="L58" s="1"/>
      <c r="M58" s="2"/>
      <c r="N58" s="1"/>
      <c r="O58" s="1"/>
      <c r="P58" s="1"/>
      <c r="Q58" s="1"/>
    </row>
    <row r="59" spans="1:17">
      <c r="A59" s="301" t="s">
        <v>1114</v>
      </c>
      <c r="B59" s="1"/>
      <c r="C59" s="1"/>
      <c r="D59" s="1"/>
      <c r="E59" s="1"/>
      <c r="F59" s="1"/>
      <c r="G59" s="1"/>
      <c r="H59" s="1"/>
      <c r="I59" s="1"/>
      <c r="J59" s="1"/>
      <c r="K59" s="1"/>
      <c r="L59" s="1"/>
      <c r="M59" s="2"/>
      <c r="N59" s="1"/>
      <c r="O59" s="1"/>
      <c r="P59" s="1"/>
      <c r="Q59" s="1"/>
    </row>
    <row r="60" spans="1:17">
      <c r="A60" s="1" t="s">
        <v>1115</v>
      </c>
      <c r="B60" s="1"/>
      <c r="C60" s="1"/>
      <c r="D60" s="1"/>
      <c r="E60" s="1"/>
      <c r="F60" s="1"/>
      <c r="G60" s="1"/>
      <c r="H60" s="1"/>
      <c r="I60" s="1"/>
      <c r="J60" s="1"/>
      <c r="K60" s="1"/>
      <c r="L60" s="1"/>
      <c r="M60" s="2"/>
      <c r="N60" s="1"/>
      <c r="O60" s="1"/>
      <c r="P60" s="1"/>
      <c r="Q60" s="1"/>
    </row>
    <row r="61" spans="1:17">
      <c r="A61" s="1" t="s">
        <v>1116</v>
      </c>
      <c r="B61" s="1"/>
      <c r="C61" s="1"/>
      <c r="D61" s="1"/>
      <c r="E61" s="1"/>
      <c r="F61" s="1"/>
      <c r="G61" s="1"/>
      <c r="H61" s="1"/>
      <c r="I61" s="1"/>
      <c r="J61" s="1"/>
      <c r="K61" s="1"/>
      <c r="L61" s="1"/>
      <c r="M61" s="2"/>
      <c r="N61" s="1"/>
      <c r="O61" s="1"/>
      <c r="P61" s="1"/>
      <c r="Q61" s="1"/>
    </row>
    <row r="62" spans="1:17">
      <c r="A62" s="1" t="s">
        <v>1117</v>
      </c>
      <c r="B62" s="1"/>
      <c r="C62" s="1"/>
      <c r="D62" s="1"/>
      <c r="E62" s="1"/>
      <c r="F62" s="1"/>
      <c r="G62" s="1"/>
      <c r="H62" s="1"/>
      <c r="I62" s="1"/>
      <c r="J62" s="1"/>
      <c r="K62" s="1"/>
      <c r="L62" s="1"/>
      <c r="M62" s="2"/>
      <c r="N62" s="1"/>
      <c r="O62" s="1"/>
      <c r="P62" s="1"/>
      <c r="Q62" s="1"/>
    </row>
    <row r="63" spans="1:17">
      <c r="A63" s="1" t="s">
        <v>1118</v>
      </c>
      <c r="B63" s="1"/>
      <c r="C63" s="1"/>
      <c r="D63" s="1"/>
      <c r="E63" s="1"/>
      <c r="F63" s="1"/>
      <c r="G63" s="1"/>
      <c r="H63" s="1"/>
      <c r="I63" s="1"/>
      <c r="J63" s="1"/>
      <c r="K63" s="1"/>
      <c r="L63" s="1"/>
      <c r="M63" s="2"/>
      <c r="N63" s="1"/>
      <c r="O63" s="1"/>
      <c r="P63" s="1"/>
      <c r="Q63" s="1"/>
    </row>
    <row r="64" spans="1:17">
      <c r="A64" s="1"/>
      <c r="B64" s="1"/>
      <c r="C64" s="1"/>
      <c r="D64" s="1"/>
      <c r="E64" s="1"/>
      <c r="F64" s="1"/>
      <c r="G64" s="1"/>
      <c r="H64" s="1"/>
      <c r="I64" s="1"/>
      <c r="J64" s="1"/>
      <c r="K64" s="1"/>
      <c r="L64" s="1"/>
      <c r="M64" s="2"/>
      <c r="N64" s="1"/>
      <c r="O64" s="1"/>
      <c r="P64" s="1"/>
      <c r="Q64" s="1"/>
    </row>
    <row r="65" spans="1:17">
      <c r="A65" s="1"/>
      <c r="B65" s="1"/>
      <c r="C65" s="1"/>
      <c r="D65" s="1"/>
      <c r="E65" s="1"/>
      <c r="F65" s="1"/>
      <c r="G65" s="1"/>
      <c r="H65" s="1"/>
      <c r="I65" s="1"/>
      <c r="J65" s="1"/>
      <c r="K65" s="1"/>
      <c r="L65" s="1"/>
      <c r="M65" s="2"/>
      <c r="N65" s="1"/>
      <c r="O65" s="1"/>
      <c r="P65" s="1"/>
      <c r="Q65" s="1"/>
    </row>
    <row r="66" spans="1:17">
      <c r="A66" s="1"/>
      <c r="B66" s="1"/>
      <c r="C66" s="1"/>
      <c r="D66" s="1"/>
      <c r="E66" s="1"/>
      <c r="F66" s="1"/>
      <c r="G66" s="1"/>
      <c r="H66" s="1"/>
      <c r="I66" s="1"/>
      <c r="J66" s="1"/>
      <c r="K66" s="1"/>
      <c r="L66" s="1"/>
      <c r="M66" s="2"/>
      <c r="N66" s="1"/>
      <c r="O66" s="1"/>
      <c r="P66" s="1"/>
      <c r="Q66" s="1"/>
    </row>
    <row r="67" spans="1:17">
      <c r="A67" s="1"/>
      <c r="B67" s="1"/>
      <c r="C67" s="1"/>
      <c r="D67" s="1"/>
      <c r="E67" s="1"/>
      <c r="F67" s="1"/>
      <c r="G67" s="1"/>
      <c r="H67" s="1"/>
      <c r="I67" s="1"/>
      <c r="J67" s="1"/>
      <c r="K67" s="1"/>
      <c r="L67" s="1"/>
      <c r="M67" s="2"/>
      <c r="N67" s="1"/>
      <c r="O67" s="1"/>
      <c r="P67" s="1"/>
      <c r="Q67" s="1"/>
    </row>
    <row r="68" spans="1:17">
      <c r="A68" s="1"/>
      <c r="B68" s="1"/>
      <c r="C68" s="1"/>
      <c r="D68" s="1"/>
      <c r="E68" s="1"/>
      <c r="F68" s="1"/>
      <c r="G68" s="1"/>
      <c r="H68" s="1"/>
      <c r="I68" s="1"/>
      <c r="J68" s="1"/>
      <c r="K68" s="1"/>
      <c r="L68" s="1"/>
      <c r="M68" s="2"/>
      <c r="N68" s="1"/>
      <c r="O68" s="1"/>
      <c r="P68" s="1"/>
      <c r="Q68" s="1"/>
    </row>
    <row r="69" spans="1:17">
      <c r="A69" s="1"/>
      <c r="B69" s="1"/>
      <c r="C69" s="1"/>
      <c r="D69" s="1"/>
      <c r="E69" s="1"/>
      <c r="F69" s="1"/>
      <c r="G69" s="1"/>
      <c r="H69" s="1"/>
      <c r="I69" s="1"/>
      <c r="J69" s="1"/>
      <c r="K69" s="1"/>
      <c r="L69" s="1"/>
      <c r="M69" s="2"/>
      <c r="N69" s="1"/>
      <c r="O69" s="1"/>
      <c r="P69" s="1"/>
      <c r="Q69" s="1"/>
    </row>
    <row r="70" spans="1:17">
      <c r="A70" s="1"/>
      <c r="B70" s="1"/>
      <c r="C70" s="1"/>
      <c r="D70" s="1"/>
      <c r="E70" s="1"/>
      <c r="F70" s="1"/>
      <c r="G70" s="1"/>
      <c r="H70" s="1"/>
      <c r="I70" s="1"/>
      <c r="J70" s="1"/>
      <c r="K70" s="1"/>
      <c r="L70" s="1"/>
      <c r="M70" s="2">
        <v>41090</v>
      </c>
      <c r="N70" s="1"/>
      <c r="O70" s="1"/>
      <c r="P70" s="1"/>
      <c r="Q70" s="1"/>
    </row>
    <row r="71" spans="1:17" s="214" customFormat="1" ht="13.5">
      <c r="A71" s="214" t="s">
        <v>221</v>
      </c>
      <c r="B71" s="215"/>
      <c r="C71" s="215"/>
      <c r="D71" s="215"/>
      <c r="E71" s="215"/>
      <c r="F71" s="215"/>
      <c r="G71" s="215"/>
      <c r="H71" s="215"/>
      <c r="I71" s="215"/>
      <c r="J71" s="215"/>
      <c r="K71" s="215"/>
      <c r="L71" s="215"/>
      <c r="M71" s="215">
        <f>M70-M41+1</f>
        <v>182</v>
      </c>
      <c r="N71" s="215"/>
      <c r="O71" s="215"/>
      <c r="P71" s="215"/>
      <c r="Q71" s="215"/>
    </row>
    <row r="72" spans="1:17" s="214" customFormat="1" ht="13.5">
      <c r="B72" s="215"/>
      <c r="C72" s="215"/>
      <c r="D72" s="215"/>
      <c r="E72" s="215"/>
      <c r="F72" s="215"/>
      <c r="G72" s="215"/>
      <c r="H72" s="215"/>
      <c r="I72" s="215"/>
      <c r="J72" s="215"/>
      <c r="K72" s="215"/>
      <c r="L72" s="215"/>
      <c r="M72" s="215"/>
      <c r="N72" s="215"/>
      <c r="O72" s="215"/>
      <c r="P72" s="215"/>
      <c r="Q72" s="215"/>
    </row>
    <row r="73" spans="1:17" s="214" customFormat="1" ht="13.5">
      <c r="A73" s="214" t="s">
        <v>232</v>
      </c>
      <c r="B73" s="215"/>
      <c r="C73" s="215"/>
      <c r="D73" s="215"/>
      <c r="E73" s="215"/>
      <c r="F73" s="215"/>
      <c r="G73" s="215"/>
      <c r="H73" s="215"/>
      <c r="I73" s="215"/>
      <c r="J73" s="215"/>
      <c r="K73" s="215"/>
      <c r="L73" s="215"/>
      <c r="M73" s="215"/>
      <c r="N73" s="215"/>
      <c r="O73" s="215"/>
      <c r="P73" s="215"/>
      <c r="Q73" s="215"/>
    </row>
    <row r="74" spans="1:17" s="214" customFormat="1" ht="13.5">
      <c r="A74" s="214" t="s">
        <v>222</v>
      </c>
    </row>
    <row r="75" spans="1:17" s="214" customFormat="1" ht="13.5"/>
    <row r="76" spans="1:17" s="214" customFormat="1" ht="13.5">
      <c r="A76" s="214" t="s">
        <v>233</v>
      </c>
    </row>
    <row r="77" spans="1:17" s="214" customFormat="1" ht="13.5">
      <c r="A77" s="214" t="s">
        <v>234</v>
      </c>
      <c r="K77" s="217" t="s">
        <v>236</v>
      </c>
    </row>
    <row r="78" spans="1:17" s="214" customFormat="1" ht="13.5">
      <c r="A78" s="214" t="s">
        <v>235</v>
      </c>
    </row>
    <row r="79" spans="1:17" s="214" customFormat="1" ht="13.5">
      <c r="A79" s="214" t="s">
        <v>223</v>
      </c>
    </row>
    <row r="80" spans="1:17" s="214" customFormat="1" ht="13.5"/>
    <row r="81" spans="1:1" s="214" customFormat="1" ht="13.5"/>
    <row r="82" spans="1:1" s="214" customFormat="1" ht="13.5"/>
    <row r="83" spans="1:1" s="214" customFormat="1" ht="13.5">
      <c r="A83" s="214" t="s">
        <v>224</v>
      </c>
    </row>
    <row r="84" spans="1:1" s="214" customFormat="1" ht="13.5">
      <c r="A84" s="214" t="s">
        <v>225</v>
      </c>
    </row>
    <row r="85" spans="1:1" s="214" customFormat="1" ht="13.5">
      <c r="A85" s="216" t="s">
        <v>226</v>
      </c>
    </row>
    <row r="86" spans="1:1" s="214" customFormat="1" ht="13.5">
      <c r="A86" s="216" t="s">
        <v>227</v>
      </c>
    </row>
    <row r="87" spans="1:1" s="214" customFormat="1" ht="13.5">
      <c r="A87" s="216" t="s">
        <v>228</v>
      </c>
    </row>
    <row r="88" spans="1:1" s="214" customFormat="1" ht="13.5">
      <c r="A88" s="216" t="s">
        <v>229</v>
      </c>
    </row>
    <row r="89" spans="1:1" s="214" customFormat="1" ht="13.5"/>
    <row r="90" spans="1:1" s="214" customFormat="1" ht="13.5">
      <c r="A90" s="214" t="s">
        <v>230</v>
      </c>
    </row>
    <row r="91" spans="1:1" s="214" customFormat="1" ht="13.5"/>
    <row r="92" spans="1:1" s="214" customFormat="1" ht="13.5">
      <c r="A92" s="214" t="s">
        <v>231</v>
      </c>
    </row>
    <row r="94" spans="1:1">
      <c r="A94" t="s">
        <v>237</v>
      </c>
    </row>
    <row r="95" spans="1:1">
      <c r="A95" t="s">
        <v>238</v>
      </c>
    </row>
    <row r="99" spans="1:2">
      <c r="A99" t="s">
        <v>239</v>
      </c>
    </row>
    <row r="100" spans="1:2">
      <c r="A100" t="s">
        <v>240</v>
      </c>
    </row>
    <row r="101" spans="1:2">
      <c r="A101" t="s">
        <v>248</v>
      </c>
    </row>
    <row r="105" spans="1:2">
      <c r="A105" s="249" t="s">
        <v>480</v>
      </c>
      <c r="B105" s="249"/>
    </row>
    <row r="106" spans="1:2">
      <c r="A106" s="249" t="s">
        <v>481</v>
      </c>
      <c r="B106" s="249"/>
    </row>
  </sheetData>
  <mergeCells count="20">
    <mergeCell ref="A37:C38"/>
    <mergeCell ref="E37:K37"/>
    <mergeCell ref="E38:K38"/>
    <mergeCell ref="A1:K3"/>
    <mergeCell ref="H4:K4"/>
    <mergeCell ref="E5:E6"/>
    <mergeCell ref="A22:G22"/>
    <mergeCell ref="A27:G27"/>
    <mergeCell ref="A30:L30"/>
    <mergeCell ref="A34:D34"/>
    <mergeCell ref="E34:K34"/>
    <mergeCell ref="A35:C36"/>
    <mergeCell ref="E35:K35"/>
    <mergeCell ref="E36:K36"/>
    <mergeCell ref="A49:A50"/>
    <mergeCell ref="B49:D49"/>
    <mergeCell ref="B50:D50"/>
    <mergeCell ref="A39:C40"/>
    <mergeCell ref="E39:K39"/>
    <mergeCell ref="E40:K40"/>
  </mergeCells>
  <phoneticPr fontId="4" type="noConversion"/>
  <conditionalFormatting sqref="N9:N21">
    <cfRule type="cellIs" dxfId="51" priority="1" operator="lessThan">
      <formula>1</formula>
    </cfRule>
  </conditionalFormatting>
  <hyperlinks>
    <hyperlink ref="L3" r:id="rId1" xr:uid="{00000000-0004-0000-0A00-000000000000}"/>
    <hyperlink ref="O4" r:id="rId2" xr:uid="{0A7F03C9-4F8D-4044-829C-2A92B61ADAF7}"/>
  </hyperlinks>
  <pageMargins left="0.7" right="0.7" top="0.75" bottom="0.75" header="0.3" footer="0.3"/>
  <pageSetup paperSize="9" orientation="portrait" verticalDpi="0"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82"/>
  <sheetViews>
    <sheetView showGridLines="0" workbookViewId="0">
      <selection activeCell="A7" sqref="A7"/>
    </sheetView>
  </sheetViews>
  <sheetFormatPr defaultRowHeight="13.5"/>
  <cols>
    <col min="1" max="5" width="28.625" style="214" customWidth="1"/>
    <col min="6" max="16384" width="9" style="214"/>
  </cols>
  <sheetData>
    <row r="1" spans="1:1">
      <c r="A1" s="214" t="s">
        <v>97</v>
      </c>
    </row>
    <row r="2" spans="1:1">
      <c r="A2" s="214" t="s">
        <v>98</v>
      </c>
    </row>
    <row r="3" spans="1:1">
      <c r="A3" s="214" t="s">
        <v>99</v>
      </c>
    </row>
    <row r="4" spans="1:1">
      <c r="A4" s="214" t="s">
        <v>100</v>
      </c>
    </row>
    <row r="5" spans="1:1">
      <c r="A5" s="214" t="s">
        <v>101</v>
      </c>
    </row>
    <row r="7" spans="1:1">
      <c r="A7" s="217" t="s">
        <v>102</v>
      </c>
    </row>
    <row r="8" spans="1:1">
      <c r="A8" s="214" t="s">
        <v>103</v>
      </c>
    </row>
    <row r="9" spans="1:1">
      <c r="A9" s="216" t="s">
        <v>104</v>
      </c>
    </row>
    <row r="10" spans="1:1">
      <c r="A10" s="216" t="s">
        <v>241</v>
      </c>
    </row>
    <row r="11" spans="1:1" ht="16.5">
      <c r="A11" s="216" t="s">
        <v>244</v>
      </c>
    </row>
    <row r="12" spans="1:1">
      <c r="A12" s="216" t="s">
        <v>245</v>
      </c>
    </row>
    <row r="14" spans="1:1">
      <c r="A14" s="214" t="s">
        <v>246</v>
      </c>
    </row>
    <row r="16" spans="1:1">
      <c r="A16" s="214" t="s">
        <v>105</v>
      </c>
    </row>
    <row r="17" spans="1:1">
      <c r="A17" s="214" t="s">
        <v>106</v>
      </c>
    </row>
    <row r="18" spans="1:1">
      <c r="A18" s="214" t="s">
        <v>242</v>
      </c>
    </row>
    <row r="19" spans="1:1">
      <c r="A19" s="214" t="s">
        <v>243</v>
      </c>
    </row>
    <row r="20" spans="1:1">
      <c r="A20" s="214" t="s">
        <v>107</v>
      </c>
    </row>
    <row r="22" spans="1:1">
      <c r="A22" s="214" t="s">
        <v>108</v>
      </c>
    </row>
    <row r="23" spans="1:1">
      <c r="A23" s="214" t="s">
        <v>109</v>
      </c>
    </row>
    <row r="24" spans="1:1">
      <c r="A24" s="214" t="s">
        <v>110</v>
      </c>
    </row>
    <row r="25" spans="1:1">
      <c r="A25" s="214" t="s">
        <v>111</v>
      </c>
    </row>
    <row r="26" spans="1:1">
      <c r="A26" s="214" t="s">
        <v>112</v>
      </c>
    </row>
    <row r="27" spans="1:1">
      <c r="A27" s="214" t="s">
        <v>113</v>
      </c>
    </row>
    <row r="28" spans="1:1">
      <c r="A28" s="214" t="s">
        <v>114</v>
      </c>
    </row>
    <row r="29" spans="1:1">
      <c r="A29" s="214" t="s">
        <v>115</v>
      </c>
    </row>
    <row r="30" spans="1:1">
      <c r="A30" s="214" t="s">
        <v>116</v>
      </c>
    </row>
    <row r="32" spans="1:1">
      <c r="A32" s="214" t="s">
        <v>117</v>
      </c>
    </row>
    <row r="33" spans="1:1">
      <c r="A33" s="214" t="s">
        <v>247</v>
      </c>
    </row>
    <row r="35" spans="1:1">
      <c r="A35" s="214" t="s">
        <v>118</v>
      </c>
    </row>
    <row r="36" spans="1:1">
      <c r="A36" s="214" t="s">
        <v>119</v>
      </c>
    </row>
    <row r="37" spans="1:1">
      <c r="A37" s="214" t="s">
        <v>120</v>
      </c>
    </row>
    <row r="38" spans="1:1">
      <c r="A38" s="214" t="s">
        <v>121</v>
      </c>
    </row>
    <row r="39" spans="1:1">
      <c r="A39" s="214" t="s">
        <v>122</v>
      </c>
    </row>
    <row r="41" spans="1:1">
      <c r="A41" s="214" t="s">
        <v>123</v>
      </c>
    </row>
    <row r="42" spans="1:1">
      <c r="A42" s="214" t="s">
        <v>124</v>
      </c>
    </row>
    <row r="43" spans="1:1">
      <c r="A43" s="214" t="s">
        <v>125</v>
      </c>
    </row>
    <row r="44" spans="1:1">
      <c r="A44" s="214" t="s">
        <v>126</v>
      </c>
    </row>
    <row r="46" spans="1:1">
      <c r="A46" s="214" t="s">
        <v>127</v>
      </c>
    </row>
    <row r="47" spans="1:1">
      <c r="A47" s="214" t="s">
        <v>125</v>
      </c>
    </row>
    <row r="48" spans="1:1">
      <c r="A48" s="214" t="s">
        <v>126</v>
      </c>
    </row>
    <row r="50" spans="1:5">
      <c r="A50" s="214" t="s">
        <v>128</v>
      </c>
    </row>
    <row r="51" spans="1:5">
      <c r="A51" s="214" t="s">
        <v>129</v>
      </c>
    </row>
    <row r="52" spans="1:5">
      <c r="A52" s="214" t="s">
        <v>115</v>
      </c>
    </row>
    <row r="53" spans="1:5">
      <c r="A53" s="214" t="s">
        <v>116</v>
      </c>
    </row>
    <row r="54" spans="1:5">
      <c r="A54" s="214" t="s">
        <v>130</v>
      </c>
    </row>
    <row r="57" spans="1:5">
      <c r="A57" s="942" t="s">
        <v>131</v>
      </c>
      <c r="B57" s="942"/>
      <c r="C57" s="942"/>
      <c r="D57" s="942"/>
      <c r="E57" s="942"/>
    </row>
    <row r="58" spans="1:5">
      <c r="A58" s="942" t="s">
        <v>132</v>
      </c>
      <c r="B58" s="942"/>
      <c r="C58" s="942"/>
      <c r="D58" s="942"/>
      <c r="E58" s="942"/>
    </row>
    <row r="59" spans="1:5">
      <c r="A59" s="940" t="s">
        <v>99</v>
      </c>
      <c r="B59" s="940"/>
      <c r="C59" s="940"/>
      <c r="D59" s="940"/>
      <c r="E59" s="940"/>
    </row>
    <row r="60" spans="1:5">
      <c r="A60" s="940" t="s">
        <v>133</v>
      </c>
      <c r="B60" s="940"/>
      <c r="C60" s="940"/>
      <c r="D60" s="940"/>
      <c r="E60" s="940"/>
    </row>
    <row r="61" spans="1:5" ht="36" customHeight="1">
      <c r="A61" s="941" t="s">
        <v>134</v>
      </c>
      <c r="B61" s="941"/>
      <c r="C61" s="941"/>
      <c r="D61" s="941"/>
      <c r="E61" s="941"/>
    </row>
    <row r="62" spans="1:5" ht="24" customHeight="1">
      <c r="A62" s="941" t="s">
        <v>135</v>
      </c>
      <c r="B62" s="941"/>
      <c r="C62" s="941"/>
      <c r="D62" s="941"/>
      <c r="E62" s="941"/>
    </row>
    <row r="63" spans="1:5">
      <c r="A63" s="940" t="s">
        <v>136</v>
      </c>
      <c r="B63" s="940"/>
      <c r="C63" s="940"/>
      <c r="D63" s="940"/>
      <c r="E63" s="940"/>
    </row>
    <row r="64" spans="1:5" ht="36" customHeight="1">
      <c r="A64" s="941" t="s">
        <v>137</v>
      </c>
      <c r="B64" s="941"/>
      <c r="C64" s="941"/>
      <c r="D64" s="941"/>
      <c r="E64" s="941"/>
    </row>
    <row r="65" spans="1:5" ht="24" customHeight="1">
      <c r="A65" s="941" t="s">
        <v>135</v>
      </c>
      <c r="B65" s="941"/>
      <c r="C65" s="941"/>
      <c r="D65" s="941"/>
      <c r="E65" s="941"/>
    </row>
    <row r="66" spans="1:5">
      <c r="A66" s="940" t="s">
        <v>138</v>
      </c>
      <c r="B66" s="940"/>
      <c r="C66" s="940"/>
      <c r="D66" s="940"/>
      <c r="E66" s="940"/>
    </row>
    <row r="67" spans="1:5" ht="36" customHeight="1">
      <c r="A67" s="941" t="s">
        <v>139</v>
      </c>
      <c r="B67" s="941"/>
      <c r="C67" s="941"/>
      <c r="D67" s="941"/>
      <c r="E67" s="941"/>
    </row>
    <row r="68" spans="1:5">
      <c r="A68" s="941" t="s">
        <v>140</v>
      </c>
      <c r="B68" s="941"/>
      <c r="C68" s="941"/>
      <c r="D68" s="941"/>
      <c r="E68" s="941"/>
    </row>
    <row r="69" spans="1:5" ht="24" customHeight="1">
      <c r="A69" s="940" t="s">
        <v>102</v>
      </c>
      <c r="B69" s="940"/>
      <c r="C69" s="940"/>
      <c r="D69" s="940"/>
      <c r="E69" s="940"/>
    </row>
    <row r="70" spans="1:5" ht="36" customHeight="1">
      <c r="A70" s="941" t="s">
        <v>103</v>
      </c>
      <c r="B70" s="941"/>
      <c r="C70" s="941"/>
      <c r="D70" s="941"/>
      <c r="E70" s="941"/>
    </row>
    <row r="71" spans="1:5" ht="36" customHeight="1">
      <c r="A71" s="941" t="s">
        <v>141</v>
      </c>
      <c r="B71" s="941"/>
      <c r="C71" s="941"/>
      <c r="D71" s="941"/>
      <c r="E71" s="941"/>
    </row>
    <row r="72" spans="1:5" ht="108" customHeight="1">
      <c r="A72" s="941" t="s">
        <v>142</v>
      </c>
      <c r="B72" s="941"/>
      <c r="C72" s="941"/>
      <c r="D72" s="941"/>
      <c r="E72" s="941"/>
    </row>
    <row r="73" spans="1:5">
      <c r="A73" s="943"/>
      <c r="B73" s="943"/>
      <c r="C73" s="943"/>
      <c r="D73" s="943"/>
      <c r="E73" s="943"/>
    </row>
    <row r="74" spans="1:5">
      <c r="A74" s="943"/>
      <c r="B74" s="943"/>
      <c r="C74" s="943"/>
      <c r="D74" s="943"/>
      <c r="E74" s="943"/>
    </row>
    <row r="75" spans="1:5">
      <c r="A75" s="940" t="s">
        <v>143</v>
      </c>
      <c r="B75" s="940"/>
      <c r="C75" s="940"/>
      <c r="D75" s="940"/>
      <c r="E75" s="940"/>
    </row>
    <row r="76" spans="1:5" ht="24" customHeight="1">
      <c r="A76" s="941" t="s">
        <v>144</v>
      </c>
      <c r="B76" s="941"/>
      <c r="C76" s="941"/>
      <c r="D76" s="941"/>
      <c r="E76" s="941"/>
    </row>
    <row r="77" spans="1:5">
      <c r="A77" s="941" t="s">
        <v>145</v>
      </c>
      <c r="B77" s="941"/>
      <c r="C77" s="941"/>
      <c r="D77" s="941"/>
      <c r="E77" s="941"/>
    </row>
    <row r="78" spans="1:5" ht="24" customHeight="1">
      <c r="A78" s="941" t="s">
        <v>146</v>
      </c>
      <c r="B78" s="941"/>
      <c r="C78" s="941"/>
      <c r="D78" s="941"/>
      <c r="E78" s="941"/>
    </row>
    <row r="79" spans="1:5" ht="28.5" customHeight="1">
      <c r="A79" s="942" t="s">
        <v>147</v>
      </c>
      <c r="B79" s="942"/>
      <c r="C79" s="942"/>
      <c r="D79" s="942"/>
      <c r="E79" s="942"/>
    </row>
    <row r="81" spans="1:1">
      <c r="A81" s="218" t="s">
        <v>148</v>
      </c>
    </row>
    <row r="82" spans="1:1">
      <c r="A82" s="218" t="s">
        <v>149</v>
      </c>
    </row>
  </sheetData>
  <mergeCells count="23">
    <mergeCell ref="A62:E62"/>
    <mergeCell ref="A57:E57"/>
    <mergeCell ref="A58:E58"/>
    <mergeCell ref="A59:E59"/>
    <mergeCell ref="A60:E60"/>
    <mergeCell ref="A61:E61"/>
    <mergeCell ref="A74:E74"/>
    <mergeCell ref="A63:E63"/>
    <mergeCell ref="A64:E64"/>
    <mergeCell ref="A65:E65"/>
    <mergeCell ref="A66:E66"/>
    <mergeCell ref="A67:E67"/>
    <mergeCell ref="A68:E68"/>
    <mergeCell ref="A69:E69"/>
    <mergeCell ref="A70:E70"/>
    <mergeCell ref="A71:E71"/>
    <mergeCell ref="A72:E72"/>
    <mergeCell ref="A73:E73"/>
    <mergeCell ref="A75:E75"/>
    <mergeCell ref="A76:E76"/>
    <mergeCell ref="A77:E77"/>
    <mergeCell ref="A78:E78"/>
    <mergeCell ref="A79:E79"/>
  </mergeCells>
  <phoneticPr fontId="4" type="noConversion"/>
  <hyperlinks>
    <hyperlink ref="A81" r:id="rId1" display="http://taxinfo.nts.go.kr/docs/customer/law/statuteTax.jsp?gubun=1" xr:uid="{00000000-0004-0000-0B00-000000000000}"/>
    <hyperlink ref="A82" r:id="rId2" display="http://taxinfo.nts.go.kr/docs/customer/law/statuteTax.jsp?gubun=1" xr:uid="{00000000-0004-0000-0B00-000001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N40"/>
  <sheetViews>
    <sheetView showGridLines="0" workbookViewId="0">
      <selection activeCell="D4" sqref="D4"/>
    </sheetView>
  </sheetViews>
  <sheetFormatPr defaultRowHeight="16.5"/>
  <cols>
    <col min="3" max="6" width="13.875" customWidth="1"/>
    <col min="7" max="8" width="15.375" customWidth="1"/>
    <col min="9" max="9" width="11.5" customWidth="1"/>
    <col min="10" max="10" width="12.625" customWidth="1"/>
    <col min="11" max="11" width="11.5" customWidth="1"/>
  </cols>
  <sheetData>
    <row r="2" spans="1:9">
      <c r="A2" t="s">
        <v>833</v>
      </c>
    </row>
    <row r="3" spans="1:9">
      <c r="A3" t="s">
        <v>840</v>
      </c>
    </row>
    <row r="4" spans="1:9">
      <c r="A4" t="s">
        <v>841</v>
      </c>
    </row>
    <row r="6" spans="1:9">
      <c r="A6" t="s">
        <v>1184</v>
      </c>
      <c r="F6" t="s">
        <v>1185</v>
      </c>
    </row>
    <row r="7" spans="1:9">
      <c r="A7" t="s">
        <v>1186</v>
      </c>
    </row>
    <row r="9" spans="1:9">
      <c r="A9" s="951" t="s">
        <v>1060</v>
      </c>
      <c r="B9" s="951" t="s">
        <v>1187</v>
      </c>
      <c r="C9" s="951" t="s">
        <v>1188</v>
      </c>
      <c r="D9" s="951" t="s">
        <v>1031</v>
      </c>
      <c r="E9" s="951"/>
      <c r="F9" s="951"/>
    </row>
    <row r="10" spans="1:9">
      <c r="A10" s="951"/>
      <c r="B10" s="951"/>
      <c r="C10" s="951"/>
      <c r="D10" s="495" t="s">
        <v>1189</v>
      </c>
      <c r="E10" s="495" t="s">
        <v>1190</v>
      </c>
      <c r="F10" s="495" t="s">
        <v>1191</v>
      </c>
    </row>
    <row r="11" spans="1:9" s="93" customFormat="1">
      <c r="A11" s="496" t="str">
        <f>'임원퇴직급여한도계산-회사규정 직전 3년'!C1</f>
        <v>강수지</v>
      </c>
      <c r="B11" s="496" t="str">
        <f>'임원퇴직급여한도계산-회사규정 직전 3년'!B1</f>
        <v>대표이사</v>
      </c>
      <c r="C11" s="497">
        <f>'임원퇴직급여한도계산-회사규정 직전 3년'!M15</f>
        <v>378889570</v>
      </c>
      <c r="D11" s="497">
        <f>'임원퇴직급여한도계산-회사규정 직전 3년'!Q28</f>
        <v>362694180</v>
      </c>
      <c r="E11" s="497">
        <f>'임원퇴직급여한도계산-회사규정 직전 3년'!P28</f>
        <v>16195390</v>
      </c>
      <c r="F11" s="497">
        <f>SUM(D11:E11)</f>
        <v>378889570</v>
      </c>
    </row>
    <row r="12" spans="1:9" s="93" customFormat="1" ht="17.25" thickBot="1">
      <c r="A12" s="498" t="str">
        <f>'임원퇴직급여한도계산(2019.12.31.이전 퇴직)'!C1</f>
        <v>이태임</v>
      </c>
      <c r="B12" s="498" t="str">
        <f>'임원퇴직급여한도계산(2019.12.31.이전 퇴직)'!B1</f>
        <v>전무이사</v>
      </c>
      <c r="C12" s="499">
        <f>'임원퇴직급여한도계산(2019.12.31.이전 퇴직)'!M15</f>
        <v>269375000</v>
      </c>
      <c r="D12" s="499">
        <f>'임원퇴직급여한도계산(2019.12.31.이전 퇴직)'!Q28</f>
        <v>238006250</v>
      </c>
      <c r="E12" s="499">
        <f>'임원퇴직급여한도계산(2019.12.31.이전 퇴직)'!P28</f>
        <v>31368750</v>
      </c>
      <c r="F12" s="499">
        <f>SUM(D12:E12)</f>
        <v>269375000</v>
      </c>
    </row>
    <row r="13" spans="1:9" s="93" customFormat="1" ht="17.25" thickTop="1">
      <c r="A13" s="947" t="s">
        <v>81</v>
      </c>
      <c r="B13" s="947"/>
      <c r="C13" s="500">
        <f>SUM(C11:C12)</f>
        <v>648264570</v>
      </c>
      <c r="D13" s="500">
        <f t="shared" ref="D13:F13" si="0">SUM(D11:D12)</f>
        <v>600700430</v>
      </c>
      <c r="E13" s="500">
        <f t="shared" si="0"/>
        <v>47564140</v>
      </c>
      <c r="F13" s="500">
        <f t="shared" si="0"/>
        <v>648264570</v>
      </c>
    </row>
    <row r="14" spans="1:9" s="93" customFormat="1">
      <c r="A14"/>
      <c r="B14"/>
      <c r="C14"/>
    </row>
    <row r="15" spans="1:9" s="93" customFormat="1">
      <c r="A15" t="s">
        <v>1192</v>
      </c>
      <c r="B15"/>
      <c r="C15"/>
      <c r="E15" s="360" t="s">
        <v>1193</v>
      </c>
      <c r="F15" s="92">
        <v>42004</v>
      </c>
    </row>
    <row r="16" spans="1:9" s="503" customFormat="1">
      <c r="A16" s="501" t="str">
        <f>A9</f>
        <v>구분</v>
      </c>
      <c r="B16" s="501" t="str">
        <f>B9</f>
        <v>직급</v>
      </c>
      <c r="C16" s="501" t="s">
        <v>174</v>
      </c>
      <c r="D16" s="502" t="s">
        <v>1052</v>
      </c>
      <c r="E16" s="502" t="s">
        <v>1191</v>
      </c>
      <c r="F16" s="502" t="s">
        <v>1194</v>
      </c>
      <c r="G16" s="502" t="s">
        <v>1195</v>
      </c>
      <c r="I16" s="504" t="s">
        <v>1053</v>
      </c>
    </row>
    <row r="17" spans="1:14" s="93" customFormat="1">
      <c r="A17" s="496" t="str">
        <f>A11</f>
        <v>강수지</v>
      </c>
      <c r="B17" s="496" t="str">
        <f>B11</f>
        <v>대표이사</v>
      </c>
      <c r="C17" s="505">
        <f>'임원퇴직급여한도계산-회사규정 직전 3년'!Q29</f>
        <v>0</v>
      </c>
      <c r="D17" s="497">
        <f>'임원퇴직급여한도계산-회사규정 직전 3년'!Q30</f>
        <v>0</v>
      </c>
      <c r="E17" s="506">
        <f>SUM(C17:D17)</f>
        <v>0</v>
      </c>
      <c r="F17" s="507">
        <v>42014</v>
      </c>
      <c r="G17" s="508" t="str">
        <f>TEXT(F17,"aaaa")</f>
        <v>토요일</v>
      </c>
      <c r="I17" s="497">
        <f>F11-E17</f>
        <v>378889570</v>
      </c>
    </row>
    <row r="18" spans="1:14" s="93" customFormat="1" ht="17.25" thickBot="1">
      <c r="A18" s="498" t="str">
        <f>A12</f>
        <v>이태임</v>
      </c>
      <c r="B18" s="498" t="str">
        <f>B12</f>
        <v>전무이사</v>
      </c>
      <c r="C18" s="509">
        <f>'임원퇴직급여한도계산(2019.12.31.이전 퇴직)'!Q29</f>
        <v>11150800</v>
      </c>
      <c r="D18" s="499">
        <f>'임원퇴직급여한도계산(2019.12.31.이전 퇴직)'!Q30</f>
        <v>1115080</v>
      </c>
      <c r="E18" s="510">
        <f>SUM(C18:D18)</f>
        <v>12265880</v>
      </c>
      <c r="F18" s="511">
        <v>42014</v>
      </c>
      <c r="G18" s="512" t="str">
        <f>TEXT(F18,"aaaa")</f>
        <v>토요일</v>
      </c>
      <c r="I18" s="499">
        <f>F12-E18</f>
        <v>257109120</v>
      </c>
    </row>
    <row r="19" spans="1:14" s="93" customFormat="1" ht="17.25" thickTop="1">
      <c r="A19" s="947" t="s">
        <v>1196</v>
      </c>
      <c r="B19" s="947"/>
      <c r="C19" s="513">
        <f>SUM(C17:C18)</f>
        <v>11150800</v>
      </c>
      <c r="D19" s="513">
        <f t="shared" ref="D19:E19" si="1">SUM(D17:D18)</f>
        <v>1115080</v>
      </c>
      <c r="E19" s="514">
        <f t="shared" si="1"/>
        <v>12265880</v>
      </c>
      <c r="I19" s="500">
        <f>SUM(I17:I18)</f>
        <v>635998690</v>
      </c>
      <c r="J19" s="93" t="s">
        <v>1197</v>
      </c>
    </row>
    <row r="20" spans="1:14" s="93" customFormat="1">
      <c r="A20"/>
      <c r="B20"/>
      <c r="C20"/>
    </row>
    <row r="21" spans="1:14" s="93" customFormat="1">
      <c r="A21" t="s">
        <v>1198</v>
      </c>
      <c r="B21"/>
      <c r="C21"/>
      <c r="E21" s="360" t="s">
        <v>1199</v>
      </c>
      <c r="F21" s="92">
        <v>42004</v>
      </c>
      <c r="G21" s="515" t="s">
        <v>1200</v>
      </c>
      <c r="H21" s="955">
        <v>50000000</v>
      </c>
      <c r="I21" s="955"/>
    </row>
    <row r="22" spans="1:14" s="93" customFormat="1">
      <c r="A22" s="956" t="str">
        <f>A16</f>
        <v>구분</v>
      </c>
      <c r="B22" s="956" t="str">
        <f>B16</f>
        <v>직급</v>
      </c>
      <c r="C22" s="948" t="s">
        <v>1201</v>
      </c>
      <c r="D22" s="959" t="s">
        <v>1202</v>
      </c>
      <c r="E22" s="516" t="s">
        <v>1203</v>
      </c>
      <c r="F22" s="502" t="s">
        <v>1204</v>
      </c>
      <c r="G22" s="946" t="s">
        <v>1205</v>
      </c>
      <c r="H22" s="946" t="s">
        <v>1206</v>
      </c>
      <c r="I22" s="946" t="s">
        <v>1207</v>
      </c>
      <c r="K22" s="948" t="s">
        <v>1208</v>
      </c>
    </row>
    <row r="23" spans="1:14" s="93" customFormat="1">
      <c r="A23" s="957"/>
      <c r="B23" s="958"/>
      <c r="C23" s="949"/>
      <c r="D23" s="959"/>
      <c r="E23" s="517">
        <v>0.14000000000000001</v>
      </c>
      <c r="F23" s="518">
        <v>4.0000000000000001E-3</v>
      </c>
      <c r="G23" s="945"/>
      <c r="H23" s="945"/>
      <c r="I23" s="945"/>
      <c r="K23" s="949"/>
    </row>
    <row r="24" spans="1:14" s="93" customFormat="1">
      <c r="A24" s="496" t="str">
        <f>A17</f>
        <v>강수지</v>
      </c>
      <c r="B24" s="496" t="str">
        <f>B17</f>
        <v>대표이사</v>
      </c>
      <c r="C24" s="522">
        <v>6000</v>
      </c>
      <c r="D24" s="497">
        <f>H21*C24/C26</f>
        <v>30000000</v>
      </c>
      <c r="E24" s="505">
        <f>D24*14%</f>
        <v>4200000</v>
      </c>
      <c r="F24" s="497">
        <f>E24*10%</f>
        <v>420000</v>
      </c>
      <c r="G24" s="506">
        <f>SUM(E24:F24)</f>
        <v>4620000</v>
      </c>
      <c r="H24" s="507">
        <v>42014</v>
      </c>
      <c r="I24" s="508" t="str">
        <f>TEXT(H24,"aaaa")</f>
        <v>토요일</v>
      </c>
      <c r="K24" s="497">
        <f>D24-G24</f>
        <v>25380000</v>
      </c>
      <c r="N24" s="93" t="s">
        <v>1209</v>
      </c>
    </row>
    <row r="25" spans="1:14" s="93" customFormat="1" ht="17.25" thickBot="1">
      <c r="A25" s="498" t="str">
        <f>A18</f>
        <v>이태임</v>
      </c>
      <c r="B25" s="498" t="str">
        <f>B18</f>
        <v>전무이사</v>
      </c>
      <c r="C25" s="523">
        <v>4000</v>
      </c>
      <c r="D25" s="499">
        <f>H21*C25/C26</f>
        <v>20000000</v>
      </c>
      <c r="E25" s="509">
        <f>D25*14%</f>
        <v>2800000.0000000005</v>
      </c>
      <c r="F25" s="499">
        <f>E25*10%</f>
        <v>280000.00000000006</v>
      </c>
      <c r="G25" s="510">
        <f>SUM(E25:F25)</f>
        <v>3080000.0000000005</v>
      </c>
      <c r="H25" s="511">
        <v>42014</v>
      </c>
      <c r="I25" s="512" t="str">
        <f>TEXT(H25,"aaaa")</f>
        <v>토요일</v>
      </c>
      <c r="K25" s="499">
        <f>D25-G25</f>
        <v>16920000</v>
      </c>
      <c r="N25" s="93" t="s">
        <v>1210</v>
      </c>
    </row>
    <row r="26" spans="1:14" s="93" customFormat="1" ht="17.25" thickTop="1">
      <c r="A26" s="947" t="s">
        <v>1211</v>
      </c>
      <c r="B26" s="947"/>
      <c r="C26" s="524">
        <f>SUM(C24:C25)</f>
        <v>10000</v>
      </c>
      <c r="D26" s="500">
        <f>SUM(D24:D25)</f>
        <v>50000000</v>
      </c>
      <c r="E26" s="500">
        <f>SUM(E24:E25)</f>
        <v>7000000</v>
      </c>
      <c r="F26" s="500">
        <f t="shared" ref="F26:G26" si="2">SUM(F24:F25)</f>
        <v>700000</v>
      </c>
      <c r="G26" s="519">
        <f t="shared" si="2"/>
        <v>7700000</v>
      </c>
      <c r="K26" s="520">
        <f>SUM(K24:K25)</f>
        <v>42300000</v>
      </c>
      <c r="L26" s="93" t="s">
        <v>1212</v>
      </c>
    </row>
    <row r="27" spans="1:14" s="93" customFormat="1">
      <c r="A27"/>
      <c r="B27"/>
      <c r="C27"/>
    </row>
    <row r="28" spans="1:14" s="93" customFormat="1">
      <c r="A28" t="s">
        <v>1213</v>
      </c>
      <c r="B28"/>
      <c r="C28"/>
    </row>
    <row r="29" spans="1:14" s="93" customFormat="1">
      <c r="A29" t="s">
        <v>1214</v>
      </c>
      <c r="B29"/>
      <c r="C29"/>
      <c r="F29" s="950" t="s">
        <v>1215</v>
      </c>
      <c r="G29" s="950"/>
      <c r="H29" s="950"/>
    </row>
    <row r="30" spans="1:14" s="93" customFormat="1">
      <c r="A30" s="951" t="str">
        <f>A16</f>
        <v>구분</v>
      </c>
      <c r="B30" s="951" t="str">
        <f>B16</f>
        <v>직급</v>
      </c>
      <c r="C30" s="951" t="s">
        <v>1216</v>
      </c>
      <c r="D30" s="952" t="s">
        <v>1225</v>
      </c>
      <c r="E30" s="950" t="s">
        <v>1217</v>
      </c>
      <c r="F30" s="953" t="s">
        <v>1218</v>
      </c>
      <c r="G30" s="954"/>
      <c r="H30" s="950" t="s">
        <v>1219</v>
      </c>
      <c r="J30" s="944" t="s">
        <v>1220</v>
      </c>
      <c r="K30" s="946" t="s">
        <v>1221</v>
      </c>
    </row>
    <row r="31" spans="1:14" s="93" customFormat="1">
      <c r="A31" s="951"/>
      <c r="B31" s="951"/>
      <c r="C31" s="951"/>
      <c r="D31" s="952"/>
      <c r="E31" s="950"/>
      <c r="F31" s="521" t="s">
        <v>1222</v>
      </c>
      <c r="G31" s="521" t="s">
        <v>1223</v>
      </c>
      <c r="H31" s="950"/>
      <c r="J31" s="945"/>
      <c r="K31" s="945"/>
    </row>
    <row r="32" spans="1:14" s="93" customFormat="1">
      <c r="A32" s="496" t="str">
        <f>A17</f>
        <v>강수지</v>
      </c>
      <c r="B32" s="496" t="str">
        <f>B17</f>
        <v>대표이사</v>
      </c>
      <c r="C32" s="497" t="e">
        <f>SUM(#REF!)</f>
        <v>#REF!</v>
      </c>
      <c r="D32" s="497" t="e">
        <f>#REF!</f>
        <v>#REF!</v>
      </c>
      <c r="E32" s="497" t="e">
        <f>SUM(C32:D32)</f>
        <v>#REF!</v>
      </c>
      <c r="F32" s="497" t="e">
        <f>#REF!</f>
        <v>#REF!</v>
      </c>
      <c r="G32" s="497" t="e">
        <f>#REF!</f>
        <v>#REF!</v>
      </c>
      <c r="H32" s="506" t="e">
        <f>SUM(F32:G32)</f>
        <v>#REF!</v>
      </c>
      <c r="J32" s="507">
        <v>42073</v>
      </c>
      <c r="K32" s="508" t="str">
        <f>TEXT(J32,"aaaa")</f>
        <v>화요일</v>
      </c>
    </row>
    <row r="33" spans="1:11" s="93" customFormat="1" ht="17.25" thickBot="1">
      <c r="A33" s="498" t="str">
        <f>A18</f>
        <v>이태임</v>
      </c>
      <c r="B33" s="498" t="str">
        <f>B18</f>
        <v>전무이사</v>
      </c>
      <c r="C33" s="499" t="e">
        <f>SUM(#REF!)</f>
        <v>#REF!</v>
      </c>
      <c r="D33" s="499" t="e">
        <f>#REF!</f>
        <v>#REF!</v>
      </c>
      <c r="E33" s="499" t="e">
        <f>SUM(C33:D33)</f>
        <v>#REF!</v>
      </c>
      <c r="F33" s="499" t="e">
        <f>#REF!</f>
        <v>#REF!</v>
      </c>
      <c r="G33" s="499" t="e">
        <f>#REF!</f>
        <v>#REF!</v>
      </c>
      <c r="H33" s="510" t="e">
        <f>SUM(F33:G33)</f>
        <v>#REF!</v>
      </c>
      <c r="J33" s="511">
        <v>42014</v>
      </c>
      <c r="K33" s="512" t="str">
        <f>TEXT(J33,"aaaa")</f>
        <v>토요일</v>
      </c>
    </row>
    <row r="34" spans="1:11" s="93" customFormat="1" ht="17.25" thickTop="1">
      <c r="A34" s="947" t="s">
        <v>1211</v>
      </c>
      <c r="B34" s="947"/>
      <c r="C34" s="500" t="e">
        <f t="shared" ref="C34:H34" si="3">SUM(C32:C33)</f>
        <v>#REF!</v>
      </c>
      <c r="D34" s="500" t="e">
        <f t="shared" si="3"/>
        <v>#REF!</v>
      </c>
      <c r="E34" s="500" t="e">
        <f t="shared" si="3"/>
        <v>#REF!</v>
      </c>
      <c r="F34" s="500" t="e">
        <f t="shared" si="3"/>
        <v>#REF!</v>
      </c>
      <c r="G34" s="500" t="e">
        <f t="shared" si="3"/>
        <v>#REF!</v>
      </c>
      <c r="H34" s="519" t="e">
        <f t="shared" si="3"/>
        <v>#REF!</v>
      </c>
    </row>
    <row r="35" spans="1:11" s="93" customFormat="1">
      <c r="A35"/>
      <c r="B35"/>
      <c r="C35"/>
    </row>
    <row r="36" spans="1:11" s="93" customFormat="1">
      <c r="A36" t="s">
        <v>1224</v>
      </c>
      <c r="B36"/>
      <c r="C36"/>
    </row>
    <row r="37" spans="1:11" s="93" customFormat="1">
      <c r="A37"/>
      <c r="B37"/>
      <c r="C37"/>
    </row>
    <row r="38" spans="1:11" s="93" customFormat="1">
      <c r="A38" t="s">
        <v>1226</v>
      </c>
      <c r="B38"/>
      <c r="C38"/>
    </row>
    <row r="39" spans="1:11" s="93" customFormat="1">
      <c r="A39"/>
      <c r="B39"/>
      <c r="C39"/>
    </row>
    <row r="40" spans="1:11" s="93" customFormat="1">
      <c r="A40"/>
      <c r="B40"/>
      <c r="C40"/>
    </row>
  </sheetData>
  <mergeCells count="27">
    <mergeCell ref="A19:B19"/>
    <mergeCell ref="A9:A10"/>
    <mergeCell ref="B9:B10"/>
    <mergeCell ref="C9:C10"/>
    <mergeCell ref="D9:F9"/>
    <mergeCell ref="A13:B13"/>
    <mergeCell ref="H21:I21"/>
    <mergeCell ref="A22:A23"/>
    <mergeCell ref="B22:B23"/>
    <mergeCell ref="C22:C23"/>
    <mergeCell ref="D22:D23"/>
    <mergeCell ref="G22:G23"/>
    <mergeCell ref="H22:H23"/>
    <mergeCell ref="I22:I23"/>
    <mergeCell ref="J30:J31"/>
    <mergeCell ref="K30:K31"/>
    <mergeCell ref="A34:B34"/>
    <mergeCell ref="K22:K23"/>
    <mergeCell ref="A26:B26"/>
    <mergeCell ref="F29:H29"/>
    <mergeCell ref="A30:A31"/>
    <mergeCell ref="B30:B31"/>
    <mergeCell ref="C30:C31"/>
    <mergeCell ref="D30:D31"/>
    <mergeCell ref="E30:E31"/>
    <mergeCell ref="F30:G30"/>
    <mergeCell ref="H30:H31"/>
  </mergeCells>
  <phoneticPr fontId="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93C36-1EFA-4544-8EBA-158F96327B22}">
  <dimension ref="N10"/>
  <sheetViews>
    <sheetView showGridLines="0" workbookViewId="0">
      <selection activeCell="N13" sqref="N13"/>
    </sheetView>
  </sheetViews>
  <sheetFormatPr defaultRowHeight="16.5"/>
  <sheetData>
    <row r="10" spans="14:14">
      <c r="N10" s="371" t="s">
        <v>1281</v>
      </c>
    </row>
  </sheetData>
  <phoneticPr fontId="4" type="noConversion"/>
  <hyperlinks>
    <hyperlink ref="N10" r:id="rId1" xr:uid="{CFCFB4F5-C2EB-4C2E-9753-DC787F49F898}"/>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728CC-E660-41F1-9830-DE6380856A44}">
  <sheetPr>
    <tabColor rgb="FF00B050"/>
    <pageSetUpPr fitToPage="1"/>
  </sheetPr>
  <dimension ref="A1:Y84"/>
  <sheetViews>
    <sheetView showGridLines="0" tabSelected="1" zoomScale="115" zoomScaleNormal="115" workbookViewId="0">
      <selection activeCell="C1" sqref="C1"/>
    </sheetView>
  </sheetViews>
  <sheetFormatPr defaultRowHeight="16.5"/>
  <cols>
    <col min="2" max="2" width="11.25" customWidth="1"/>
    <col min="3" max="4" width="12.125" customWidth="1"/>
    <col min="5" max="5" width="12.5" bestFit="1" customWidth="1"/>
    <col min="6" max="6" width="13.75" customWidth="1"/>
    <col min="8" max="8" width="13" bestFit="1" customWidth="1"/>
    <col min="9" max="9" width="12.375" bestFit="1" customWidth="1"/>
    <col min="10" max="10" width="13.125" customWidth="1"/>
    <col min="11" max="11" width="11.625" customWidth="1"/>
    <col min="12" max="12" width="8" customWidth="1"/>
    <col min="13" max="13" width="16.375" customWidth="1"/>
    <col min="14" max="14" width="12.125" bestFit="1" customWidth="1"/>
    <col min="15" max="15" width="13.5" bestFit="1" customWidth="1"/>
    <col min="16" max="16" width="14.875" bestFit="1" customWidth="1"/>
    <col min="17" max="17" width="16.625" bestFit="1" customWidth="1"/>
    <col min="18" max="19" width="13" bestFit="1" customWidth="1"/>
    <col min="20" max="21" width="12.125" bestFit="1" customWidth="1"/>
    <col min="22" max="22" width="12" bestFit="1" customWidth="1"/>
    <col min="23" max="23" width="11.375" bestFit="1" customWidth="1"/>
    <col min="24" max="24" width="14.125" customWidth="1"/>
    <col min="25" max="25" width="12.375" bestFit="1" customWidth="1"/>
  </cols>
  <sheetData>
    <row r="1" spans="1:19" ht="17.25" thickBot="1">
      <c r="A1" s="572" t="s">
        <v>1074</v>
      </c>
      <c r="B1" s="590" t="s">
        <v>1075</v>
      </c>
      <c r="C1" s="411" t="s">
        <v>1533</v>
      </c>
      <c r="D1" s="360" t="s">
        <v>1076</v>
      </c>
      <c r="E1" s="577">
        <v>44561</v>
      </c>
      <c r="J1" s="574">
        <v>1</v>
      </c>
    </row>
    <row r="2" spans="1:19" ht="17.25" thickBot="1">
      <c r="A2" s="334" t="s">
        <v>67</v>
      </c>
      <c r="B2" s="39"/>
      <c r="C2" s="39"/>
      <c r="D2" s="40"/>
      <c r="E2" s="40"/>
      <c r="F2" s="331" t="s">
        <v>1049</v>
      </c>
      <c r="G2" s="41"/>
      <c r="H2" s="42"/>
      <c r="I2" s="42"/>
      <c r="J2" s="42"/>
      <c r="K2" s="43"/>
      <c r="L2" s="43"/>
      <c r="M2" s="42"/>
      <c r="N2" s="1"/>
      <c r="O2" s="12"/>
      <c r="P2" s="12"/>
      <c r="Q2" s="12"/>
      <c r="R2" s="12"/>
    </row>
    <row r="3" spans="1:19" ht="17.25" thickBot="1">
      <c r="A3" s="45" t="s">
        <v>1284</v>
      </c>
      <c r="B3" s="39"/>
      <c r="C3" s="576" t="str">
        <f>CHOOSE(J1,"퇴직직전 1년간 총급여 연평균환산액","퇴직직전 3년간 총급여 연평균환산액")</f>
        <v>퇴직직전 1년간 총급여 연평균환산액</v>
      </c>
      <c r="D3" s="575"/>
      <c r="E3" s="575"/>
      <c r="F3" s="66"/>
      <c r="G3" s="41"/>
      <c r="H3" s="894" t="s">
        <v>1028</v>
      </c>
      <c r="I3" s="895"/>
      <c r="J3" s="896"/>
      <c r="K3" s="43"/>
      <c r="L3" s="43"/>
      <c r="M3" s="42"/>
      <c r="N3" s="1"/>
      <c r="O3" s="12"/>
      <c r="P3" s="12"/>
      <c r="Q3" s="12"/>
      <c r="R3" s="12"/>
    </row>
    <row r="4" spans="1:19" ht="32.25" thickBot="1">
      <c r="A4" s="68" t="s">
        <v>2</v>
      </c>
      <c r="B4" s="69" t="s">
        <v>3</v>
      </c>
      <c r="C4" s="69" t="s">
        <v>4</v>
      </c>
      <c r="D4" s="70" t="s">
        <v>5</v>
      </c>
      <c r="E4" s="70" t="s">
        <v>50</v>
      </c>
      <c r="F4" s="69" t="s">
        <v>6</v>
      </c>
      <c r="G4" s="71" t="s">
        <v>7</v>
      </c>
      <c r="H4" s="313" t="s">
        <v>68</v>
      </c>
      <c r="I4" s="314" t="s">
        <v>69</v>
      </c>
      <c r="J4" s="73" t="s">
        <v>71</v>
      </c>
      <c r="K4" s="74" t="s">
        <v>75</v>
      </c>
      <c r="L4" s="71" t="s">
        <v>1098</v>
      </c>
      <c r="M4" s="72" t="s">
        <v>1041</v>
      </c>
      <c r="N4" s="1"/>
      <c r="P4" s="319">
        <v>5</v>
      </c>
      <c r="Q4" s="320">
        <f>K5*P4</f>
        <v>62216000</v>
      </c>
      <c r="R4" s="12"/>
    </row>
    <row r="5" spans="1:19" ht="18" thickTop="1" thickBot="1">
      <c r="A5" s="380">
        <v>1</v>
      </c>
      <c r="B5" s="376" t="str">
        <f>B1</f>
        <v>대표이사</v>
      </c>
      <c r="C5" s="377" t="str">
        <f>C1</f>
        <v>손흥민</v>
      </c>
      <c r="D5" s="374">
        <v>39083</v>
      </c>
      <c r="E5" s="408">
        <f>E1</f>
        <v>44561</v>
      </c>
      <c r="F5" s="375" t="str">
        <f>DATEDIF(D5,E5+1,"Y")&amp;"년 "&amp;DATEDIF(D5,E5+1,"YM")&amp;"개월 "&amp;IF(OR(AND(TEXT(D5,"dd")="01",TEXT(EOMONTH(E5,0),"dd")=TEXT(E5,"dd")),TEXT(TEXT(E5,"dd")+1,"dd")=TEXT(D5,"dd")),"",DATEDIF(D5,E5,"MD")+VALUE(TEXT(EOMONTH(D5,0),"dd"))-30&amp;"일")</f>
        <v xml:space="preserve">15년 0개월 </v>
      </c>
      <c r="G5" s="379">
        <f t="shared" ref="G5" si="0">E5-D5+1</f>
        <v>5479</v>
      </c>
      <c r="H5" s="412">
        <f>CHOOSE(J1,C84)</f>
        <v>115900000</v>
      </c>
      <c r="I5" s="419">
        <f>CHOOSE(J1,D84)</f>
        <v>8532000</v>
      </c>
      <c r="J5" s="421">
        <f>SUM(H5:I5)</f>
        <v>124432000</v>
      </c>
      <c r="K5" s="422">
        <f>TRUNC(J5/10,0)</f>
        <v>12443200</v>
      </c>
      <c r="L5" s="423">
        <f>IF(E5="",0,DATEDIF(D5,E5,"M"))</f>
        <v>179</v>
      </c>
      <c r="M5" s="424">
        <f>TRUNC(K5*(L5/12),-1)</f>
        <v>185611060</v>
      </c>
      <c r="N5" s="172">
        <f>IF(DATEDIF(D5,E5+1,"MD")&gt;0,DATEDIF(D5,E5+1,"M")+1,DATEDIF(D5,E5+1,"M"))</f>
        <v>180</v>
      </c>
      <c r="O5" t="b">
        <f>L5=N5</f>
        <v>0</v>
      </c>
      <c r="P5" s="321">
        <v>0</v>
      </c>
      <c r="Q5" s="322">
        <f>K5*P5/12</f>
        <v>0</v>
      </c>
      <c r="R5" s="12"/>
    </row>
    <row r="6" spans="1:19" ht="18" thickTop="1" thickBot="1">
      <c r="A6" s="831" t="s">
        <v>72</v>
      </c>
      <c r="B6" s="832"/>
      <c r="C6" s="832"/>
      <c r="D6" s="832"/>
      <c r="E6" s="832"/>
      <c r="F6" s="832"/>
      <c r="G6" s="833"/>
      <c r="H6" s="425">
        <f>SUM(H5)</f>
        <v>115900000</v>
      </c>
      <c r="I6" s="425">
        <f>SUM(I5)</f>
        <v>8532000</v>
      </c>
      <c r="J6" s="426">
        <f>SUM(J5)</f>
        <v>124432000</v>
      </c>
      <c r="K6" s="47"/>
      <c r="L6" s="47"/>
      <c r="M6" s="342">
        <f>SUM(M5)</f>
        <v>185611060</v>
      </c>
      <c r="N6" s="12"/>
      <c r="P6" s="323">
        <v>0</v>
      </c>
      <c r="Q6" s="324">
        <v>0</v>
      </c>
      <c r="R6" s="1" t="s">
        <v>249</v>
      </c>
    </row>
    <row r="7" spans="1:19">
      <c r="A7" s="343" t="s">
        <v>1046</v>
      </c>
      <c r="B7" s="1"/>
      <c r="C7" s="1"/>
      <c r="D7" s="1"/>
      <c r="E7" s="1"/>
      <c r="F7" s="1"/>
      <c r="G7" s="1"/>
      <c r="H7" s="1"/>
      <c r="I7" s="1"/>
      <c r="J7" s="1"/>
      <c r="K7" s="13"/>
      <c r="L7" s="14"/>
      <c r="M7" s="1"/>
      <c r="N7" s="1"/>
      <c r="P7" s="325" t="s">
        <v>81</v>
      </c>
      <c r="Q7" s="326">
        <f>TRUNC(SUM(Q4:Q6),-1)</f>
        <v>62216000</v>
      </c>
      <c r="R7" t="b">
        <f>M6=Q7</f>
        <v>0</v>
      </c>
    </row>
    <row r="8" spans="1:19">
      <c r="A8" s="344" t="s">
        <v>1047</v>
      </c>
      <c r="J8" s="351" t="s">
        <v>1044</v>
      </c>
      <c r="K8" s="960" t="s">
        <v>1042</v>
      </c>
      <c r="L8" s="960"/>
      <c r="M8" s="589">
        <f>M19</f>
        <v>463572000</v>
      </c>
    </row>
    <row r="9" spans="1:19">
      <c r="A9" s="344" t="s">
        <v>1048</v>
      </c>
      <c r="J9" s="351" t="s">
        <v>1045</v>
      </c>
      <c r="K9" s="960" t="s">
        <v>1043</v>
      </c>
      <c r="L9" s="960"/>
      <c r="M9" s="589">
        <f>MAX(M8-M6,0)</f>
        <v>277960940</v>
      </c>
    </row>
    <row r="10" spans="1:19">
      <c r="A10" s="344"/>
      <c r="J10" s="345"/>
      <c r="K10" s="346"/>
      <c r="L10" s="346"/>
      <c r="M10" s="347"/>
    </row>
    <row r="11" spans="1:19">
      <c r="A11" s="371" t="s">
        <v>1534</v>
      </c>
      <c r="J11" s="345"/>
      <c r="K11" s="346"/>
      <c r="L11" s="346"/>
      <c r="M11" s="347"/>
    </row>
    <row r="12" spans="1:19">
      <c r="A12" s="344"/>
      <c r="J12" s="345"/>
      <c r="K12" s="346"/>
      <c r="L12" s="346"/>
      <c r="M12" s="347"/>
    </row>
    <row r="13" spans="1:19">
      <c r="A13" s="344"/>
      <c r="J13" s="579">
        <v>2</v>
      </c>
      <c r="K13" s="346"/>
      <c r="L13" s="346"/>
      <c r="M13" s="347"/>
    </row>
    <row r="14" spans="1:19">
      <c r="A14" s="344"/>
      <c r="J14" s="345"/>
      <c r="K14" s="346"/>
      <c r="L14" s="346"/>
      <c r="M14" s="347"/>
    </row>
    <row r="15" spans="1:19">
      <c r="A15" s="334" t="s">
        <v>67</v>
      </c>
      <c r="F15" s="331" t="s">
        <v>1050</v>
      </c>
      <c r="S15" s="93"/>
    </row>
    <row r="16" spans="1:19" ht="17.25" thickBot="1">
      <c r="S16" s="93"/>
    </row>
    <row r="17" spans="1:25" ht="17.25" thickBot="1">
      <c r="A17" s="581" t="s">
        <v>1285</v>
      </c>
      <c r="B17" s="582"/>
      <c r="C17" s="582"/>
      <c r="H17" s="894" t="str">
        <f>CHOOSE($J$13,"회사규정 - 퇴직직전 1년간 총급여","회사규정 - 퇴직직전 3년간 총급여 연평균")</f>
        <v>회사규정 - 퇴직직전 3년간 총급여 연평균</v>
      </c>
      <c r="I17" s="895"/>
      <c r="J17" s="895"/>
      <c r="K17" s="433">
        <v>3</v>
      </c>
      <c r="L17" t="str">
        <f>"배라 가정("&amp;K17&amp;"/10)"</f>
        <v>배라 가정(3/10)</v>
      </c>
      <c r="V17" s="93"/>
    </row>
    <row r="18" spans="1:25" ht="21.75" thickBot="1">
      <c r="A18" s="68" t="s">
        <v>2</v>
      </c>
      <c r="B18" s="69" t="s">
        <v>3</v>
      </c>
      <c r="C18" s="69" t="s">
        <v>4</v>
      </c>
      <c r="D18" s="70" t="s">
        <v>5</v>
      </c>
      <c r="E18" s="70" t="s">
        <v>50</v>
      </c>
      <c r="F18" s="69" t="s">
        <v>6</v>
      </c>
      <c r="G18" s="71" t="s">
        <v>7</v>
      </c>
      <c r="H18" s="313" t="s">
        <v>68</v>
      </c>
      <c r="I18" s="314" t="s">
        <v>69</v>
      </c>
      <c r="J18" s="73" t="s">
        <v>71</v>
      </c>
      <c r="K18" s="350" t="str">
        <f>K17&amp;"/10"</f>
        <v>3/10</v>
      </c>
      <c r="L18" s="71" t="s">
        <v>208</v>
      </c>
      <c r="M18" s="329" t="s">
        <v>1122</v>
      </c>
      <c r="R18" s="93"/>
      <c r="T18" s="93"/>
      <c r="U18" s="469"/>
      <c r="V18" s="474"/>
      <c r="W18" s="349"/>
      <c r="X18" s="349"/>
      <c r="Y18" s="93"/>
    </row>
    <row r="19" spans="1:25" ht="18" thickTop="1" thickBot="1">
      <c r="A19" s="380">
        <f>A5</f>
        <v>1</v>
      </c>
      <c r="B19" s="376" t="s">
        <v>27</v>
      </c>
      <c r="C19" s="378" t="str">
        <f>$C$5</f>
        <v>손흥민</v>
      </c>
      <c r="D19" s="580">
        <f>D5</f>
        <v>39083</v>
      </c>
      <c r="E19" s="212">
        <f>E5</f>
        <v>44561</v>
      </c>
      <c r="F19" s="375" t="str">
        <f>DATEDIF(D19,E19+1,"Y")&amp;"년 "&amp;DATEDIF(D19,E19+1,"YM")&amp;"개월 "&amp;IF(OR(AND(TEXT(D19,"dd")="01",TEXT(EOMONTH(E19,0),"dd")=TEXT(E19,"dd")),TEXT(TEXT(E19,"dd")+1,"dd")=TEXT(D19,"dd")),"",DATEDIF(D19,E19,"MD")+VALUE(TEXT(EOMONTH(D19,0),"dd"))-30&amp;"일")</f>
        <v xml:space="preserve">15년 0개월 </v>
      </c>
      <c r="G19" s="379">
        <f t="shared" ref="G19" si="1">E19-D19+1</f>
        <v>5479</v>
      </c>
      <c r="H19" s="412">
        <f>CHOOSE(J13,C84,C82)</f>
        <v>98750000</v>
      </c>
      <c r="I19" s="419">
        <f>CHOOSE(J13,D84,D82)</f>
        <v>4266000</v>
      </c>
      <c r="J19" s="421">
        <f>SUM(H19:I19)</f>
        <v>103016000</v>
      </c>
      <c r="K19" s="428">
        <f>TRUNC(J19*K17/10,0)</f>
        <v>30904800</v>
      </c>
      <c r="L19" s="423">
        <f>IF(E19="",0,DATEDIF(D19,E19,"M")+1)</f>
        <v>180</v>
      </c>
      <c r="M19" s="429">
        <f>TRUNC(K19*(L19/12),-1)</f>
        <v>463572000</v>
      </c>
      <c r="N19" s="796">
        <f>M19/M6</f>
        <v>2.4975451355107827</v>
      </c>
      <c r="R19" s="93"/>
      <c r="T19" s="93"/>
      <c r="U19" s="469"/>
      <c r="V19" s="474"/>
      <c r="W19" s="349"/>
      <c r="X19" s="349"/>
    </row>
    <row r="20" spans="1:25" ht="17.25" thickTop="1">
      <c r="R20" s="93"/>
      <c r="S20" s="93"/>
      <c r="T20" s="93"/>
      <c r="U20" s="469"/>
      <c r="W20" s="349"/>
    </row>
    <row r="21" spans="1:25">
      <c r="S21" s="93"/>
    </row>
    <row r="22" spans="1:25" ht="17.25" thickBot="1">
      <c r="A22" s="581" t="s">
        <v>1055</v>
      </c>
      <c r="B22" s="582"/>
      <c r="C22" s="582"/>
      <c r="J22" s="574">
        <v>2</v>
      </c>
    </row>
    <row r="23" spans="1:25" ht="17.25" thickBot="1">
      <c r="H23" s="894" t="s">
        <v>1034</v>
      </c>
      <c r="I23" s="895"/>
      <c r="J23" s="896"/>
    </row>
    <row r="24" spans="1:25" ht="17.25" thickBot="1">
      <c r="A24" s="584" t="s">
        <v>1121</v>
      </c>
      <c r="H24" s="894" t="str">
        <f>CHOOSE($J$13,"회사규정 - 퇴직직전 1년간 총급여","회사규정 - 퇴직직전 3년간 총급여 연평균")</f>
        <v>회사규정 - 퇴직직전 3년간 총급여 연평균</v>
      </c>
      <c r="I24" s="895"/>
      <c r="J24" s="895"/>
      <c r="K24" s="432">
        <f>K17</f>
        <v>3</v>
      </c>
      <c r="L24" t="str">
        <f>L17</f>
        <v>배라 가정(3/10)</v>
      </c>
    </row>
    <row r="25" spans="1:25" ht="21.75" thickBot="1">
      <c r="A25" s="68" t="s">
        <v>2</v>
      </c>
      <c r="B25" s="69" t="s">
        <v>3</v>
      </c>
      <c r="C25" s="69" t="s">
        <v>4</v>
      </c>
      <c r="D25" s="70" t="s">
        <v>5</v>
      </c>
      <c r="E25" s="318" t="s">
        <v>1027</v>
      </c>
      <c r="F25" s="69" t="s">
        <v>6</v>
      </c>
      <c r="G25" s="71" t="s">
        <v>7</v>
      </c>
      <c r="H25" s="335" t="s">
        <v>68</v>
      </c>
      <c r="I25" s="336" t="s">
        <v>69</v>
      </c>
      <c r="J25" s="73" t="s">
        <v>71</v>
      </c>
      <c r="K25" s="327" t="str">
        <f>K24&amp;"/10"</f>
        <v>3/10</v>
      </c>
      <c r="L25" s="71" t="s">
        <v>208</v>
      </c>
      <c r="M25" s="329" t="s">
        <v>1527</v>
      </c>
    </row>
    <row r="26" spans="1:25" ht="18" thickTop="1" thickBot="1">
      <c r="A26" s="380">
        <f>A19</f>
        <v>1</v>
      </c>
      <c r="B26" s="376" t="s">
        <v>27</v>
      </c>
      <c r="C26" s="378" t="str">
        <f>$C$5</f>
        <v>손흥민</v>
      </c>
      <c r="D26" s="317">
        <f>D19</f>
        <v>39083</v>
      </c>
      <c r="E26" s="315">
        <v>40908</v>
      </c>
      <c r="F26" s="375" t="str">
        <f>DATEDIF(D26,E26+1,"Y")&amp;"년 "&amp;DATEDIF(D26,E26+1,"YM")&amp;"개월 "&amp;IF(OR(AND(TEXT(D26,"dd")="01",TEXT(EOMONTH(E26,0),"dd")=TEXT(E26,"dd")),TEXT(TEXT(E26,"dd")+1,"dd")=TEXT(D26,"dd")),"",DATEDIF(D26,E26,"MD")+VALUE(TEXT(EOMONTH(D26,0),"dd"))-30&amp;"일")</f>
        <v xml:space="preserve">5년 0개월 </v>
      </c>
      <c r="G26" s="379">
        <f t="shared" ref="G26" si="2">E26-D26+1</f>
        <v>1826</v>
      </c>
      <c r="H26" s="430">
        <f>CHOOSE(J22,IF(J13=1,I84,I82),0)</f>
        <v>0</v>
      </c>
      <c r="I26" s="431">
        <f>CHOOSE(J22,IF(J13=1,J84,J82),0)</f>
        <v>0</v>
      </c>
      <c r="J26" s="420">
        <f>SUM(H26:I26)</f>
        <v>0</v>
      </c>
      <c r="K26" s="427">
        <f>TRUNC(J26*K24/10,0)</f>
        <v>0</v>
      </c>
      <c r="L26" s="423">
        <f>IF(E26="",0,DATEDIF(D26,E26,"M")+1)</f>
        <v>60</v>
      </c>
      <c r="M26" s="429">
        <f>CHOOSE(J22,TRUNC(K26*(L26/12),-1),M19*L26/L19)</f>
        <v>154524000</v>
      </c>
      <c r="N26" s="795">
        <f>M26/M19</f>
        <v>0.33333333333333331</v>
      </c>
    </row>
    <row r="27" spans="1:25" ht="17.25" thickTop="1">
      <c r="J27" s="93" t="b">
        <f>J26=K56</f>
        <v>0</v>
      </c>
      <c r="L27" s="585">
        <f>CHOOSE(J22,0,L26/L19)</f>
        <v>0.33333333333333331</v>
      </c>
      <c r="M27" s="583" t="str">
        <f>CHOOSE(J22,"회사규정","근무기간 비율 안분")</f>
        <v>근무기간 비율 안분</v>
      </c>
    </row>
    <row r="28" spans="1:25" ht="17.25" thickBot="1">
      <c r="A28" s="332"/>
    </row>
    <row r="29" spans="1:25" ht="17.25" thickBot="1">
      <c r="H29" s="894" t="str">
        <f>A30</f>
        <v>② 2012.1.1. ~ 2019.12.31. 근무기간</v>
      </c>
      <c r="I29" s="895"/>
      <c r="J29" s="896"/>
    </row>
    <row r="30" spans="1:25" ht="17.25" thickBot="1">
      <c r="A30" s="584" t="s">
        <v>1283</v>
      </c>
      <c r="H30" s="894" t="s">
        <v>1032</v>
      </c>
      <c r="I30" s="895"/>
      <c r="J30" s="896"/>
      <c r="K30" s="586">
        <v>3</v>
      </c>
      <c r="L30" t="s">
        <v>1057</v>
      </c>
    </row>
    <row r="31" spans="1:25" ht="21.75" thickBot="1">
      <c r="A31" s="68" t="s">
        <v>2</v>
      </c>
      <c r="B31" s="69" t="s">
        <v>3</v>
      </c>
      <c r="C31" s="69" t="s">
        <v>4</v>
      </c>
      <c r="D31" s="318" t="s">
        <v>1027</v>
      </c>
      <c r="E31" s="70" t="s">
        <v>50</v>
      </c>
      <c r="F31" s="69" t="s">
        <v>6</v>
      </c>
      <c r="G31" s="71" t="s">
        <v>7</v>
      </c>
      <c r="H31" s="335" t="s">
        <v>68</v>
      </c>
      <c r="I31" s="336" t="s">
        <v>69</v>
      </c>
      <c r="J31" s="73" t="s">
        <v>71</v>
      </c>
      <c r="K31" s="327" t="str">
        <f>K30&amp;"/10"</f>
        <v>3/10</v>
      </c>
      <c r="L31" s="71" t="s">
        <v>208</v>
      </c>
      <c r="M31" s="329" t="s">
        <v>1125</v>
      </c>
    </row>
    <row r="32" spans="1:25" ht="18" thickTop="1" thickBot="1">
      <c r="A32" s="380" t="str">
        <f>A17</f>
        <v>ⓐ 회사규정 (전체 퇴직금)</v>
      </c>
      <c r="B32" s="376" t="s">
        <v>27</v>
      </c>
      <c r="C32" s="378" t="str">
        <f>$C$5</f>
        <v>손흥민</v>
      </c>
      <c r="D32" s="316">
        <v>40909</v>
      </c>
      <c r="E32" s="478">
        <v>43830</v>
      </c>
      <c r="F32" s="375" t="str">
        <f>DATEDIF(D32,E32+1,"Y")&amp;"년 "&amp;DATEDIF(D32,E32+1,"YM")&amp;"개월 "&amp;IF(OR(AND(TEXT(D32,"dd")="01",TEXT(EOMONTH(E32,0),"dd")=TEXT(E32,"dd")),TEXT(TEXT(E32,"dd")+1,"dd")=TEXT(D32,"dd")),"",DATEDIF(D32,E32,"MD")+VALUE(TEXT(EOMONTH(D32,0),"dd"))-30&amp;"일")</f>
        <v xml:space="preserve">8년 0개월 </v>
      </c>
      <c r="G32" s="379">
        <f t="shared" ref="G32" si="3">E32-D32+1</f>
        <v>2922</v>
      </c>
      <c r="H32" s="434">
        <f>O82</f>
        <v>81600000</v>
      </c>
      <c r="I32" s="435">
        <f>P82</f>
        <v>0</v>
      </c>
      <c r="J32" s="421">
        <f>SUM(H32:I32)</f>
        <v>81600000</v>
      </c>
      <c r="K32" s="428">
        <f>TRUNC(J32*K30/10,0)</f>
        <v>24480000</v>
      </c>
      <c r="L32" s="423">
        <f>IF(E32="",0,DATEDIF(D32,E32,"M")+1)</f>
        <v>96</v>
      </c>
      <c r="M32" s="437">
        <f>TRUNC(K32*(L32/12),-1)</f>
        <v>195840000</v>
      </c>
    </row>
    <row r="33" spans="1:25" ht="18" thickTop="1" thickBot="1">
      <c r="J33" s="93"/>
    </row>
    <row r="34" spans="1:25" ht="17.25" thickBot="1">
      <c r="N34" s="897" t="s">
        <v>1528</v>
      </c>
      <c r="O34" s="898"/>
      <c r="P34" t="s">
        <v>1035</v>
      </c>
    </row>
    <row r="35" spans="1:25" ht="17.25" thickBot="1">
      <c r="H35" s="894" t="str">
        <f>A36</f>
        <v>③ 2020.1.1.이후 근무기간 ~</v>
      </c>
      <c r="I35" s="895"/>
      <c r="J35" s="896"/>
      <c r="N35" s="889">
        <f>SUM(M26,M32,M38)</f>
        <v>391570400</v>
      </c>
      <c r="O35" s="890"/>
      <c r="P35" s="893" t="b">
        <f>M19=(P38+Q38)</f>
        <v>1</v>
      </c>
      <c r="Q35" s="893"/>
    </row>
    <row r="36" spans="1:25" ht="17.25" thickBot="1">
      <c r="A36" s="584" t="s">
        <v>1282</v>
      </c>
      <c r="H36" s="894" t="s">
        <v>1032</v>
      </c>
      <c r="I36" s="895"/>
      <c r="J36" s="896"/>
      <c r="K36" s="586">
        <v>2</v>
      </c>
      <c r="L36" t="s">
        <v>1286</v>
      </c>
      <c r="P36" s="965" t="s">
        <v>1031</v>
      </c>
      <c r="Q36" s="966"/>
    </row>
    <row r="37" spans="1:25" ht="21.75" thickBot="1">
      <c r="A37" s="68" t="s">
        <v>2</v>
      </c>
      <c r="B37" s="69" t="s">
        <v>3</v>
      </c>
      <c r="C37" s="69" t="s">
        <v>4</v>
      </c>
      <c r="D37" s="318" t="s">
        <v>1027</v>
      </c>
      <c r="E37" s="70" t="s">
        <v>50</v>
      </c>
      <c r="F37" s="69" t="s">
        <v>6</v>
      </c>
      <c r="G37" s="71" t="s">
        <v>7</v>
      </c>
      <c r="H37" s="335" t="s">
        <v>68</v>
      </c>
      <c r="I37" s="336" t="s">
        <v>69</v>
      </c>
      <c r="J37" s="73" t="s">
        <v>71</v>
      </c>
      <c r="K37" s="327" t="str">
        <f>K36&amp;"/10"</f>
        <v>2/10</v>
      </c>
      <c r="L37" s="71" t="s">
        <v>208</v>
      </c>
      <c r="M37" s="329" t="s">
        <v>1287</v>
      </c>
      <c r="N37" s="967" t="s">
        <v>1529</v>
      </c>
      <c r="O37" s="968"/>
      <c r="P37" s="330" t="s">
        <v>1288</v>
      </c>
      <c r="Q37" s="600" t="s">
        <v>1289</v>
      </c>
      <c r="R37" s="815">
        <f>SUM(P38:Q38)</f>
        <v>463572000</v>
      </c>
      <c r="S37" s="816" t="b">
        <f>M19=R37</f>
        <v>1</v>
      </c>
      <c r="T37" s="816"/>
      <c r="U37" t="s">
        <v>2476</v>
      </c>
    </row>
    <row r="38" spans="1:25" ht="18" thickTop="1" thickBot="1">
      <c r="A38" s="380">
        <f>A26</f>
        <v>1</v>
      </c>
      <c r="B38" s="376" t="s">
        <v>27</v>
      </c>
      <c r="C38" s="378" t="str">
        <f>$C$5</f>
        <v>손흥민</v>
      </c>
      <c r="D38" s="316">
        <v>43831</v>
      </c>
      <c r="E38" s="478">
        <f>E19</f>
        <v>44561</v>
      </c>
      <c r="F38" s="375" t="str">
        <f>DATEDIF(D38,E38+1,"Y")&amp;"년 "&amp;DATEDIF(D38,E38+1,"YM")&amp;"개월 "&amp;IF(OR(AND(TEXT(D38,"dd")="01",TEXT(EOMONTH(E38,0),"dd")=TEXT(E38,"dd")),TEXT(TEXT(E38,"dd")+1,"dd")=TEXT(D38,"dd")),"",DATEDIF(D38,E38,"MD")+VALUE(TEXT(EOMONTH(D38,0),"dd"))-30&amp;"일")</f>
        <v xml:space="preserve">2년 0개월 </v>
      </c>
      <c r="G38" s="379">
        <f t="shared" ref="G38" si="4">E38-D38+1</f>
        <v>731</v>
      </c>
      <c r="H38" s="434">
        <f>C82</f>
        <v>98750000</v>
      </c>
      <c r="I38" s="435">
        <f>D82</f>
        <v>4266000</v>
      </c>
      <c r="J38" s="421">
        <f>SUM(H38:I38)</f>
        <v>103016000</v>
      </c>
      <c r="K38" s="428">
        <f>TRUNC(J38*K36/10,0)</f>
        <v>20603200</v>
      </c>
      <c r="L38" s="423">
        <f>IF(E38="",0,DATEDIF(D38,E38,"M")+1)</f>
        <v>24</v>
      </c>
      <c r="M38" s="437">
        <f>TRUNC(K38*(L38/12),-1)</f>
        <v>41206400</v>
      </c>
      <c r="N38" s="889">
        <f>M19-N35</f>
        <v>72001600</v>
      </c>
      <c r="O38" s="890"/>
      <c r="P38" s="438">
        <f>N38</f>
        <v>72001600</v>
      </c>
      <c r="Q38" s="439">
        <f>N35</f>
        <v>391570400</v>
      </c>
      <c r="R38" s="816" t="s">
        <v>1054</v>
      </c>
      <c r="S38" s="816"/>
      <c r="T38" s="816"/>
      <c r="U38" s="3189">
        <v>3.4299999999999997E-2</v>
      </c>
      <c r="V38" s="3189">
        <v>0.1152</v>
      </c>
      <c r="W38" s="3191" t="s">
        <v>2477</v>
      </c>
    </row>
    <row r="39" spans="1:25" ht="17.25" thickTop="1">
      <c r="L39" s="574">
        <f>A80</f>
        <v>24</v>
      </c>
      <c r="O39" s="440" t="s">
        <v>1051</v>
      </c>
      <c r="P39" s="442">
        <f>IF(P38&lt;=10000000,VLOOKUP(P38,간이세액표2021,3),VLOOKUP(P38,간이세액표2021,3)+VLOOKUP(P38,근로세율,3)+(P38-VLOOKUP(P38,근로세율,4))*VLOOKUP(P38,근로세율,5)*VLOOKUP(P38,근로세율,6))</f>
        <v>26262672</v>
      </c>
      <c r="Q39" s="442">
        <f>퇴직소득원천징수영수증!J44</f>
        <v>48309388</v>
      </c>
      <c r="R39" s="817">
        <f>SUM(P39:Q39)</f>
        <v>74572060</v>
      </c>
      <c r="S39" s="963">
        <f>SUM(R39:R40)</f>
        <v>82029258</v>
      </c>
      <c r="T39" s="964">
        <f>S39/R37</f>
        <v>0.17695041546944165</v>
      </c>
      <c r="U39" s="3190">
        <f>TRUNC($P$38*U38,-1)</f>
        <v>2469650</v>
      </c>
      <c r="V39" s="3190">
        <f>TRUNC(U39*V38,-1)</f>
        <v>284500</v>
      </c>
      <c r="W39" s="3192">
        <f>SUM(U39:V39)</f>
        <v>2754150</v>
      </c>
      <c r="X39" s="3193">
        <f>SUM(S39,W39)</f>
        <v>84783408</v>
      </c>
      <c r="Y39" s="3194">
        <f>X39/R37</f>
        <v>0.18289156377002924</v>
      </c>
    </row>
    <row r="40" spans="1:25" ht="17.25" thickBot="1">
      <c r="L40" t="b">
        <f>L38=L39</f>
        <v>1</v>
      </c>
      <c r="O40" s="440" t="s">
        <v>1052</v>
      </c>
      <c r="P40" s="443">
        <f>TRUNC(P39*10%,-1)</f>
        <v>2626260</v>
      </c>
      <c r="Q40" s="443">
        <f>퇴직소득원천징수영수증!R44</f>
        <v>4830938</v>
      </c>
      <c r="R40" s="817">
        <f>SUM(P40:Q40)</f>
        <v>7457198</v>
      </c>
      <c r="S40" s="963"/>
      <c r="T40" s="964"/>
    </row>
    <row r="41" spans="1:25">
      <c r="G41" s="790" t="s">
        <v>1530</v>
      </c>
      <c r="K41" s="588" t="s">
        <v>1290</v>
      </c>
      <c r="L41" s="587">
        <f>SUM(L38,L32,L26)</f>
        <v>180</v>
      </c>
      <c r="M41" t="b">
        <f>L19=L41</f>
        <v>1</v>
      </c>
      <c r="O41" s="440" t="s">
        <v>1053</v>
      </c>
      <c r="P41" s="786">
        <f>P38-P39-P40</f>
        <v>43112668</v>
      </c>
      <c r="Q41" s="441">
        <f>Q38-Q39-Q40</f>
        <v>338430074</v>
      </c>
      <c r="R41" s="818">
        <f>SUM(P41:Q41)</f>
        <v>381542742</v>
      </c>
      <c r="S41" s="816"/>
      <c r="T41" s="819">
        <f>R41/R37</f>
        <v>0.82304958453055832</v>
      </c>
    </row>
    <row r="42" spans="1:25">
      <c r="A42" t="s">
        <v>1084</v>
      </c>
      <c r="E42" s="787">
        <f>B79</f>
        <v>44561</v>
      </c>
      <c r="F42" s="788" t="s">
        <v>1526</v>
      </c>
      <c r="G42" s="790" t="s">
        <v>1531</v>
      </c>
      <c r="K42" s="787">
        <f>H79</f>
        <v>40908</v>
      </c>
      <c r="Q42" s="787">
        <f>N79</f>
        <v>43830</v>
      </c>
      <c r="R42" s="820"/>
      <c r="S42" s="816"/>
      <c r="T42" s="821">
        <f>SUM(T39:T41)</f>
        <v>1</v>
      </c>
    </row>
    <row r="43" spans="1:25" ht="17.25" thickBot="1">
      <c r="A43" s="337" t="s">
        <v>1039</v>
      </c>
      <c r="B43" s="571" t="s">
        <v>28</v>
      </c>
      <c r="C43" s="396" t="s">
        <v>1036</v>
      </c>
      <c r="D43" s="396" t="s">
        <v>1037</v>
      </c>
      <c r="E43" s="571" t="s">
        <v>81</v>
      </c>
      <c r="G43" s="337" t="s">
        <v>1039</v>
      </c>
      <c r="H43" s="571" t="s">
        <v>28</v>
      </c>
      <c r="I43" s="396" t="s">
        <v>1036</v>
      </c>
      <c r="J43" s="396" t="s">
        <v>1037</v>
      </c>
      <c r="K43" s="571" t="s">
        <v>81</v>
      </c>
      <c r="M43" s="337" t="s">
        <v>1039</v>
      </c>
      <c r="N43" s="571" t="s">
        <v>28</v>
      </c>
      <c r="O43" s="396" t="s">
        <v>1036</v>
      </c>
      <c r="P43" s="396" t="s">
        <v>1037</v>
      </c>
      <c r="Q43" s="571" t="s">
        <v>81</v>
      </c>
      <c r="R43" s="822">
        <f>R37-S39</f>
        <v>381542742</v>
      </c>
      <c r="S43" s="816"/>
      <c r="T43" s="816"/>
    </row>
    <row r="44" spans="1:25">
      <c r="A44" s="381">
        <v>1</v>
      </c>
      <c r="B44" s="385">
        <f t="shared" ref="B44:B63" si="5">EOMONTH(B45,-1)</f>
        <v>43496</v>
      </c>
      <c r="C44" s="446"/>
      <c r="D44" s="447"/>
      <c r="E44" s="391">
        <f t="shared" ref="E44:E53" si="6">SUM(C44:D44)</f>
        <v>0</v>
      </c>
      <c r="G44" s="381">
        <v>1</v>
      </c>
      <c r="H44" s="385">
        <f t="shared" ref="H44:H63" si="7">EOMONTH(H45,-1)</f>
        <v>39844</v>
      </c>
      <c r="I44" s="446">
        <v>8710940</v>
      </c>
      <c r="J44" s="447"/>
      <c r="K44" s="391">
        <f t="shared" ref="K44:K53" si="8">SUM(I44:J44)</f>
        <v>8710940</v>
      </c>
      <c r="M44" s="381">
        <v>1</v>
      </c>
      <c r="N44" s="385">
        <f t="shared" ref="N44:N63" si="9">EOMONTH(N45,-1)</f>
        <v>42766</v>
      </c>
      <c r="O44" s="446">
        <v>6800000</v>
      </c>
      <c r="P44" s="447"/>
      <c r="Q44" s="391">
        <f t="shared" ref="Q44:Q53" si="10">SUM(O44:P44)</f>
        <v>6800000</v>
      </c>
      <c r="R44" s="816"/>
      <c r="S44" s="816"/>
      <c r="T44" s="816"/>
    </row>
    <row r="45" spans="1:25" ht="46.5" customHeight="1">
      <c r="A45" s="381">
        <f>A44+1</f>
        <v>2</v>
      </c>
      <c r="B45" s="385">
        <f t="shared" si="5"/>
        <v>43524</v>
      </c>
      <c r="C45" s="450">
        <f>C44</f>
        <v>0</v>
      </c>
      <c r="D45" s="449"/>
      <c r="E45" s="391">
        <f t="shared" si="6"/>
        <v>0</v>
      </c>
      <c r="G45" s="381">
        <f>G44+1</f>
        <v>2</v>
      </c>
      <c r="H45" s="385">
        <f t="shared" si="7"/>
        <v>39872</v>
      </c>
      <c r="I45" s="450">
        <f>I44</f>
        <v>8710940</v>
      </c>
      <c r="J45" s="449"/>
      <c r="K45" s="391">
        <f t="shared" si="8"/>
        <v>8710940</v>
      </c>
      <c r="M45" s="381">
        <f>M44+1</f>
        <v>2</v>
      </c>
      <c r="N45" s="385">
        <f t="shared" si="9"/>
        <v>42794</v>
      </c>
      <c r="O45" s="450">
        <f>O44</f>
        <v>6800000</v>
      </c>
      <c r="P45" s="449"/>
      <c r="Q45" s="391">
        <f t="shared" si="10"/>
        <v>6800000</v>
      </c>
    </row>
    <row r="46" spans="1:25">
      <c r="A46" s="381">
        <f t="shared" ref="A46:A79" si="11">A45+1</f>
        <v>3</v>
      </c>
      <c r="B46" s="385">
        <f t="shared" si="5"/>
        <v>43555</v>
      </c>
      <c r="C46" s="450">
        <f t="shared" ref="C46:C54" si="12">C45</f>
        <v>0</v>
      </c>
      <c r="D46" s="449"/>
      <c r="E46" s="391">
        <f t="shared" si="6"/>
        <v>0</v>
      </c>
      <c r="G46" s="381">
        <f t="shared" ref="G46:G79" si="13">G45+1</f>
        <v>3</v>
      </c>
      <c r="H46" s="385">
        <f t="shared" si="7"/>
        <v>39903</v>
      </c>
      <c r="I46" s="450">
        <v>6210940</v>
      </c>
      <c r="J46" s="449"/>
      <c r="K46" s="391">
        <f t="shared" si="8"/>
        <v>6210940</v>
      </c>
      <c r="M46" s="381">
        <f t="shared" ref="M46:M79" si="14">M45+1</f>
        <v>3</v>
      </c>
      <c r="N46" s="385">
        <f t="shared" si="9"/>
        <v>42825</v>
      </c>
      <c r="O46" s="450">
        <f t="shared" ref="O46:O54" si="15">O45</f>
        <v>6800000</v>
      </c>
      <c r="P46" s="449"/>
      <c r="Q46" s="391">
        <f t="shared" si="10"/>
        <v>6800000</v>
      </c>
    </row>
    <row r="47" spans="1:25">
      <c r="A47" s="381">
        <f t="shared" si="11"/>
        <v>4</v>
      </c>
      <c r="B47" s="385">
        <f t="shared" si="5"/>
        <v>43585</v>
      </c>
      <c r="C47" s="450">
        <f t="shared" si="12"/>
        <v>0</v>
      </c>
      <c r="D47" s="449"/>
      <c r="E47" s="391">
        <f t="shared" si="6"/>
        <v>0</v>
      </c>
      <c r="G47" s="381">
        <f t="shared" si="13"/>
        <v>4</v>
      </c>
      <c r="H47" s="385">
        <f t="shared" si="7"/>
        <v>39933</v>
      </c>
      <c r="I47" s="450">
        <f t="shared" ref="I47:I54" si="16">I46</f>
        <v>6210940</v>
      </c>
      <c r="J47" s="449"/>
      <c r="K47" s="391">
        <f t="shared" si="8"/>
        <v>6210940</v>
      </c>
      <c r="M47" s="381">
        <f t="shared" si="14"/>
        <v>4</v>
      </c>
      <c r="N47" s="385">
        <f t="shared" si="9"/>
        <v>42855</v>
      </c>
      <c r="O47" s="450">
        <f t="shared" si="15"/>
        <v>6800000</v>
      </c>
      <c r="P47" s="449"/>
      <c r="Q47" s="391">
        <f t="shared" si="10"/>
        <v>6800000</v>
      </c>
    </row>
    <row r="48" spans="1:25">
      <c r="A48" s="381">
        <f t="shared" si="11"/>
        <v>5</v>
      </c>
      <c r="B48" s="385">
        <f t="shared" si="5"/>
        <v>43616</v>
      </c>
      <c r="C48" s="450">
        <f t="shared" si="12"/>
        <v>0</v>
      </c>
      <c r="D48" s="449"/>
      <c r="E48" s="391">
        <f t="shared" si="6"/>
        <v>0</v>
      </c>
      <c r="G48" s="381">
        <f t="shared" si="13"/>
        <v>5</v>
      </c>
      <c r="H48" s="385">
        <f t="shared" si="7"/>
        <v>39964</v>
      </c>
      <c r="I48" s="450">
        <f t="shared" si="16"/>
        <v>6210940</v>
      </c>
      <c r="J48" s="449"/>
      <c r="K48" s="391">
        <f t="shared" si="8"/>
        <v>6210940</v>
      </c>
      <c r="M48" s="381">
        <f t="shared" si="14"/>
        <v>5</v>
      </c>
      <c r="N48" s="385">
        <f t="shared" si="9"/>
        <v>42886</v>
      </c>
      <c r="O48" s="450">
        <f t="shared" si="15"/>
        <v>6800000</v>
      </c>
      <c r="P48" s="449"/>
      <c r="Q48" s="391">
        <f t="shared" si="10"/>
        <v>6800000</v>
      </c>
    </row>
    <row r="49" spans="1:17">
      <c r="A49" s="381">
        <f t="shared" si="11"/>
        <v>6</v>
      </c>
      <c r="B49" s="385">
        <f t="shared" si="5"/>
        <v>43646</v>
      </c>
      <c r="C49" s="450">
        <f>C48</f>
        <v>0</v>
      </c>
      <c r="D49" s="449"/>
      <c r="E49" s="391">
        <f t="shared" si="6"/>
        <v>0</v>
      </c>
      <c r="G49" s="381">
        <f t="shared" si="13"/>
        <v>6</v>
      </c>
      <c r="H49" s="385">
        <f t="shared" si="7"/>
        <v>39994</v>
      </c>
      <c r="I49" s="450">
        <v>0</v>
      </c>
      <c r="J49" s="449"/>
      <c r="K49" s="391">
        <f t="shared" si="8"/>
        <v>0</v>
      </c>
      <c r="M49" s="381">
        <f t="shared" si="14"/>
        <v>6</v>
      </c>
      <c r="N49" s="385">
        <f t="shared" si="9"/>
        <v>42916</v>
      </c>
      <c r="O49" s="450">
        <f>O48</f>
        <v>6800000</v>
      </c>
      <c r="P49" s="449"/>
      <c r="Q49" s="391">
        <f t="shared" si="10"/>
        <v>6800000</v>
      </c>
    </row>
    <row r="50" spans="1:17">
      <c r="A50" s="381">
        <f t="shared" si="11"/>
        <v>7</v>
      </c>
      <c r="B50" s="385">
        <f t="shared" si="5"/>
        <v>43677</v>
      </c>
      <c r="C50" s="450">
        <f t="shared" si="12"/>
        <v>0</v>
      </c>
      <c r="D50" s="449"/>
      <c r="E50" s="391">
        <f t="shared" si="6"/>
        <v>0</v>
      </c>
      <c r="G50" s="381">
        <f t="shared" si="13"/>
        <v>7</v>
      </c>
      <c r="H50" s="385">
        <f t="shared" si="7"/>
        <v>40025</v>
      </c>
      <c r="I50" s="450">
        <v>0</v>
      </c>
      <c r="J50" s="449"/>
      <c r="K50" s="391">
        <f t="shared" si="8"/>
        <v>0</v>
      </c>
      <c r="M50" s="381">
        <f t="shared" si="14"/>
        <v>7</v>
      </c>
      <c r="N50" s="385">
        <f t="shared" si="9"/>
        <v>42947</v>
      </c>
      <c r="O50" s="450">
        <f t="shared" si="15"/>
        <v>6800000</v>
      </c>
      <c r="P50" s="449"/>
      <c r="Q50" s="391">
        <f t="shared" si="10"/>
        <v>6800000</v>
      </c>
    </row>
    <row r="51" spans="1:17">
      <c r="A51" s="381">
        <f t="shared" si="11"/>
        <v>8</v>
      </c>
      <c r="B51" s="385">
        <f t="shared" si="5"/>
        <v>43708</v>
      </c>
      <c r="C51" s="450">
        <f t="shared" si="12"/>
        <v>0</v>
      </c>
      <c r="D51" s="449"/>
      <c r="E51" s="391">
        <f t="shared" si="6"/>
        <v>0</v>
      </c>
      <c r="G51" s="381">
        <f t="shared" si="13"/>
        <v>8</v>
      </c>
      <c r="H51" s="385">
        <f t="shared" si="7"/>
        <v>40056</v>
      </c>
      <c r="I51" s="450">
        <v>0</v>
      </c>
      <c r="J51" s="449"/>
      <c r="K51" s="391">
        <f t="shared" si="8"/>
        <v>0</v>
      </c>
      <c r="M51" s="381">
        <f t="shared" si="14"/>
        <v>8</v>
      </c>
      <c r="N51" s="385">
        <f t="shared" si="9"/>
        <v>42978</v>
      </c>
      <c r="O51" s="450">
        <f t="shared" si="15"/>
        <v>6800000</v>
      </c>
      <c r="P51" s="449"/>
      <c r="Q51" s="391">
        <f t="shared" si="10"/>
        <v>6800000</v>
      </c>
    </row>
    <row r="52" spans="1:17">
      <c r="A52" s="381">
        <f t="shared" si="11"/>
        <v>9</v>
      </c>
      <c r="B52" s="385">
        <f t="shared" si="5"/>
        <v>43738</v>
      </c>
      <c r="C52" s="450">
        <f t="shared" si="12"/>
        <v>0</v>
      </c>
      <c r="D52" s="449"/>
      <c r="E52" s="391">
        <f t="shared" si="6"/>
        <v>0</v>
      </c>
      <c r="G52" s="381">
        <f t="shared" si="13"/>
        <v>9</v>
      </c>
      <c r="H52" s="385">
        <f t="shared" si="7"/>
        <v>40086</v>
      </c>
      <c r="I52" s="450">
        <v>6210940</v>
      </c>
      <c r="J52" s="449"/>
      <c r="K52" s="391">
        <f t="shared" si="8"/>
        <v>6210940</v>
      </c>
      <c r="M52" s="381">
        <f t="shared" si="14"/>
        <v>9</v>
      </c>
      <c r="N52" s="385">
        <f t="shared" si="9"/>
        <v>43008</v>
      </c>
      <c r="O52" s="450">
        <f t="shared" si="15"/>
        <v>6800000</v>
      </c>
      <c r="P52" s="449"/>
      <c r="Q52" s="391">
        <f t="shared" si="10"/>
        <v>6800000</v>
      </c>
    </row>
    <row r="53" spans="1:17">
      <c r="A53" s="381">
        <f t="shared" si="11"/>
        <v>10</v>
      </c>
      <c r="B53" s="385">
        <f t="shared" si="5"/>
        <v>43769</v>
      </c>
      <c r="C53" s="450">
        <f t="shared" si="12"/>
        <v>0</v>
      </c>
      <c r="D53" s="449"/>
      <c r="E53" s="391">
        <f t="shared" si="6"/>
        <v>0</v>
      </c>
      <c r="G53" s="381">
        <f t="shared" si="13"/>
        <v>10</v>
      </c>
      <c r="H53" s="385">
        <f t="shared" si="7"/>
        <v>40117</v>
      </c>
      <c r="I53" s="450">
        <v>0</v>
      </c>
      <c r="J53" s="449"/>
      <c r="K53" s="391">
        <f t="shared" si="8"/>
        <v>0</v>
      </c>
      <c r="M53" s="381">
        <f t="shared" si="14"/>
        <v>10</v>
      </c>
      <c r="N53" s="385">
        <f t="shared" si="9"/>
        <v>43039</v>
      </c>
      <c r="O53" s="450">
        <f t="shared" si="15"/>
        <v>6800000</v>
      </c>
      <c r="P53" s="449"/>
      <c r="Q53" s="391">
        <f t="shared" si="10"/>
        <v>6800000</v>
      </c>
    </row>
    <row r="54" spans="1:17">
      <c r="A54" s="381">
        <f t="shared" si="11"/>
        <v>11</v>
      </c>
      <c r="B54" s="385">
        <f t="shared" si="5"/>
        <v>43799</v>
      </c>
      <c r="C54" s="450">
        <f t="shared" si="12"/>
        <v>0</v>
      </c>
      <c r="D54" s="451"/>
      <c r="E54" s="391">
        <f>SUM(C54:D54)</f>
        <v>0</v>
      </c>
      <c r="G54" s="381">
        <f t="shared" si="13"/>
        <v>11</v>
      </c>
      <c r="H54" s="385">
        <f t="shared" si="7"/>
        <v>40147</v>
      </c>
      <c r="I54" s="450">
        <f t="shared" si="16"/>
        <v>0</v>
      </c>
      <c r="J54" s="451"/>
      <c r="K54" s="391">
        <f>SUM(I54:J54)</f>
        <v>0</v>
      </c>
      <c r="M54" s="381">
        <f t="shared" si="14"/>
        <v>11</v>
      </c>
      <c r="N54" s="385">
        <f t="shared" si="9"/>
        <v>43069</v>
      </c>
      <c r="O54" s="450">
        <f t="shared" si="15"/>
        <v>6800000</v>
      </c>
      <c r="P54" s="451"/>
      <c r="Q54" s="391">
        <f>SUM(O54:P54)</f>
        <v>6800000</v>
      </c>
    </row>
    <row r="55" spans="1:17" ht="17.25" thickBot="1">
      <c r="A55" s="462">
        <f t="shared" si="11"/>
        <v>12</v>
      </c>
      <c r="B55" s="463">
        <f t="shared" si="5"/>
        <v>43830</v>
      </c>
      <c r="C55" s="456">
        <f>C54</f>
        <v>0</v>
      </c>
      <c r="D55" s="465"/>
      <c r="E55" s="466">
        <f t="shared" ref="E55:E79" si="17">SUM(C55:D55)</f>
        <v>0</v>
      </c>
      <c r="F55" s="93">
        <v>43830</v>
      </c>
      <c r="G55" s="462">
        <f t="shared" si="13"/>
        <v>12</v>
      </c>
      <c r="H55" s="463">
        <f t="shared" si="7"/>
        <v>40178</v>
      </c>
      <c r="I55" s="456">
        <f>I54</f>
        <v>0</v>
      </c>
      <c r="J55" s="465"/>
      <c r="K55" s="466">
        <f t="shared" ref="K55:K79" si="18">SUM(I55:J55)</f>
        <v>0</v>
      </c>
      <c r="M55" s="462">
        <f t="shared" si="14"/>
        <v>12</v>
      </c>
      <c r="N55" s="463">
        <f t="shared" si="9"/>
        <v>43100</v>
      </c>
      <c r="O55" s="456">
        <f>O54</f>
        <v>6800000</v>
      </c>
      <c r="P55" s="465"/>
      <c r="Q55" s="466">
        <f t="shared" ref="Q55:Q79" si="19">SUM(O55:P55)</f>
        <v>6800000</v>
      </c>
    </row>
    <row r="56" spans="1:17">
      <c r="A56" s="381">
        <f t="shared" si="11"/>
        <v>13</v>
      </c>
      <c r="B56" s="458">
        <f t="shared" si="5"/>
        <v>43861</v>
      </c>
      <c r="C56" s="797">
        <v>6800000</v>
      </c>
      <c r="D56" s="798"/>
      <c r="E56" s="799">
        <f t="shared" si="17"/>
        <v>6800000</v>
      </c>
      <c r="G56" s="381">
        <f t="shared" si="13"/>
        <v>13</v>
      </c>
      <c r="H56" s="458">
        <f t="shared" si="7"/>
        <v>40209</v>
      </c>
      <c r="I56" s="459">
        <v>6210940</v>
      </c>
      <c r="J56" s="460"/>
      <c r="K56" s="461">
        <f t="shared" si="18"/>
        <v>6210940</v>
      </c>
      <c r="M56" s="381">
        <f t="shared" si="14"/>
        <v>13</v>
      </c>
      <c r="N56" s="458">
        <f t="shared" si="9"/>
        <v>43131</v>
      </c>
      <c r="O56" s="459">
        <v>6800000</v>
      </c>
      <c r="P56" s="460"/>
      <c r="Q56" s="461">
        <f t="shared" si="19"/>
        <v>6800000</v>
      </c>
    </row>
    <row r="57" spans="1:17">
      <c r="A57" s="381">
        <f t="shared" si="11"/>
        <v>14</v>
      </c>
      <c r="B57" s="385">
        <f t="shared" si="5"/>
        <v>43890</v>
      </c>
      <c r="C57" s="800">
        <f>C56</f>
        <v>6800000</v>
      </c>
      <c r="D57" s="801"/>
      <c r="E57" s="802">
        <f t="shared" si="17"/>
        <v>6800000</v>
      </c>
      <c r="G57" s="381">
        <f t="shared" si="13"/>
        <v>14</v>
      </c>
      <c r="H57" s="385">
        <f t="shared" si="7"/>
        <v>40237</v>
      </c>
      <c r="I57" s="450">
        <f>I56</f>
        <v>6210940</v>
      </c>
      <c r="J57" s="451"/>
      <c r="K57" s="391">
        <f t="shared" si="18"/>
        <v>6210940</v>
      </c>
      <c r="M57" s="381">
        <f t="shared" si="14"/>
        <v>14</v>
      </c>
      <c r="N57" s="385">
        <f t="shared" si="9"/>
        <v>43159</v>
      </c>
      <c r="O57" s="450">
        <f>O56</f>
        <v>6800000</v>
      </c>
      <c r="P57" s="451"/>
      <c r="Q57" s="391">
        <f t="shared" si="19"/>
        <v>6800000</v>
      </c>
    </row>
    <row r="58" spans="1:17">
      <c r="A58" s="381">
        <f t="shared" si="11"/>
        <v>15</v>
      </c>
      <c r="B58" s="385">
        <f t="shared" si="5"/>
        <v>43921</v>
      </c>
      <c r="C58" s="800">
        <f t="shared" ref="C58:C66" si="20">C57</f>
        <v>6800000</v>
      </c>
      <c r="D58" s="801"/>
      <c r="E58" s="802">
        <f t="shared" si="17"/>
        <v>6800000</v>
      </c>
      <c r="G58" s="381">
        <f t="shared" si="13"/>
        <v>15</v>
      </c>
      <c r="H58" s="385">
        <f t="shared" si="7"/>
        <v>40268</v>
      </c>
      <c r="I58" s="450">
        <f t="shared" ref="I58:I66" si="21">I57</f>
        <v>6210940</v>
      </c>
      <c r="J58" s="451"/>
      <c r="K58" s="391">
        <f t="shared" si="18"/>
        <v>6210940</v>
      </c>
      <c r="M58" s="381">
        <f t="shared" si="14"/>
        <v>15</v>
      </c>
      <c r="N58" s="385">
        <f t="shared" si="9"/>
        <v>43190</v>
      </c>
      <c r="O58" s="450">
        <f t="shared" ref="O58:O66" si="22">O57</f>
        <v>6800000</v>
      </c>
      <c r="P58" s="451"/>
      <c r="Q58" s="391">
        <f t="shared" si="19"/>
        <v>6800000</v>
      </c>
    </row>
    <row r="59" spans="1:17">
      <c r="A59" s="381">
        <f t="shared" si="11"/>
        <v>16</v>
      </c>
      <c r="B59" s="385">
        <f t="shared" si="5"/>
        <v>43951</v>
      </c>
      <c r="C59" s="800">
        <f t="shared" si="20"/>
        <v>6800000</v>
      </c>
      <c r="D59" s="801"/>
      <c r="E59" s="802">
        <f t="shared" si="17"/>
        <v>6800000</v>
      </c>
      <c r="G59" s="381">
        <f t="shared" si="13"/>
        <v>16</v>
      </c>
      <c r="H59" s="385">
        <f t="shared" si="7"/>
        <v>40298</v>
      </c>
      <c r="I59" s="450">
        <f t="shared" si="21"/>
        <v>6210940</v>
      </c>
      <c r="J59" s="451"/>
      <c r="K59" s="391">
        <f t="shared" si="18"/>
        <v>6210940</v>
      </c>
      <c r="M59" s="381">
        <f t="shared" si="14"/>
        <v>16</v>
      </c>
      <c r="N59" s="385">
        <f t="shared" si="9"/>
        <v>43220</v>
      </c>
      <c r="O59" s="450">
        <f t="shared" si="22"/>
        <v>6800000</v>
      </c>
      <c r="P59" s="451"/>
      <c r="Q59" s="391">
        <f t="shared" si="19"/>
        <v>6800000</v>
      </c>
    </row>
    <row r="60" spans="1:17">
      <c r="A60" s="381">
        <f t="shared" si="11"/>
        <v>17</v>
      </c>
      <c r="B60" s="385">
        <f t="shared" si="5"/>
        <v>43982</v>
      </c>
      <c r="C60" s="800">
        <f t="shared" si="20"/>
        <v>6800000</v>
      </c>
      <c r="D60" s="801"/>
      <c r="E60" s="802">
        <f t="shared" si="17"/>
        <v>6800000</v>
      </c>
      <c r="G60" s="381">
        <f t="shared" si="13"/>
        <v>17</v>
      </c>
      <c r="H60" s="385">
        <f t="shared" si="7"/>
        <v>40329</v>
      </c>
      <c r="I60" s="450">
        <f t="shared" si="21"/>
        <v>6210940</v>
      </c>
      <c r="J60" s="451"/>
      <c r="K60" s="391">
        <f t="shared" si="18"/>
        <v>6210940</v>
      </c>
      <c r="M60" s="381">
        <f t="shared" si="14"/>
        <v>17</v>
      </c>
      <c r="N60" s="385">
        <f t="shared" si="9"/>
        <v>43251</v>
      </c>
      <c r="O60" s="450">
        <f t="shared" si="22"/>
        <v>6800000</v>
      </c>
      <c r="P60" s="451"/>
      <c r="Q60" s="391">
        <f t="shared" si="19"/>
        <v>6800000</v>
      </c>
    </row>
    <row r="61" spans="1:17">
      <c r="A61" s="381">
        <f t="shared" si="11"/>
        <v>18</v>
      </c>
      <c r="B61" s="385">
        <f t="shared" si="5"/>
        <v>44012</v>
      </c>
      <c r="C61" s="800">
        <f>C60</f>
        <v>6800000</v>
      </c>
      <c r="D61" s="801"/>
      <c r="E61" s="802">
        <f t="shared" si="17"/>
        <v>6800000</v>
      </c>
      <c r="G61" s="381">
        <f t="shared" si="13"/>
        <v>18</v>
      </c>
      <c r="H61" s="385">
        <f t="shared" si="7"/>
        <v>40359</v>
      </c>
      <c r="I61" s="450">
        <f>I60</f>
        <v>6210940</v>
      </c>
      <c r="J61" s="451"/>
      <c r="K61" s="391">
        <f t="shared" si="18"/>
        <v>6210940</v>
      </c>
      <c r="M61" s="381">
        <f t="shared" si="14"/>
        <v>18</v>
      </c>
      <c r="N61" s="385">
        <f t="shared" si="9"/>
        <v>43281</v>
      </c>
      <c r="O61" s="450">
        <f>O60</f>
        <v>6800000</v>
      </c>
      <c r="P61" s="451"/>
      <c r="Q61" s="391">
        <f t="shared" si="19"/>
        <v>6800000</v>
      </c>
    </row>
    <row r="62" spans="1:17">
      <c r="A62" s="381">
        <f t="shared" si="11"/>
        <v>19</v>
      </c>
      <c r="B62" s="385">
        <f t="shared" si="5"/>
        <v>44043</v>
      </c>
      <c r="C62" s="800">
        <f t="shared" si="20"/>
        <v>6800000</v>
      </c>
      <c r="D62" s="801"/>
      <c r="E62" s="802">
        <f t="shared" si="17"/>
        <v>6800000</v>
      </c>
      <c r="G62" s="381">
        <f t="shared" si="13"/>
        <v>19</v>
      </c>
      <c r="H62" s="385">
        <f t="shared" si="7"/>
        <v>40390</v>
      </c>
      <c r="I62" s="450">
        <f t="shared" si="21"/>
        <v>6210940</v>
      </c>
      <c r="J62" s="451"/>
      <c r="K62" s="391">
        <f t="shared" si="18"/>
        <v>6210940</v>
      </c>
      <c r="M62" s="381">
        <f t="shared" si="14"/>
        <v>19</v>
      </c>
      <c r="N62" s="385">
        <f t="shared" si="9"/>
        <v>43312</v>
      </c>
      <c r="O62" s="450">
        <f t="shared" si="22"/>
        <v>6800000</v>
      </c>
      <c r="P62" s="451"/>
      <c r="Q62" s="391">
        <f t="shared" si="19"/>
        <v>6800000</v>
      </c>
    </row>
    <row r="63" spans="1:17">
      <c r="A63" s="381">
        <f t="shared" si="11"/>
        <v>20</v>
      </c>
      <c r="B63" s="385">
        <f t="shared" si="5"/>
        <v>44074</v>
      </c>
      <c r="C63" s="800">
        <f t="shared" si="20"/>
        <v>6800000</v>
      </c>
      <c r="D63" s="801"/>
      <c r="E63" s="802">
        <f t="shared" si="17"/>
        <v>6800000</v>
      </c>
      <c r="G63" s="381">
        <f t="shared" si="13"/>
        <v>20</v>
      </c>
      <c r="H63" s="385">
        <f t="shared" si="7"/>
        <v>40421</v>
      </c>
      <c r="I63" s="450">
        <f t="shared" si="21"/>
        <v>6210940</v>
      </c>
      <c r="J63" s="451"/>
      <c r="K63" s="391">
        <f t="shared" si="18"/>
        <v>6210940</v>
      </c>
      <c r="M63" s="381">
        <f t="shared" si="14"/>
        <v>20</v>
      </c>
      <c r="N63" s="385">
        <f t="shared" si="9"/>
        <v>43343</v>
      </c>
      <c r="O63" s="450">
        <f t="shared" si="22"/>
        <v>6800000</v>
      </c>
      <c r="P63" s="451"/>
      <c r="Q63" s="391">
        <f t="shared" si="19"/>
        <v>6800000</v>
      </c>
    </row>
    <row r="64" spans="1:17">
      <c r="A64" s="381">
        <f t="shared" si="11"/>
        <v>21</v>
      </c>
      <c r="B64" s="385">
        <f>EOMONTH(B65,-1)</f>
        <v>44104</v>
      </c>
      <c r="C64" s="800">
        <f t="shared" si="20"/>
        <v>6800000</v>
      </c>
      <c r="D64" s="801"/>
      <c r="E64" s="802">
        <f t="shared" si="17"/>
        <v>6800000</v>
      </c>
      <c r="G64" s="381">
        <f t="shared" si="13"/>
        <v>21</v>
      </c>
      <c r="H64" s="385">
        <f>EOMONTH(H65,-1)</f>
        <v>40451</v>
      </c>
      <c r="I64" s="450">
        <f t="shared" si="21"/>
        <v>6210940</v>
      </c>
      <c r="J64" s="451"/>
      <c r="K64" s="391">
        <f t="shared" si="18"/>
        <v>6210940</v>
      </c>
      <c r="M64" s="381">
        <f t="shared" si="14"/>
        <v>21</v>
      </c>
      <c r="N64" s="385">
        <f>EOMONTH(N65,-1)</f>
        <v>43373</v>
      </c>
      <c r="O64" s="450">
        <f t="shared" si="22"/>
        <v>6800000</v>
      </c>
      <c r="P64" s="451"/>
      <c r="Q64" s="391">
        <f t="shared" si="19"/>
        <v>6800000</v>
      </c>
    </row>
    <row r="65" spans="1:17">
      <c r="A65" s="381">
        <f t="shared" si="11"/>
        <v>22</v>
      </c>
      <c r="B65" s="385">
        <f>EOMONTH(B66,-1)</f>
        <v>44135</v>
      </c>
      <c r="C65" s="800">
        <f t="shared" si="20"/>
        <v>6800000</v>
      </c>
      <c r="D65" s="801"/>
      <c r="E65" s="802">
        <f t="shared" si="17"/>
        <v>6800000</v>
      </c>
      <c r="G65" s="381">
        <f t="shared" si="13"/>
        <v>22</v>
      </c>
      <c r="H65" s="385">
        <f>EOMONTH(H66,-1)</f>
        <v>40482</v>
      </c>
      <c r="I65" s="450">
        <f t="shared" si="21"/>
        <v>6210940</v>
      </c>
      <c r="J65" s="451"/>
      <c r="K65" s="391">
        <f t="shared" si="18"/>
        <v>6210940</v>
      </c>
      <c r="M65" s="381">
        <f t="shared" si="14"/>
        <v>22</v>
      </c>
      <c r="N65" s="385">
        <f>EOMONTH(N66,-1)</f>
        <v>43404</v>
      </c>
      <c r="O65" s="450">
        <f t="shared" si="22"/>
        <v>6800000</v>
      </c>
      <c r="P65" s="451"/>
      <c r="Q65" s="391">
        <f t="shared" si="19"/>
        <v>6800000</v>
      </c>
    </row>
    <row r="66" spans="1:17">
      <c r="A66" s="381">
        <f t="shared" si="11"/>
        <v>23</v>
      </c>
      <c r="B66" s="385">
        <f>EOMONTH(B67,-1)</f>
        <v>44165</v>
      </c>
      <c r="C66" s="800">
        <f t="shared" si="20"/>
        <v>6800000</v>
      </c>
      <c r="D66" s="801"/>
      <c r="E66" s="802">
        <f t="shared" si="17"/>
        <v>6800000</v>
      </c>
      <c r="G66" s="381">
        <f t="shared" si="13"/>
        <v>23</v>
      </c>
      <c r="H66" s="385">
        <f>EOMONTH(H67,-1)</f>
        <v>40512</v>
      </c>
      <c r="I66" s="450">
        <f t="shared" si="21"/>
        <v>6210940</v>
      </c>
      <c r="J66" s="451"/>
      <c r="K66" s="391">
        <f t="shared" si="18"/>
        <v>6210940</v>
      </c>
      <c r="M66" s="381">
        <f t="shared" si="14"/>
        <v>23</v>
      </c>
      <c r="N66" s="385">
        <f>EOMONTH(N67,-1)</f>
        <v>43434</v>
      </c>
      <c r="O66" s="450">
        <f t="shared" si="22"/>
        <v>6800000</v>
      </c>
      <c r="P66" s="451"/>
      <c r="Q66" s="391">
        <f t="shared" si="19"/>
        <v>6800000</v>
      </c>
    </row>
    <row r="67" spans="1:17" ht="17.25" thickBot="1">
      <c r="A67" s="467">
        <f t="shared" si="11"/>
        <v>24</v>
      </c>
      <c r="B67" s="386">
        <f>EOMONTH(B68,-1)</f>
        <v>44196</v>
      </c>
      <c r="C67" s="803">
        <f>C66</f>
        <v>6800000</v>
      </c>
      <c r="D67" s="804"/>
      <c r="E67" s="805">
        <f t="shared" si="17"/>
        <v>6800000</v>
      </c>
      <c r="G67" s="467">
        <f t="shared" si="13"/>
        <v>24</v>
      </c>
      <c r="H67" s="386">
        <f>EOMONTH(H68,-1)</f>
        <v>40543</v>
      </c>
      <c r="I67" s="456">
        <f>I66</f>
        <v>6210940</v>
      </c>
      <c r="J67" s="453"/>
      <c r="K67" s="392">
        <f t="shared" si="18"/>
        <v>6210940</v>
      </c>
      <c r="M67" s="467">
        <f t="shared" si="14"/>
        <v>24</v>
      </c>
      <c r="N67" s="386">
        <f>EOMONTH(N68,-1)</f>
        <v>43465</v>
      </c>
      <c r="O67" s="456">
        <f>O66</f>
        <v>6800000</v>
      </c>
      <c r="P67" s="453"/>
      <c r="Q67" s="392">
        <f t="shared" si="19"/>
        <v>6800000</v>
      </c>
    </row>
    <row r="68" spans="1:17">
      <c r="A68" s="381">
        <f t="shared" si="11"/>
        <v>25</v>
      </c>
      <c r="B68" s="387">
        <f>EOMONTH(B69,-1)</f>
        <v>44227</v>
      </c>
      <c r="C68" s="806">
        <v>6800000</v>
      </c>
      <c r="D68" s="807"/>
      <c r="E68" s="808">
        <f t="shared" si="17"/>
        <v>6800000</v>
      </c>
      <c r="F68">
        <f t="shared" ref="F68:F77" si="23">F69+1</f>
        <v>12</v>
      </c>
      <c r="G68" s="381">
        <f t="shared" si="13"/>
        <v>25</v>
      </c>
      <c r="H68" s="387">
        <f>EOMONTH(H69,-1)</f>
        <v>40574</v>
      </c>
      <c r="I68" s="454">
        <v>6510000</v>
      </c>
      <c r="J68" s="455"/>
      <c r="K68" s="393">
        <f t="shared" si="18"/>
        <v>6510000</v>
      </c>
      <c r="L68">
        <f t="shared" ref="L68:L77" si="24">L69+1</f>
        <v>12</v>
      </c>
      <c r="M68" s="381">
        <f t="shared" si="14"/>
        <v>25</v>
      </c>
      <c r="N68" s="387">
        <f>EOMONTH(N69,-1)</f>
        <v>43496</v>
      </c>
      <c r="O68" s="454">
        <v>6800000</v>
      </c>
      <c r="P68" s="455"/>
      <c r="Q68" s="393">
        <f t="shared" si="19"/>
        <v>6800000</v>
      </c>
    </row>
    <row r="69" spans="1:17">
      <c r="A69" s="381">
        <f t="shared" si="11"/>
        <v>26</v>
      </c>
      <c r="B69" s="388">
        <f t="shared" ref="B69:B77" si="25">EOMONTH(B70,-1)</f>
        <v>44255</v>
      </c>
      <c r="C69" s="800">
        <f>C68</f>
        <v>6800000</v>
      </c>
      <c r="D69" s="801"/>
      <c r="E69" s="809">
        <f t="shared" si="17"/>
        <v>6800000</v>
      </c>
      <c r="F69">
        <f t="shared" si="23"/>
        <v>11</v>
      </c>
      <c r="G69" s="381">
        <f t="shared" si="13"/>
        <v>26</v>
      </c>
      <c r="H69" s="388">
        <f t="shared" ref="H69:H77" si="26">EOMONTH(H70,-1)</f>
        <v>40602</v>
      </c>
      <c r="I69" s="450">
        <f>I68</f>
        <v>6510000</v>
      </c>
      <c r="J69" s="451"/>
      <c r="K69" s="394">
        <f t="shared" si="18"/>
        <v>6510000</v>
      </c>
      <c r="L69">
        <f t="shared" si="24"/>
        <v>11</v>
      </c>
      <c r="M69" s="381">
        <f t="shared" si="14"/>
        <v>26</v>
      </c>
      <c r="N69" s="388">
        <f t="shared" ref="N69:N77" si="27">EOMONTH(N70,-1)</f>
        <v>43524</v>
      </c>
      <c r="O69" s="450">
        <f>O68</f>
        <v>6800000</v>
      </c>
      <c r="P69" s="451"/>
      <c r="Q69" s="394">
        <f t="shared" si="19"/>
        <v>6800000</v>
      </c>
    </row>
    <row r="70" spans="1:17">
      <c r="A70" s="381">
        <f t="shared" si="11"/>
        <v>27</v>
      </c>
      <c r="B70" s="388">
        <f t="shared" si="25"/>
        <v>44286</v>
      </c>
      <c r="C70" s="800">
        <f t="shared" ref="C70:C78" si="28">C69</f>
        <v>6800000</v>
      </c>
      <c r="D70" s="801"/>
      <c r="E70" s="809">
        <f t="shared" si="17"/>
        <v>6800000</v>
      </c>
      <c r="F70">
        <f t="shared" si="23"/>
        <v>10</v>
      </c>
      <c r="G70" s="381">
        <f t="shared" si="13"/>
        <v>27</v>
      </c>
      <c r="H70" s="388">
        <f t="shared" si="26"/>
        <v>40633</v>
      </c>
      <c r="I70" s="450">
        <f t="shared" ref="I70:I78" si="29">I69</f>
        <v>6510000</v>
      </c>
      <c r="J70" s="451"/>
      <c r="K70" s="394">
        <f t="shared" si="18"/>
        <v>6510000</v>
      </c>
      <c r="L70">
        <f t="shared" si="24"/>
        <v>10</v>
      </c>
      <c r="M70" s="381">
        <f t="shared" si="14"/>
        <v>27</v>
      </c>
      <c r="N70" s="388">
        <f t="shared" si="27"/>
        <v>43555</v>
      </c>
      <c r="O70" s="450">
        <f t="shared" ref="O70:O78" si="30">O69</f>
        <v>6800000</v>
      </c>
      <c r="P70" s="451"/>
      <c r="Q70" s="394">
        <f t="shared" si="19"/>
        <v>6800000</v>
      </c>
    </row>
    <row r="71" spans="1:17">
      <c r="A71" s="381">
        <f t="shared" si="11"/>
        <v>28</v>
      </c>
      <c r="B71" s="388">
        <f t="shared" si="25"/>
        <v>44316</v>
      </c>
      <c r="C71" s="800">
        <f t="shared" si="28"/>
        <v>6800000</v>
      </c>
      <c r="D71" s="801"/>
      <c r="E71" s="809">
        <f t="shared" si="17"/>
        <v>6800000</v>
      </c>
      <c r="F71">
        <f t="shared" si="23"/>
        <v>9</v>
      </c>
      <c r="G71" s="381">
        <f t="shared" si="13"/>
        <v>28</v>
      </c>
      <c r="H71" s="388">
        <f t="shared" si="26"/>
        <v>40663</v>
      </c>
      <c r="I71" s="450">
        <f t="shared" si="29"/>
        <v>6510000</v>
      </c>
      <c r="J71" s="451"/>
      <c r="K71" s="394">
        <f t="shared" si="18"/>
        <v>6510000</v>
      </c>
      <c r="L71">
        <f t="shared" si="24"/>
        <v>9</v>
      </c>
      <c r="M71" s="381">
        <f t="shared" si="14"/>
        <v>28</v>
      </c>
      <c r="N71" s="388">
        <f t="shared" si="27"/>
        <v>43585</v>
      </c>
      <c r="O71" s="450">
        <f t="shared" si="30"/>
        <v>6800000</v>
      </c>
      <c r="P71" s="451"/>
      <c r="Q71" s="394">
        <f t="shared" si="19"/>
        <v>6800000</v>
      </c>
    </row>
    <row r="72" spans="1:17">
      <c r="A72" s="381">
        <f t="shared" si="11"/>
        <v>29</v>
      </c>
      <c r="B72" s="388">
        <f t="shared" si="25"/>
        <v>44347</v>
      </c>
      <c r="C72" s="800">
        <f t="shared" si="28"/>
        <v>6800000</v>
      </c>
      <c r="D72" s="801"/>
      <c r="E72" s="809">
        <f t="shared" si="17"/>
        <v>6800000</v>
      </c>
      <c r="F72">
        <f t="shared" si="23"/>
        <v>8</v>
      </c>
      <c r="G72" s="381">
        <f t="shared" si="13"/>
        <v>29</v>
      </c>
      <c r="H72" s="388">
        <f t="shared" si="26"/>
        <v>40694</v>
      </c>
      <c r="I72" s="450">
        <f t="shared" si="29"/>
        <v>6510000</v>
      </c>
      <c r="J72" s="451"/>
      <c r="K72" s="394">
        <f t="shared" si="18"/>
        <v>6510000</v>
      </c>
      <c r="L72">
        <f t="shared" si="24"/>
        <v>8</v>
      </c>
      <c r="M72" s="381">
        <f t="shared" si="14"/>
        <v>29</v>
      </c>
      <c r="N72" s="388">
        <f t="shared" si="27"/>
        <v>43616</v>
      </c>
      <c r="O72" s="450">
        <f t="shared" si="30"/>
        <v>6800000</v>
      </c>
      <c r="P72" s="451"/>
      <c r="Q72" s="394">
        <f t="shared" si="19"/>
        <v>6800000</v>
      </c>
    </row>
    <row r="73" spans="1:17">
      <c r="A73" s="381">
        <f t="shared" si="11"/>
        <v>30</v>
      </c>
      <c r="B73" s="388">
        <f t="shared" si="25"/>
        <v>44377</v>
      </c>
      <c r="C73" s="800">
        <v>11700000</v>
      </c>
      <c r="D73" s="801"/>
      <c r="E73" s="809">
        <f t="shared" si="17"/>
        <v>11700000</v>
      </c>
      <c r="F73">
        <f t="shared" si="23"/>
        <v>7</v>
      </c>
      <c r="G73" s="381">
        <f t="shared" si="13"/>
        <v>30</v>
      </c>
      <c r="H73" s="388">
        <f t="shared" si="26"/>
        <v>40724</v>
      </c>
      <c r="I73" s="450">
        <f t="shared" si="29"/>
        <v>6510000</v>
      </c>
      <c r="J73" s="451"/>
      <c r="K73" s="394">
        <f t="shared" si="18"/>
        <v>6510000</v>
      </c>
      <c r="L73">
        <f t="shared" si="24"/>
        <v>7</v>
      </c>
      <c r="M73" s="381">
        <f t="shared" si="14"/>
        <v>30</v>
      </c>
      <c r="N73" s="388">
        <f t="shared" si="27"/>
        <v>43646</v>
      </c>
      <c r="O73" s="450">
        <f t="shared" si="30"/>
        <v>6800000</v>
      </c>
      <c r="P73" s="451"/>
      <c r="Q73" s="394">
        <f t="shared" si="19"/>
        <v>6800000</v>
      </c>
    </row>
    <row r="74" spans="1:17">
      <c r="A74" s="381">
        <f t="shared" si="11"/>
        <v>31</v>
      </c>
      <c r="B74" s="388">
        <f t="shared" si="25"/>
        <v>44408</v>
      </c>
      <c r="C74" s="800">
        <f t="shared" si="28"/>
        <v>11700000</v>
      </c>
      <c r="D74" s="801"/>
      <c r="E74" s="809">
        <f t="shared" si="17"/>
        <v>11700000</v>
      </c>
      <c r="F74">
        <f t="shared" si="23"/>
        <v>6</v>
      </c>
      <c r="G74" s="381">
        <f t="shared" si="13"/>
        <v>31</v>
      </c>
      <c r="H74" s="388">
        <f t="shared" si="26"/>
        <v>40755</v>
      </c>
      <c r="I74" s="450">
        <f t="shared" si="29"/>
        <v>6510000</v>
      </c>
      <c r="J74" s="451"/>
      <c r="K74" s="394">
        <f t="shared" si="18"/>
        <v>6510000</v>
      </c>
      <c r="L74">
        <f t="shared" si="24"/>
        <v>6</v>
      </c>
      <c r="M74" s="381">
        <f t="shared" si="14"/>
        <v>31</v>
      </c>
      <c r="N74" s="388">
        <f t="shared" si="27"/>
        <v>43677</v>
      </c>
      <c r="O74" s="450">
        <f t="shared" si="30"/>
        <v>6800000</v>
      </c>
      <c r="P74" s="451"/>
      <c r="Q74" s="394">
        <f t="shared" si="19"/>
        <v>6800000</v>
      </c>
    </row>
    <row r="75" spans="1:17">
      <c r="A75" s="381">
        <f t="shared" si="11"/>
        <v>32</v>
      </c>
      <c r="B75" s="388">
        <f t="shared" si="25"/>
        <v>44439</v>
      </c>
      <c r="C75" s="800">
        <f t="shared" si="28"/>
        <v>11700000</v>
      </c>
      <c r="D75" s="801"/>
      <c r="E75" s="809">
        <f t="shared" si="17"/>
        <v>11700000</v>
      </c>
      <c r="F75">
        <f t="shared" si="23"/>
        <v>5</v>
      </c>
      <c r="G75" s="381">
        <f t="shared" si="13"/>
        <v>32</v>
      </c>
      <c r="H75" s="388">
        <f t="shared" si="26"/>
        <v>40786</v>
      </c>
      <c r="I75" s="450">
        <f t="shared" si="29"/>
        <v>6510000</v>
      </c>
      <c r="J75" s="451"/>
      <c r="K75" s="394">
        <f t="shared" si="18"/>
        <v>6510000</v>
      </c>
      <c r="L75">
        <f t="shared" si="24"/>
        <v>5</v>
      </c>
      <c r="M75" s="381">
        <f t="shared" si="14"/>
        <v>32</v>
      </c>
      <c r="N75" s="388">
        <f t="shared" si="27"/>
        <v>43708</v>
      </c>
      <c r="O75" s="450">
        <f t="shared" si="30"/>
        <v>6800000</v>
      </c>
      <c r="P75" s="451"/>
      <c r="Q75" s="394">
        <f t="shared" si="19"/>
        <v>6800000</v>
      </c>
    </row>
    <row r="76" spans="1:17">
      <c r="A76" s="381">
        <f t="shared" si="11"/>
        <v>33</v>
      </c>
      <c r="B76" s="388">
        <f t="shared" si="25"/>
        <v>44469</v>
      </c>
      <c r="C76" s="800">
        <f t="shared" si="28"/>
        <v>11700000</v>
      </c>
      <c r="D76" s="801">
        <v>8532000</v>
      </c>
      <c r="E76" s="809">
        <f t="shared" si="17"/>
        <v>20232000</v>
      </c>
      <c r="F76">
        <f t="shared" si="23"/>
        <v>4</v>
      </c>
      <c r="G76" s="381">
        <f t="shared" si="13"/>
        <v>33</v>
      </c>
      <c r="H76" s="388">
        <f t="shared" si="26"/>
        <v>40816</v>
      </c>
      <c r="I76" s="450">
        <f t="shared" si="29"/>
        <v>6510000</v>
      </c>
      <c r="J76" s="451">
        <v>3250000</v>
      </c>
      <c r="K76" s="394">
        <f t="shared" si="18"/>
        <v>9760000</v>
      </c>
      <c r="L76">
        <f t="shared" si="24"/>
        <v>4</v>
      </c>
      <c r="M76" s="381">
        <f t="shared" si="14"/>
        <v>33</v>
      </c>
      <c r="N76" s="388">
        <f t="shared" si="27"/>
        <v>43738</v>
      </c>
      <c r="O76" s="450">
        <f t="shared" si="30"/>
        <v>6800000</v>
      </c>
      <c r="P76" s="451"/>
      <c r="Q76" s="394">
        <f t="shared" si="19"/>
        <v>6800000</v>
      </c>
    </row>
    <row r="77" spans="1:17">
      <c r="A77" s="381">
        <f t="shared" si="11"/>
        <v>34</v>
      </c>
      <c r="B77" s="388">
        <f t="shared" si="25"/>
        <v>44500</v>
      </c>
      <c r="C77" s="800">
        <f t="shared" si="28"/>
        <v>11700000</v>
      </c>
      <c r="D77" s="801"/>
      <c r="E77" s="809">
        <f t="shared" si="17"/>
        <v>11700000</v>
      </c>
      <c r="F77">
        <f t="shared" si="23"/>
        <v>3</v>
      </c>
      <c r="G77" s="381">
        <f t="shared" si="13"/>
        <v>34</v>
      </c>
      <c r="H77" s="388">
        <f t="shared" si="26"/>
        <v>40847</v>
      </c>
      <c r="I77" s="450">
        <f t="shared" si="29"/>
        <v>6510000</v>
      </c>
      <c r="J77" s="451"/>
      <c r="K77" s="394">
        <f t="shared" si="18"/>
        <v>6510000</v>
      </c>
      <c r="L77">
        <f t="shared" si="24"/>
        <v>3</v>
      </c>
      <c r="M77" s="381">
        <f t="shared" si="14"/>
        <v>34</v>
      </c>
      <c r="N77" s="388">
        <f t="shared" si="27"/>
        <v>43769</v>
      </c>
      <c r="O77" s="450">
        <f t="shared" si="30"/>
        <v>6800000</v>
      </c>
      <c r="P77" s="451"/>
      <c r="Q77" s="394">
        <f t="shared" si="19"/>
        <v>6800000</v>
      </c>
    </row>
    <row r="78" spans="1:17">
      <c r="A78" s="381">
        <f t="shared" si="11"/>
        <v>35</v>
      </c>
      <c r="B78" s="388">
        <f>EOMONTH(B79,-1)</f>
        <v>44530</v>
      </c>
      <c r="C78" s="800">
        <f t="shared" si="28"/>
        <v>11700000</v>
      </c>
      <c r="D78" s="801"/>
      <c r="E78" s="809">
        <f t="shared" si="17"/>
        <v>11700000</v>
      </c>
      <c r="F78">
        <f>F79+1</f>
        <v>2</v>
      </c>
      <c r="G78" s="381">
        <f t="shared" si="13"/>
        <v>35</v>
      </c>
      <c r="H78" s="388">
        <f>EOMONTH(H79,-1)</f>
        <v>40877</v>
      </c>
      <c r="I78" s="450">
        <f t="shared" si="29"/>
        <v>6510000</v>
      </c>
      <c r="J78" s="451"/>
      <c r="K78" s="394">
        <f t="shared" si="18"/>
        <v>6510000</v>
      </c>
      <c r="L78">
        <f>L79+1</f>
        <v>2</v>
      </c>
      <c r="M78" s="381">
        <f t="shared" si="14"/>
        <v>35</v>
      </c>
      <c r="N78" s="388">
        <f>EOMONTH(N79,-1)</f>
        <v>43799</v>
      </c>
      <c r="O78" s="450">
        <f t="shared" si="30"/>
        <v>6800000</v>
      </c>
      <c r="P78" s="451"/>
      <c r="Q78" s="394">
        <f t="shared" si="19"/>
        <v>6800000</v>
      </c>
    </row>
    <row r="79" spans="1:17" ht="17.25" thickBot="1">
      <c r="A79" s="381">
        <f t="shared" si="11"/>
        <v>36</v>
      </c>
      <c r="B79" s="578">
        <f>E1</f>
        <v>44561</v>
      </c>
      <c r="C79" s="803">
        <f>C78</f>
        <v>11700000</v>
      </c>
      <c r="D79" s="810"/>
      <c r="E79" s="811">
        <f t="shared" si="17"/>
        <v>11700000</v>
      </c>
      <c r="F79">
        <v>1</v>
      </c>
      <c r="G79" s="381">
        <f t="shared" si="13"/>
        <v>36</v>
      </c>
      <c r="H79" s="578">
        <f>E26</f>
        <v>40908</v>
      </c>
      <c r="I79" s="456">
        <f>I78</f>
        <v>6510000</v>
      </c>
      <c r="J79" s="457"/>
      <c r="K79" s="395">
        <f t="shared" si="18"/>
        <v>6510000</v>
      </c>
      <c r="L79">
        <v>1</v>
      </c>
      <c r="M79" s="381">
        <f t="shared" si="14"/>
        <v>36</v>
      </c>
      <c r="N79" s="578">
        <f>E32</f>
        <v>43830</v>
      </c>
      <c r="O79" s="456">
        <f>O78</f>
        <v>6800000</v>
      </c>
      <c r="P79" s="457"/>
      <c r="Q79" s="395">
        <f t="shared" si="19"/>
        <v>6800000</v>
      </c>
    </row>
    <row r="80" spans="1:17">
      <c r="A80" s="382">
        <f>COUNTIF((E44:E79),"&gt;0")</f>
        <v>24</v>
      </c>
      <c r="B80" s="415" t="s">
        <v>1038</v>
      </c>
      <c r="C80" s="812">
        <f>SUM(C44:C79)</f>
        <v>197500000</v>
      </c>
      <c r="D80" s="812">
        <f>SUM(D44:D79)</f>
        <v>8532000</v>
      </c>
      <c r="E80" s="812">
        <f>SUM(C80:D80)</f>
        <v>206032000</v>
      </c>
      <c r="F80" s="440">
        <f>COUNTIF((K44:K79),"&gt;0")</f>
        <v>30</v>
      </c>
      <c r="G80" s="789">
        <v>36</v>
      </c>
      <c r="H80" s="415" t="s">
        <v>1038</v>
      </c>
      <c r="I80" s="416">
        <f>SUM(I44:I79)</f>
        <v>194916920</v>
      </c>
      <c r="J80" s="416">
        <f>SUM(J44:J79)</f>
        <v>3250000</v>
      </c>
      <c r="K80" s="416">
        <f>SUM(I80:J80)</f>
        <v>198166920</v>
      </c>
      <c r="L80" s="440">
        <f>COUNTIF((Q44:Q79),"&gt;0")</f>
        <v>36</v>
      </c>
      <c r="M80" s="789">
        <f>COUNTIF((Q44:Q79),"&gt;0")</f>
        <v>36</v>
      </c>
      <c r="N80" s="415" t="s">
        <v>1038</v>
      </c>
      <c r="O80" s="416">
        <f>SUM(O44:O79)</f>
        <v>244800000</v>
      </c>
      <c r="P80" s="416">
        <f>SUM(P44:P79)</f>
        <v>0</v>
      </c>
      <c r="Q80" s="416">
        <f>SUM(O80:P80)</f>
        <v>244800000</v>
      </c>
    </row>
    <row r="81" spans="1:17">
      <c r="A81" s="381" t="b">
        <f>A79=A80</f>
        <v>0</v>
      </c>
      <c r="B81" s="417" t="s">
        <v>1040</v>
      </c>
      <c r="C81" s="813">
        <f>C80/A80</f>
        <v>8229166.666666667</v>
      </c>
      <c r="D81" s="813">
        <f>D80/A80</f>
        <v>355500</v>
      </c>
      <c r="E81" s="813">
        <f>SUM(C81:D81)</f>
        <v>8584666.6666666679</v>
      </c>
      <c r="F81" s="436">
        <f>E81-E80/A80</f>
        <v>0</v>
      </c>
      <c r="G81" s="381" t="b">
        <f>G79=G80</f>
        <v>1</v>
      </c>
      <c r="H81" s="417" t="s">
        <v>1040</v>
      </c>
      <c r="I81" s="414">
        <f>I80/G80</f>
        <v>5414358.888888889</v>
      </c>
      <c r="J81" s="414">
        <f>J80/G80</f>
        <v>90277.777777777781</v>
      </c>
      <c r="K81" s="414">
        <f>SUM(I81:J81)</f>
        <v>5504636.666666667</v>
      </c>
      <c r="M81" s="381" t="b">
        <f>M79=M80</f>
        <v>1</v>
      </c>
      <c r="N81" s="417" t="s">
        <v>1040</v>
      </c>
      <c r="O81" s="414">
        <f>O80/M80</f>
        <v>6800000</v>
      </c>
      <c r="P81" s="414">
        <f>P80/M80</f>
        <v>0</v>
      </c>
      <c r="Q81" s="414">
        <f>SUM(O81:P81)</f>
        <v>6800000</v>
      </c>
    </row>
    <row r="82" spans="1:17">
      <c r="A82" s="961" t="s">
        <v>1120</v>
      </c>
      <c r="B82" s="962"/>
      <c r="C82" s="813">
        <f>C81*12</f>
        <v>98750000</v>
      </c>
      <c r="D82" s="813">
        <f>D81*12</f>
        <v>4266000</v>
      </c>
      <c r="E82" s="814">
        <f>TRUNC(E81*12,0)</f>
        <v>103016000</v>
      </c>
      <c r="F82" s="436">
        <f>SUM(C82:D82)-E82</f>
        <v>0</v>
      </c>
      <c r="G82" s="961" t="s">
        <v>1120</v>
      </c>
      <c r="H82" s="962"/>
      <c r="I82" s="414">
        <f>I81*12</f>
        <v>64972306.666666672</v>
      </c>
      <c r="J82" s="414">
        <f>J81*12</f>
        <v>1083333.3333333335</v>
      </c>
      <c r="K82" s="418">
        <f>TRUNC(K81*12,0)</f>
        <v>66055640</v>
      </c>
      <c r="M82" s="961" t="s">
        <v>1120</v>
      </c>
      <c r="N82" s="962"/>
      <c r="O82" s="414">
        <f>O81*12</f>
        <v>81600000</v>
      </c>
      <c r="P82" s="414">
        <f>P81*12</f>
        <v>0</v>
      </c>
      <c r="Q82" s="418">
        <f>TRUNC(Q81*12,0)</f>
        <v>81600000</v>
      </c>
    </row>
    <row r="84" spans="1:17">
      <c r="A84">
        <f>COUNTA(C68:C79)</f>
        <v>12</v>
      </c>
      <c r="B84" s="413" t="s">
        <v>1128</v>
      </c>
      <c r="C84" s="414">
        <f>SUM(C68:C79)</f>
        <v>115900000</v>
      </c>
      <c r="D84" s="414">
        <f>SUM(D68:D79)</f>
        <v>8532000</v>
      </c>
      <c r="E84" s="414">
        <f>SUM(C84:D84)</f>
        <v>124432000</v>
      </c>
      <c r="G84">
        <f>COUNTA(I68:I79)</f>
        <v>12</v>
      </c>
      <c r="H84" s="413" t="s">
        <v>1128</v>
      </c>
      <c r="I84" s="414">
        <f>SUM(I68:I79)</f>
        <v>78120000</v>
      </c>
      <c r="J84" s="414">
        <f>SUM(J68:J79)</f>
        <v>3250000</v>
      </c>
      <c r="K84" s="414">
        <f>SUM(I84:J84)</f>
        <v>81370000</v>
      </c>
      <c r="M84">
        <f>COUNTA(O68:O79)</f>
        <v>12</v>
      </c>
      <c r="N84" s="413" t="s">
        <v>1128</v>
      </c>
      <c r="O84" s="414">
        <f>SUM(O68:O79)</f>
        <v>81600000</v>
      </c>
      <c r="P84" s="414">
        <f>SUM(P68:P79)</f>
        <v>0</v>
      </c>
      <c r="Q84" s="414">
        <f>SUM(O84:P84)</f>
        <v>81600000</v>
      </c>
    </row>
  </sheetData>
  <mergeCells count="22">
    <mergeCell ref="S39:S40"/>
    <mergeCell ref="T39:T40"/>
    <mergeCell ref="P36:Q36"/>
    <mergeCell ref="N37:O37"/>
    <mergeCell ref="N38:O38"/>
    <mergeCell ref="P35:Q35"/>
    <mergeCell ref="H23:J23"/>
    <mergeCell ref="G82:H82"/>
    <mergeCell ref="A82:B82"/>
    <mergeCell ref="M82:N82"/>
    <mergeCell ref="H36:J36"/>
    <mergeCell ref="H24:J24"/>
    <mergeCell ref="H29:J29"/>
    <mergeCell ref="H30:J30"/>
    <mergeCell ref="N34:O34"/>
    <mergeCell ref="N35:O35"/>
    <mergeCell ref="H35:J35"/>
    <mergeCell ref="H3:J3"/>
    <mergeCell ref="A6:G6"/>
    <mergeCell ref="K8:L8"/>
    <mergeCell ref="K9:L9"/>
    <mergeCell ref="H17:J17"/>
  </mergeCells>
  <phoneticPr fontId="4" type="noConversion"/>
  <conditionalFormatting sqref="B44:B79">
    <cfRule type="cellIs" dxfId="50" priority="7" operator="lessThan">
      <formula>43831</formula>
    </cfRule>
  </conditionalFormatting>
  <conditionalFormatting sqref="L40">
    <cfRule type="cellIs" dxfId="49" priority="5" operator="equal">
      <formula>FALSE</formula>
    </cfRule>
    <cfRule type="cellIs" dxfId="48" priority="6" operator="equal">
      <formula>TRUE</formula>
    </cfRule>
  </conditionalFormatting>
  <conditionalFormatting sqref="S37">
    <cfRule type="cellIs" dxfId="47" priority="3" operator="equal">
      <formula>FALSE</formula>
    </cfRule>
    <cfRule type="cellIs" dxfId="46" priority="4" operator="equal">
      <formula>TRUE</formula>
    </cfRule>
  </conditionalFormatting>
  <conditionalFormatting sqref="M41">
    <cfRule type="cellIs" dxfId="45" priority="1" operator="equal">
      <formula>FALSE</formula>
    </cfRule>
    <cfRule type="cellIs" dxfId="44" priority="2" operator="equal">
      <formula>TRUE</formula>
    </cfRule>
  </conditionalFormatting>
  <hyperlinks>
    <hyperlink ref="Q37" r:id="rId1" xr:uid="{B298323C-A137-432C-B674-49E46A4C9FDC}"/>
    <hyperlink ref="A11" r:id="rId2" xr:uid="{98F1F749-C2F1-4AD2-A49A-8727B70CC514}"/>
  </hyperlinks>
  <pageMargins left="0.31496062992125984" right="0.31496062992125984" top="0.35433070866141736" bottom="0.35433070866141736" header="0" footer="0"/>
  <pageSetup paperSize="9" scale="52"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50187" r:id="rId6" name="Group Box 11">
              <controlPr defaultSize="0" autoFill="0" autoPict="0">
                <anchor moveWithCells="1">
                  <from>
                    <xdr:col>10</xdr:col>
                    <xdr:colOff>57150</xdr:colOff>
                    <xdr:row>0</xdr:row>
                    <xdr:rowOff>123825</xdr:rowOff>
                  </from>
                  <to>
                    <xdr:col>12</xdr:col>
                    <xdr:colOff>657225</xdr:colOff>
                    <xdr:row>2</xdr:row>
                    <xdr:rowOff>171450</xdr:rowOff>
                  </to>
                </anchor>
              </controlPr>
            </control>
          </mc:Choice>
        </mc:AlternateContent>
        <mc:AlternateContent xmlns:mc="http://schemas.openxmlformats.org/markup-compatibility/2006">
          <mc:Choice Requires="x14">
            <control shapeId="50189" r:id="rId7" name="Option Button 13">
              <controlPr defaultSize="0" autoFill="0" autoLine="0" autoPict="0">
                <anchor moveWithCells="1">
                  <from>
                    <xdr:col>10</xdr:col>
                    <xdr:colOff>161925</xdr:colOff>
                    <xdr:row>1</xdr:row>
                    <xdr:rowOff>104775</xdr:rowOff>
                  </from>
                  <to>
                    <xdr:col>11</xdr:col>
                    <xdr:colOff>85725</xdr:colOff>
                    <xdr:row>2</xdr:row>
                    <xdr:rowOff>133350</xdr:rowOff>
                  </to>
                </anchor>
              </controlPr>
            </control>
          </mc:Choice>
        </mc:AlternateContent>
        <mc:AlternateContent xmlns:mc="http://schemas.openxmlformats.org/markup-compatibility/2006">
          <mc:Choice Requires="x14">
            <control shapeId="50191" r:id="rId8" name="Group Box 15">
              <controlPr defaultSize="0" autoFill="0" autoPict="0">
                <anchor moveWithCells="1">
                  <from>
                    <xdr:col>10</xdr:col>
                    <xdr:colOff>57150</xdr:colOff>
                    <xdr:row>10</xdr:row>
                    <xdr:rowOff>142875</xdr:rowOff>
                  </from>
                  <to>
                    <xdr:col>12</xdr:col>
                    <xdr:colOff>171450</xdr:colOff>
                    <xdr:row>13</xdr:row>
                    <xdr:rowOff>38100</xdr:rowOff>
                  </to>
                </anchor>
              </controlPr>
            </control>
          </mc:Choice>
        </mc:AlternateContent>
        <mc:AlternateContent xmlns:mc="http://schemas.openxmlformats.org/markup-compatibility/2006">
          <mc:Choice Requires="x14">
            <control shapeId="50192" r:id="rId9" name="Option Button 16">
              <controlPr defaultSize="0" autoFill="0" autoLine="0" autoPict="0">
                <anchor moveWithCells="1">
                  <from>
                    <xdr:col>10</xdr:col>
                    <xdr:colOff>161925</xdr:colOff>
                    <xdr:row>11</xdr:row>
                    <xdr:rowOff>152400</xdr:rowOff>
                  </from>
                  <to>
                    <xdr:col>11</xdr:col>
                    <xdr:colOff>76200</xdr:colOff>
                    <xdr:row>12</xdr:row>
                    <xdr:rowOff>190500</xdr:rowOff>
                  </to>
                </anchor>
              </controlPr>
            </control>
          </mc:Choice>
        </mc:AlternateContent>
        <mc:AlternateContent xmlns:mc="http://schemas.openxmlformats.org/markup-compatibility/2006">
          <mc:Choice Requires="x14">
            <control shapeId="50193" r:id="rId10" name="Option Button 17">
              <controlPr defaultSize="0" autoFill="0" autoLine="0" autoPict="0">
                <anchor moveWithCells="1">
                  <from>
                    <xdr:col>10</xdr:col>
                    <xdr:colOff>819150</xdr:colOff>
                    <xdr:row>11</xdr:row>
                    <xdr:rowOff>152400</xdr:rowOff>
                  </from>
                  <to>
                    <xdr:col>11</xdr:col>
                    <xdr:colOff>581025</xdr:colOff>
                    <xdr:row>12</xdr:row>
                    <xdr:rowOff>190500</xdr:rowOff>
                  </to>
                </anchor>
              </controlPr>
            </control>
          </mc:Choice>
        </mc:AlternateContent>
        <mc:AlternateContent xmlns:mc="http://schemas.openxmlformats.org/markup-compatibility/2006">
          <mc:Choice Requires="x14">
            <control shapeId="50196" r:id="rId11" name="Group Box 20">
              <controlPr defaultSize="0" autoFill="0" autoPict="0">
                <anchor moveWithCells="1">
                  <from>
                    <xdr:col>10</xdr:col>
                    <xdr:colOff>152400</xdr:colOff>
                    <xdr:row>20</xdr:row>
                    <xdr:rowOff>19050</xdr:rowOff>
                  </from>
                  <to>
                    <xdr:col>12</xdr:col>
                    <xdr:colOff>1171575</xdr:colOff>
                    <xdr:row>22</xdr:row>
                    <xdr:rowOff>161925</xdr:rowOff>
                  </to>
                </anchor>
              </controlPr>
            </control>
          </mc:Choice>
        </mc:AlternateContent>
        <mc:AlternateContent xmlns:mc="http://schemas.openxmlformats.org/markup-compatibility/2006">
          <mc:Choice Requires="x14">
            <control shapeId="50197" r:id="rId12" name="Option Button 21">
              <controlPr defaultSize="0" autoFill="0" autoLine="0" autoPict="0">
                <anchor moveWithCells="1">
                  <from>
                    <xdr:col>10</xdr:col>
                    <xdr:colOff>257175</xdr:colOff>
                    <xdr:row>21</xdr:row>
                    <xdr:rowOff>57150</xdr:rowOff>
                  </from>
                  <to>
                    <xdr:col>11</xdr:col>
                    <xdr:colOff>247650</xdr:colOff>
                    <xdr:row>22</xdr:row>
                    <xdr:rowOff>85725</xdr:rowOff>
                  </to>
                </anchor>
              </controlPr>
            </control>
          </mc:Choice>
        </mc:AlternateContent>
        <mc:AlternateContent xmlns:mc="http://schemas.openxmlformats.org/markup-compatibility/2006">
          <mc:Choice Requires="x14">
            <control shapeId="50198" r:id="rId13" name="Option Button 22">
              <controlPr defaultSize="0" autoFill="0" autoLine="0" autoPict="0">
                <anchor moveWithCells="1">
                  <from>
                    <xdr:col>11</xdr:col>
                    <xdr:colOff>466725</xdr:colOff>
                    <xdr:row>21</xdr:row>
                    <xdr:rowOff>57150</xdr:rowOff>
                  </from>
                  <to>
                    <xdr:col>12</xdr:col>
                    <xdr:colOff>1076325</xdr:colOff>
                    <xdr:row>22</xdr:row>
                    <xdr:rowOff>85725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79CBD-9FA2-4E01-815B-2A4BBFFFB481}">
  <dimension ref="A1:T671"/>
  <sheetViews>
    <sheetView workbookViewId="0">
      <pane ySplit="4" topLeftCell="A645" activePane="bottomLeft" state="frozen"/>
      <selection pane="bottomLeft" activeCell="P662" sqref="P662"/>
    </sheetView>
  </sheetViews>
  <sheetFormatPr defaultRowHeight="12"/>
  <cols>
    <col min="1" max="2" width="10.625" style="591" customWidth="1"/>
    <col min="3" max="14" width="9" style="591"/>
    <col min="15" max="15" width="13.625" style="591" bestFit="1" customWidth="1"/>
    <col min="16" max="16" width="33.875" style="591" bestFit="1" customWidth="1"/>
    <col min="17" max="17" width="10.25" style="591" bestFit="1" customWidth="1"/>
    <col min="18" max="18" width="11.625" style="591" bestFit="1" customWidth="1"/>
    <col min="19" max="256" width="9" style="591"/>
    <col min="257" max="258" width="10.625" style="591" customWidth="1"/>
    <col min="259" max="512" width="9" style="591"/>
    <col min="513" max="514" width="10.625" style="591" customWidth="1"/>
    <col min="515" max="768" width="9" style="591"/>
    <col min="769" max="770" width="10.625" style="591" customWidth="1"/>
    <col min="771" max="1024" width="9" style="591"/>
    <col min="1025" max="1026" width="10.625" style="591" customWidth="1"/>
    <col min="1027" max="1280" width="9" style="591"/>
    <col min="1281" max="1282" width="10.625" style="591" customWidth="1"/>
    <col min="1283" max="1536" width="9" style="591"/>
    <col min="1537" max="1538" width="10.625" style="591" customWidth="1"/>
    <col min="1539" max="1792" width="9" style="591"/>
    <col min="1793" max="1794" width="10.625" style="591" customWidth="1"/>
    <col min="1795" max="2048" width="9" style="591"/>
    <col min="2049" max="2050" width="10.625" style="591" customWidth="1"/>
    <col min="2051" max="2304" width="9" style="591"/>
    <col min="2305" max="2306" width="10.625" style="591" customWidth="1"/>
    <col min="2307" max="2560" width="9" style="591"/>
    <col min="2561" max="2562" width="10.625" style="591" customWidth="1"/>
    <col min="2563" max="2816" width="9" style="591"/>
    <col min="2817" max="2818" width="10.625" style="591" customWidth="1"/>
    <col min="2819" max="3072" width="9" style="591"/>
    <col min="3073" max="3074" width="10.625" style="591" customWidth="1"/>
    <col min="3075" max="3328" width="9" style="591"/>
    <col min="3329" max="3330" width="10.625" style="591" customWidth="1"/>
    <col min="3331" max="3584" width="9" style="591"/>
    <col min="3585" max="3586" width="10.625" style="591" customWidth="1"/>
    <col min="3587" max="3840" width="9" style="591"/>
    <col min="3841" max="3842" width="10.625" style="591" customWidth="1"/>
    <col min="3843" max="4096" width="9" style="591"/>
    <col min="4097" max="4098" width="10.625" style="591" customWidth="1"/>
    <col min="4099" max="4352" width="9" style="591"/>
    <col min="4353" max="4354" width="10.625" style="591" customWidth="1"/>
    <col min="4355" max="4608" width="9" style="591"/>
    <col min="4609" max="4610" width="10.625" style="591" customWidth="1"/>
    <col min="4611" max="4864" width="9" style="591"/>
    <col min="4865" max="4866" width="10.625" style="591" customWidth="1"/>
    <col min="4867" max="5120" width="9" style="591"/>
    <col min="5121" max="5122" width="10.625" style="591" customWidth="1"/>
    <col min="5123" max="5376" width="9" style="591"/>
    <col min="5377" max="5378" width="10.625" style="591" customWidth="1"/>
    <col min="5379" max="5632" width="9" style="591"/>
    <col min="5633" max="5634" width="10.625" style="591" customWidth="1"/>
    <col min="5635" max="5888" width="9" style="591"/>
    <col min="5889" max="5890" width="10.625" style="591" customWidth="1"/>
    <col min="5891" max="6144" width="9" style="591"/>
    <col min="6145" max="6146" width="10.625" style="591" customWidth="1"/>
    <col min="6147" max="6400" width="9" style="591"/>
    <col min="6401" max="6402" width="10.625" style="591" customWidth="1"/>
    <col min="6403" max="6656" width="9" style="591"/>
    <col min="6657" max="6658" width="10.625" style="591" customWidth="1"/>
    <col min="6659" max="6912" width="9" style="591"/>
    <col min="6913" max="6914" width="10.625" style="591" customWidth="1"/>
    <col min="6915" max="7168" width="9" style="591"/>
    <col min="7169" max="7170" width="10.625" style="591" customWidth="1"/>
    <col min="7171" max="7424" width="9" style="591"/>
    <col min="7425" max="7426" width="10.625" style="591" customWidth="1"/>
    <col min="7427" max="7680" width="9" style="591"/>
    <col min="7681" max="7682" width="10.625" style="591" customWidth="1"/>
    <col min="7683" max="7936" width="9" style="591"/>
    <col min="7937" max="7938" width="10.625" style="591" customWidth="1"/>
    <col min="7939" max="8192" width="9" style="591"/>
    <col min="8193" max="8194" width="10.625" style="591" customWidth="1"/>
    <col min="8195" max="8448" width="9" style="591"/>
    <col min="8449" max="8450" width="10.625" style="591" customWidth="1"/>
    <col min="8451" max="8704" width="9" style="591"/>
    <col min="8705" max="8706" width="10.625" style="591" customWidth="1"/>
    <col min="8707" max="8960" width="9" style="591"/>
    <col min="8961" max="8962" width="10.625" style="591" customWidth="1"/>
    <col min="8963" max="9216" width="9" style="591"/>
    <col min="9217" max="9218" width="10.625" style="591" customWidth="1"/>
    <col min="9219" max="9472" width="9" style="591"/>
    <col min="9473" max="9474" width="10.625" style="591" customWidth="1"/>
    <col min="9475" max="9728" width="9" style="591"/>
    <col min="9729" max="9730" width="10.625" style="591" customWidth="1"/>
    <col min="9731" max="9984" width="9" style="591"/>
    <col min="9985" max="9986" width="10.625" style="591" customWidth="1"/>
    <col min="9987" max="10240" width="9" style="591"/>
    <col min="10241" max="10242" width="10.625" style="591" customWidth="1"/>
    <col min="10243" max="10496" width="9" style="591"/>
    <col min="10497" max="10498" width="10.625" style="591" customWidth="1"/>
    <col min="10499" max="10752" width="9" style="591"/>
    <col min="10753" max="10754" width="10.625" style="591" customWidth="1"/>
    <col min="10755" max="11008" width="9" style="591"/>
    <col min="11009" max="11010" width="10.625" style="591" customWidth="1"/>
    <col min="11011" max="11264" width="9" style="591"/>
    <col min="11265" max="11266" width="10.625" style="591" customWidth="1"/>
    <col min="11267" max="11520" width="9" style="591"/>
    <col min="11521" max="11522" width="10.625" style="591" customWidth="1"/>
    <col min="11523" max="11776" width="9" style="591"/>
    <col min="11777" max="11778" width="10.625" style="591" customWidth="1"/>
    <col min="11779" max="12032" width="9" style="591"/>
    <col min="12033" max="12034" width="10.625" style="591" customWidth="1"/>
    <col min="12035" max="12288" width="9" style="591"/>
    <col min="12289" max="12290" width="10.625" style="591" customWidth="1"/>
    <col min="12291" max="12544" width="9" style="591"/>
    <col min="12545" max="12546" width="10.625" style="591" customWidth="1"/>
    <col min="12547" max="12800" width="9" style="591"/>
    <col min="12801" max="12802" width="10.625" style="591" customWidth="1"/>
    <col min="12803" max="13056" width="9" style="591"/>
    <col min="13057" max="13058" width="10.625" style="591" customWidth="1"/>
    <col min="13059" max="13312" width="9" style="591"/>
    <col min="13313" max="13314" width="10.625" style="591" customWidth="1"/>
    <col min="13315" max="13568" width="9" style="591"/>
    <col min="13569" max="13570" width="10.625" style="591" customWidth="1"/>
    <col min="13571" max="13824" width="9" style="591"/>
    <col min="13825" max="13826" width="10.625" style="591" customWidth="1"/>
    <col min="13827" max="14080" width="9" style="591"/>
    <col min="14081" max="14082" width="10.625" style="591" customWidth="1"/>
    <col min="14083" max="14336" width="9" style="591"/>
    <col min="14337" max="14338" width="10.625" style="591" customWidth="1"/>
    <col min="14339" max="14592" width="9" style="591"/>
    <col min="14593" max="14594" width="10.625" style="591" customWidth="1"/>
    <col min="14595" max="14848" width="9" style="591"/>
    <col min="14849" max="14850" width="10.625" style="591" customWidth="1"/>
    <col min="14851" max="15104" width="9" style="591"/>
    <col min="15105" max="15106" width="10.625" style="591" customWidth="1"/>
    <col min="15107" max="15360" width="9" style="591"/>
    <col min="15361" max="15362" width="10.625" style="591" customWidth="1"/>
    <col min="15363" max="15616" width="9" style="591"/>
    <col min="15617" max="15618" width="10.625" style="591" customWidth="1"/>
    <col min="15619" max="15872" width="9" style="591"/>
    <col min="15873" max="15874" width="10.625" style="591" customWidth="1"/>
    <col min="15875" max="16128" width="9" style="591"/>
    <col min="16129" max="16130" width="10.625" style="591" customWidth="1"/>
    <col min="16131" max="16384" width="9" style="591"/>
  </cols>
  <sheetData>
    <row r="1" spans="1:13" ht="24" customHeight="1">
      <c r="A1" s="969" t="s">
        <v>1291</v>
      </c>
      <c r="B1" s="969"/>
      <c r="C1" s="969"/>
      <c r="D1" s="969"/>
      <c r="E1" s="969"/>
      <c r="F1" s="969"/>
      <c r="G1" s="969"/>
      <c r="H1" s="969"/>
      <c r="I1" s="969"/>
      <c r="J1" s="969"/>
      <c r="K1" s="969"/>
      <c r="L1" s="969"/>
      <c r="M1" s="969"/>
    </row>
    <row r="2" spans="1:13" ht="16.5" customHeight="1">
      <c r="A2" s="970" t="s">
        <v>1292</v>
      </c>
      <c r="B2" s="970"/>
      <c r="C2" s="970"/>
      <c r="D2" s="970"/>
      <c r="E2" s="970"/>
      <c r="F2" s="970"/>
      <c r="G2" s="970"/>
      <c r="H2" s="970"/>
      <c r="I2" s="970"/>
      <c r="J2" s="970"/>
      <c r="K2" s="970"/>
      <c r="L2" s="970"/>
      <c r="M2" s="970"/>
    </row>
    <row r="3" spans="1:13" ht="15" customHeight="1">
      <c r="A3" s="971" t="s">
        <v>1293</v>
      </c>
      <c r="B3" s="971"/>
      <c r="C3" s="972" t="s">
        <v>1294</v>
      </c>
      <c r="D3" s="973"/>
      <c r="E3" s="973"/>
      <c r="F3" s="973"/>
      <c r="G3" s="973"/>
      <c r="H3" s="973"/>
      <c r="I3" s="973"/>
      <c r="J3" s="973"/>
      <c r="K3" s="973"/>
      <c r="L3" s="973"/>
      <c r="M3" s="974"/>
    </row>
    <row r="4" spans="1:13" ht="15" customHeight="1">
      <c r="A4" s="975" t="s">
        <v>1295</v>
      </c>
      <c r="B4" s="976"/>
      <c r="C4" s="592">
        <v>1</v>
      </c>
      <c r="D4" s="592">
        <v>2</v>
      </c>
      <c r="E4" s="592">
        <v>3</v>
      </c>
      <c r="F4" s="592">
        <v>4</v>
      </c>
      <c r="G4" s="592">
        <v>5</v>
      </c>
      <c r="H4" s="592">
        <v>6</v>
      </c>
      <c r="I4" s="592">
        <v>7</v>
      </c>
      <c r="J4" s="592">
        <v>8</v>
      </c>
      <c r="K4" s="592">
        <v>9</v>
      </c>
      <c r="L4" s="592">
        <v>10</v>
      </c>
      <c r="M4" s="592">
        <v>11</v>
      </c>
    </row>
    <row r="5" spans="1:13" ht="15" customHeight="1">
      <c r="A5" s="592" t="s">
        <v>1296</v>
      </c>
      <c r="B5" s="592" t="s">
        <v>1297</v>
      </c>
      <c r="C5" s="592"/>
      <c r="D5" s="592"/>
      <c r="E5" s="592"/>
      <c r="F5" s="592"/>
      <c r="G5" s="592"/>
      <c r="H5" s="592"/>
      <c r="I5" s="592"/>
      <c r="J5" s="592"/>
      <c r="K5" s="592"/>
      <c r="L5" s="592"/>
      <c r="M5" s="592"/>
    </row>
    <row r="6" spans="1:13" ht="15" customHeight="1">
      <c r="A6" s="593">
        <v>0</v>
      </c>
      <c r="B6" s="593">
        <v>770</v>
      </c>
      <c r="C6" s="593">
        <v>0</v>
      </c>
      <c r="D6" s="593">
        <v>0</v>
      </c>
      <c r="E6" s="593">
        <v>0</v>
      </c>
      <c r="F6" s="593">
        <v>0</v>
      </c>
      <c r="G6" s="593">
        <v>0</v>
      </c>
      <c r="H6" s="593">
        <v>0</v>
      </c>
      <c r="I6" s="593">
        <v>0</v>
      </c>
      <c r="J6" s="593">
        <v>0</v>
      </c>
      <c r="K6" s="593">
        <v>0</v>
      </c>
      <c r="L6" s="593">
        <v>0</v>
      </c>
      <c r="M6" s="593">
        <v>0</v>
      </c>
    </row>
    <row r="7" spans="1:13" ht="15" customHeight="1">
      <c r="A7" s="592">
        <v>770</v>
      </c>
      <c r="B7" s="592">
        <v>775</v>
      </c>
      <c r="C7" s="593">
        <v>0</v>
      </c>
      <c r="D7" s="593">
        <v>0</v>
      </c>
      <c r="E7" s="593">
        <v>0</v>
      </c>
      <c r="F7" s="593">
        <v>0</v>
      </c>
      <c r="G7" s="593">
        <v>0</v>
      </c>
      <c r="H7" s="593">
        <v>0</v>
      </c>
      <c r="I7" s="593">
        <v>0</v>
      </c>
      <c r="J7" s="593">
        <v>0</v>
      </c>
      <c r="K7" s="593">
        <v>0</v>
      </c>
      <c r="L7" s="593">
        <v>0</v>
      </c>
      <c r="M7" s="593">
        <v>0</v>
      </c>
    </row>
    <row r="8" spans="1:13" ht="15" customHeight="1">
      <c r="A8" s="592">
        <v>775</v>
      </c>
      <c r="B8" s="592">
        <v>780</v>
      </c>
      <c r="C8" s="593">
        <v>0</v>
      </c>
      <c r="D8" s="593">
        <v>0</v>
      </c>
      <c r="E8" s="593">
        <v>0</v>
      </c>
      <c r="F8" s="593">
        <v>0</v>
      </c>
      <c r="G8" s="593">
        <v>0</v>
      </c>
      <c r="H8" s="593">
        <v>0</v>
      </c>
      <c r="I8" s="593">
        <v>0</v>
      </c>
      <c r="J8" s="593">
        <v>0</v>
      </c>
      <c r="K8" s="593">
        <v>0</v>
      </c>
      <c r="L8" s="593">
        <v>0</v>
      </c>
      <c r="M8" s="593">
        <v>0</v>
      </c>
    </row>
    <row r="9" spans="1:13" ht="15" customHeight="1">
      <c r="A9" s="592">
        <v>780</v>
      </c>
      <c r="B9" s="592">
        <v>785</v>
      </c>
      <c r="C9" s="593">
        <v>0</v>
      </c>
      <c r="D9" s="593">
        <v>0</v>
      </c>
      <c r="E9" s="593">
        <v>0</v>
      </c>
      <c r="F9" s="593">
        <v>0</v>
      </c>
      <c r="G9" s="593">
        <v>0</v>
      </c>
      <c r="H9" s="593">
        <v>0</v>
      </c>
      <c r="I9" s="593">
        <v>0</v>
      </c>
      <c r="J9" s="593">
        <v>0</v>
      </c>
      <c r="K9" s="593">
        <v>0</v>
      </c>
      <c r="L9" s="593">
        <v>0</v>
      </c>
      <c r="M9" s="593">
        <v>0</v>
      </c>
    </row>
    <row r="10" spans="1:13" ht="15" customHeight="1">
      <c r="A10" s="592">
        <v>785</v>
      </c>
      <c r="B10" s="592">
        <v>790</v>
      </c>
      <c r="C10" s="593">
        <v>0</v>
      </c>
      <c r="D10" s="593">
        <v>0</v>
      </c>
      <c r="E10" s="593">
        <v>0</v>
      </c>
      <c r="F10" s="593">
        <v>0</v>
      </c>
      <c r="G10" s="593">
        <v>0</v>
      </c>
      <c r="H10" s="593">
        <v>0</v>
      </c>
      <c r="I10" s="593">
        <v>0</v>
      </c>
      <c r="J10" s="593">
        <v>0</v>
      </c>
      <c r="K10" s="593">
        <v>0</v>
      </c>
      <c r="L10" s="593">
        <v>0</v>
      </c>
      <c r="M10" s="593">
        <v>0</v>
      </c>
    </row>
    <row r="11" spans="1:13" ht="15" customHeight="1">
      <c r="A11" s="592">
        <v>790</v>
      </c>
      <c r="B11" s="592">
        <v>795</v>
      </c>
      <c r="C11" s="593">
        <v>0</v>
      </c>
      <c r="D11" s="593">
        <v>0</v>
      </c>
      <c r="E11" s="593">
        <v>0</v>
      </c>
      <c r="F11" s="593">
        <v>0</v>
      </c>
      <c r="G11" s="593">
        <v>0</v>
      </c>
      <c r="H11" s="593">
        <v>0</v>
      </c>
      <c r="I11" s="593">
        <v>0</v>
      </c>
      <c r="J11" s="593">
        <v>0</v>
      </c>
      <c r="K11" s="593">
        <v>0</v>
      </c>
      <c r="L11" s="593">
        <v>0</v>
      </c>
      <c r="M11" s="593">
        <v>0</v>
      </c>
    </row>
    <row r="12" spans="1:13" ht="15" customHeight="1">
      <c r="A12" s="592">
        <v>795</v>
      </c>
      <c r="B12" s="592">
        <v>800</v>
      </c>
      <c r="C12" s="593">
        <v>0</v>
      </c>
      <c r="D12" s="593">
        <v>0</v>
      </c>
      <c r="E12" s="593">
        <v>0</v>
      </c>
      <c r="F12" s="593">
        <v>0</v>
      </c>
      <c r="G12" s="593">
        <v>0</v>
      </c>
      <c r="H12" s="593">
        <v>0</v>
      </c>
      <c r="I12" s="593">
        <v>0</v>
      </c>
      <c r="J12" s="593">
        <v>0</v>
      </c>
      <c r="K12" s="593">
        <v>0</v>
      </c>
      <c r="L12" s="593">
        <v>0</v>
      </c>
      <c r="M12" s="593">
        <v>0</v>
      </c>
    </row>
    <row r="13" spans="1:13" ht="15" customHeight="1">
      <c r="A13" s="592">
        <v>800</v>
      </c>
      <c r="B13" s="592">
        <v>805</v>
      </c>
      <c r="C13" s="593">
        <v>0</v>
      </c>
      <c r="D13" s="593">
        <v>0</v>
      </c>
      <c r="E13" s="593">
        <v>0</v>
      </c>
      <c r="F13" s="593">
        <v>0</v>
      </c>
      <c r="G13" s="593">
        <v>0</v>
      </c>
      <c r="H13" s="593">
        <v>0</v>
      </c>
      <c r="I13" s="593">
        <v>0</v>
      </c>
      <c r="J13" s="593">
        <v>0</v>
      </c>
      <c r="K13" s="593">
        <v>0</v>
      </c>
      <c r="L13" s="593">
        <v>0</v>
      </c>
      <c r="M13" s="593">
        <v>0</v>
      </c>
    </row>
    <row r="14" spans="1:13" ht="15" customHeight="1">
      <c r="A14" s="592">
        <v>805</v>
      </c>
      <c r="B14" s="592">
        <v>810</v>
      </c>
      <c r="C14" s="593">
        <v>0</v>
      </c>
      <c r="D14" s="593">
        <v>0</v>
      </c>
      <c r="E14" s="593">
        <v>0</v>
      </c>
      <c r="F14" s="593">
        <v>0</v>
      </c>
      <c r="G14" s="593">
        <v>0</v>
      </c>
      <c r="H14" s="593">
        <v>0</v>
      </c>
      <c r="I14" s="593">
        <v>0</v>
      </c>
      <c r="J14" s="593">
        <v>0</v>
      </c>
      <c r="K14" s="593">
        <v>0</v>
      </c>
      <c r="L14" s="593">
        <v>0</v>
      </c>
      <c r="M14" s="593">
        <v>0</v>
      </c>
    </row>
    <row r="15" spans="1:13" ht="15" customHeight="1">
      <c r="A15" s="592">
        <v>810</v>
      </c>
      <c r="B15" s="592">
        <v>815</v>
      </c>
      <c r="C15" s="593">
        <v>0</v>
      </c>
      <c r="D15" s="593">
        <v>0</v>
      </c>
      <c r="E15" s="593">
        <v>0</v>
      </c>
      <c r="F15" s="593">
        <v>0</v>
      </c>
      <c r="G15" s="593">
        <v>0</v>
      </c>
      <c r="H15" s="593">
        <v>0</v>
      </c>
      <c r="I15" s="593">
        <v>0</v>
      </c>
      <c r="J15" s="593">
        <v>0</v>
      </c>
      <c r="K15" s="593">
        <v>0</v>
      </c>
      <c r="L15" s="593">
        <v>0</v>
      </c>
      <c r="M15" s="593">
        <v>0</v>
      </c>
    </row>
    <row r="16" spans="1:13" ht="15" customHeight="1">
      <c r="A16" s="592">
        <v>815</v>
      </c>
      <c r="B16" s="592">
        <v>820</v>
      </c>
      <c r="C16" s="593">
        <v>0</v>
      </c>
      <c r="D16" s="593">
        <v>0</v>
      </c>
      <c r="E16" s="593">
        <v>0</v>
      </c>
      <c r="F16" s="593">
        <v>0</v>
      </c>
      <c r="G16" s="593">
        <v>0</v>
      </c>
      <c r="H16" s="593">
        <v>0</v>
      </c>
      <c r="I16" s="593">
        <v>0</v>
      </c>
      <c r="J16" s="593">
        <v>0</v>
      </c>
      <c r="K16" s="593">
        <v>0</v>
      </c>
      <c r="L16" s="593">
        <v>0</v>
      </c>
      <c r="M16" s="593">
        <v>0</v>
      </c>
    </row>
    <row r="17" spans="1:13" ht="15" customHeight="1">
      <c r="A17" s="592">
        <v>820</v>
      </c>
      <c r="B17" s="592">
        <v>825</v>
      </c>
      <c r="C17" s="593">
        <v>0</v>
      </c>
      <c r="D17" s="593">
        <v>0</v>
      </c>
      <c r="E17" s="593">
        <v>0</v>
      </c>
      <c r="F17" s="593">
        <v>0</v>
      </c>
      <c r="G17" s="593">
        <v>0</v>
      </c>
      <c r="H17" s="593">
        <v>0</v>
      </c>
      <c r="I17" s="593">
        <v>0</v>
      </c>
      <c r="J17" s="593">
        <v>0</v>
      </c>
      <c r="K17" s="593">
        <v>0</v>
      </c>
      <c r="L17" s="593">
        <v>0</v>
      </c>
      <c r="M17" s="593">
        <v>0</v>
      </c>
    </row>
    <row r="18" spans="1:13" ht="15" customHeight="1">
      <c r="A18" s="592">
        <v>825</v>
      </c>
      <c r="B18" s="592">
        <v>830</v>
      </c>
      <c r="C18" s="593">
        <v>0</v>
      </c>
      <c r="D18" s="593">
        <v>0</v>
      </c>
      <c r="E18" s="593">
        <v>0</v>
      </c>
      <c r="F18" s="593">
        <v>0</v>
      </c>
      <c r="G18" s="593">
        <v>0</v>
      </c>
      <c r="H18" s="593">
        <v>0</v>
      </c>
      <c r="I18" s="593">
        <v>0</v>
      </c>
      <c r="J18" s="593">
        <v>0</v>
      </c>
      <c r="K18" s="593">
        <v>0</v>
      </c>
      <c r="L18" s="593">
        <v>0</v>
      </c>
      <c r="M18" s="593">
        <v>0</v>
      </c>
    </row>
    <row r="19" spans="1:13" ht="15" customHeight="1">
      <c r="A19" s="592">
        <v>830</v>
      </c>
      <c r="B19" s="592">
        <v>835</v>
      </c>
      <c r="C19" s="593">
        <v>0</v>
      </c>
      <c r="D19" s="593">
        <v>0</v>
      </c>
      <c r="E19" s="593">
        <v>0</v>
      </c>
      <c r="F19" s="593">
        <v>0</v>
      </c>
      <c r="G19" s="593">
        <v>0</v>
      </c>
      <c r="H19" s="593">
        <v>0</v>
      </c>
      <c r="I19" s="593">
        <v>0</v>
      </c>
      <c r="J19" s="593">
        <v>0</v>
      </c>
      <c r="K19" s="593">
        <v>0</v>
      </c>
      <c r="L19" s="593">
        <v>0</v>
      </c>
      <c r="M19" s="593">
        <v>0</v>
      </c>
    </row>
    <row r="20" spans="1:13" ht="15" customHeight="1">
      <c r="A20" s="592">
        <v>835</v>
      </c>
      <c r="B20" s="592">
        <v>840</v>
      </c>
      <c r="C20" s="593">
        <v>0</v>
      </c>
      <c r="D20" s="593">
        <v>0</v>
      </c>
      <c r="E20" s="593">
        <v>0</v>
      </c>
      <c r="F20" s="593">
        <v>0</v>
      </c>
      <c r="G20" s="593">
        <v>0</v>
      </c>
      <c r="H20" s="593">
        <v>0</v>
      </c>
      <c r="I20" s="593">
        <v>0</v>
      </c>
      <c r="J20" s="593">
        <v>0</v>
      </c>
      <c r="K20" s="593">
        <v>0</v>
      </c>
      <c r="L20" s="593">
        <v>0</v>
      </c>
      <c r="M20" s="593">
        <v>0</v>
      </c>
    </row>
    <row r="21" spans="1:13" ht="15" customHeight="1">
      <c r="A21" s="592">
        <v>840</v>
      </c>
      <c r="B21" s="592">
        <v>845</v>
      </c>
      <c r="C21" s="593">
        <v>0</v>
      </c>
      <c r="D21" s="593">
        <v>0</v>
      </c>
      <c r="E21" s="593">
        <v>0</v>
      </c>
      <c r="F21" s="593">
        <v>0</v>
      </c>
      <c r="G21" s="593">
        <v>0</v>
      </c>
      <c r="H21" s="593">
        <v>0</v>
      </c>
      <c r="I21" s="593">
        <v>0</v>
      </c>
      <c r="J21" s="593">
        <v>0</v>
      </c>
      <c r="K21" s="593">
        <v>0</v>
      </c>
      <c r="L21" s="593">
        <v>0</v>
      </c>
      <c r="M21" s="593">
        <v>0</v>
      </c>
    </row>
    <row r="22" spans="1:13" ht="15" customHeight="1">
      <c r="A22" s="592">
        <v>845</v>
      </c>
      <c r="B22" s="592">
        <v>850</v>
      </c>
      <c r="C22" s="593">
        <v>0</v>
      </c>
      <c r="D22" s="593">
        <v>0</v>
      </c>
      <c r="E22" s="593">
        <v>0</v>
      </c>
      <c r="F22" s="593">
        <v>0</v>
      </c>
      <c r="G22" s="593">
        <v>0</v>
      </c>
      <c r="H22" s="593">
        <v>0</v>
      </c>
      <c r="I22" s="593">
        <v>0</v>
      </c>
      <c r="J22" s="593">
        <v>0</v>
      </c>
      <c r="K22" s="593">
        <v>0</v>
      </c>
      <c r="L22" s="593">
        <v>0</v>
      </c>
      <c r="M22" s="593">
        <v>0</v>
      </c>
    </row>
    <row r="23" spans="1:13" ht="15" customHeight="1">
      <c r="A23" s="592">
        <v>850</v>
      </c>
      <c r="B23" s="592">
        <v>855</v>
      </c>
      <c r="C23" s="593">
        <v>0</v>
      </c>
      <c r="D23" s="593">
        <v>0</v>
      </c>
      <c r="E23" s="593">
        <v>0</v>
      </c>
      <c r="F23" s="593">
        <v>0</v>
      </c>
      <c r="G23" s="593">
        <v>0</v>
      </c>
      <c r="H23" s="593">
        <v>0</v>
      </c>
      <c r="I23" s="593">
        <v>0</v>
      </c>
      <c r="J23" s="593">
        <v>0</v>
      </c>
      <c r="K23" s="593">
        <v>0</v>
      </c>
      <c r="L23" s="593">
        <v>0</v>
      </c>
      <c r="M23" s="593">
        <v>0</v>
      </c>
    </row>
    <row r="24" spans="1:13" ht="15" customHeight="1">
      <c r="A24" s="592">
        <v>855</v>
      </c>
      <c r="B24" s="592">
        <v>860</v>
      </c>
      <c r="C24" s="593">
        <v>0</v>
      </c>
      <c r="D24" s="593">
        <v>0</v>
      </c>
      <c r="E24" s="593">
        <v>0</v>
      </c>
      <c r="F24" s="593">
        <v>0</v>
      </c>
      <c r="G24" s="593">
        <v>0</v>
      </c>
      <c r="H24" s="593">
        <v>0</v>
      </c>
      <c r="I24" s="593">
        <v>0</v>
      </c>
      <c r="J24" s="593">
        <v>0</v>
      </c>
      <c r="K24" s="593">
        <v>0</v>
      </c>
      <c r="L24" s="593">
        <v>0</v>
      </c>
      <c r="M24" s="593">
        <v>0</v>
      </c>
    </row>
    <row r="25" spans="1:13" ht="15" customHeight="1">
      <c r="A25" s="592">
        <v>860</v>
      </c>
      <c r="B25" s="592">
        <v>865</v>
      </c>
      <c r="C25" s="593">
        <v>0</v>
      </c>
      <c r="D25" s="593">
        <v>0</v>
      </c>
      <c r="E25" s="593">
        <v>0</v>
      </c>
      <c r="F25" s="593">
        <v>0</v>
      </c>
      <c r="G25" s="593">
        <v>0</v>
      </c>
      <c r="H25" s="593">
        <v>0</v>
      </c>
      <c r="I25" s="593">
        <v>0</v>
      </c>
      <c r="J25" s="593">
        <v>0</v>
      </c>
      <c r="K25" s="593">
        <v>0</v>
      </c>
      <c r="L25" s="593">
        <v>0</v>
      </c>
      <c r="M25" s="593">
        <v>0</v>
      </c>
    </row>
    <row r="26" spans="1:13" ht="15" customHeight="1">
      <c r="A26" s="592">
        <v>865</v>
      </c>
      <c r="B26" s="592">
        <v>870</v>
      </c>
      <c r="C26" s="593">
        <v>0</v>
      </c>
      <c r="D26" s="593">
        <v>0</v>
      </c>
      <c r="E26" s="593">
        <v>0</v>
      </c>
      <c r="F26" s="593">
        <v>0</v>
      </c>
      <c r="G26" s="593">
        <v>0</v>
      </c>
      <c r="H26" s="593">
        <v>0</v>
      </c>
      <c r="I26" s="593">
        <v>0</v>
      </c>
      <c r="J26" s="593">
        <v>0</v>
      </c>
      <c r="K26" s="593">
        <v>0</v>
      </c>
      <c r="L26" s="593">
        <v>0</v>
      </c>
      <c r="M26" s="593">
        <v>0</v>
      </c>
    </row>
    <row r="27" spans="1:13" ht="15" customHeight="1">
      <c r="A27" s="592">
        <v>870</v>
      </c>
      <c r="B27" s="592">
        <v>875</v>
      </c>
      <c r="C27" s="593">
        <v>0</v>
      </c>
      <c r="D27" s="593">
        <v>0</v>
      </c>
      <c r="E27" s="593">
        <v>0</v>
      </c>
      <c r="F27" s="593">
        <v>0</v>
      </c>
      <c r="G27" s="593">
        <v>0</v>
      </c>
      <c r="H27" s="593">
        <v>0</v>
      </c>
      <c r="I27" s="593">
        <v>0</v>
      </c>
      <c r="J27" s="593">
        <v>0</v>
      </c>
      <c r="K27" s="593">
        <v>0</v>
      </c>
      <c r="L27" s="593">
        <v>0</v>
      </c>
      <c r="M27" s="593">
        <v>0</v>
      </c>
    </row>
    <row r="28" spans="1:13" ht="15" customHeight="1">
      <c r="A28" s="592">
        <v>875</v>
      </c>
      <c r="B28" s="592">
        <v>880</v>
      </c>
      <c r="C28" s="593">
        <v>0</v>
      </c>
      <c r="D28" s="593">
        <v>0</v>
      </c>
      <c r="E28" s="593">
        <v>0</v>
      </c>
      <c r="F28" s="593">
        <v>0</v>
      </c>
      <c r="G28" s="593">
        <v>0</v>
      </c>
      <c r="H28" s="593">
        <v>0</v>
      </c>
      <c r="I28" s="593">
        <v>0</v>
      </c>
      <c r="J28" s="593">
        <v>0</v>
      </c>
      <c r="K28" s="593">
        <v>0</v>
      </c>
      <c r="L28" s="593">
        <v>0</v>
      </c>
      <c r="M28" s="593">
        <v>0</v>
      </c>
    </row>
    <row r="29" spans="1:13" ht="15" customHeight="1">
      <c r="A29" s="592">
        <v>880</v>
      </c>
      <c r="B29" s="592">
        <v>885</v>
      </c>
      <c r="C29" s="593">
        <v>0</v>
      </c>
      <c r="D29" s="593">
        <v>0</v>
      </c>
      <c r="E29" s="593">
        <v>0</v>
      </c>
      <c r="F29" s="593">
        <v>0</v>
      </c>
      <c r="G29" s="593">
        <v>0</v>
      </c>
      <c r="H29" s="593">
        <v>0</v>
      </c>
      <c r="I29" s="593">
        <v>0</v>
      </c>
      <c r="J29" s="593">
        <v>0</v>
      </c>
      <c r="K29" s="593">
        <v>0</v>
      </c>
      <c r="L29" s="593">
        <v>0</v>
      </c>
      <c r="M29" s="593">
        <v>0</v>
      </c>
    </row>
    <row r="30" spans="1:13" ht="15" customHeight="1">
      <c r="A30" s="592">
        <v>885</v>
      </c>
      <c r="B30" s="592">
        <v>890</v>
      </c>
      <c r="C30" s="593">
        <v>0</v>
      </c>
      <c r="D30" s="593">
        <v>0</v>
      </c>
      <c r="E30" s="593">
        <v>0</v>
      </c>
      <c r="F30" s="593">
        <v>0</v>
      </c>
      <c r="G30" s="593">
        <v>0</v>
      </c>
      <c r="H30" s="593">
        <v>0</v>
      </c>
      <c r="I30" s="593">
        <v>0</v>
      </c>
      <c r="J30" s="593">
        <v>0</v>
      </c>
      <c r="K30" s="593">
        <v>0</v>
      </c>
      <c r="L30" s="593">
        <v>0</v>
      </c>
      <c r="M30" s="593">
        <v>0</v>
      </c>
    </row>
    <row r="31" spans="1:13" ht="15" customHeight="1">
      <c r="A31" s="592">
        <v>890</v>
      </c>
      <c r="B31" s="592">
        <v>895</v>
      </c>
      <c r="C31" s="593">
        <v>0</v>
      </c>
      <c r="D31" s="593">
        <v>0</v>
      </c>
      <c r="E31" s="593">
        <v>0</v>
      </c>
      <c r="F31" s="593">
        <v>0</v>
      </c>
      <c r="G31" s="593">
        <v>0</v>
      </c>
      <c r="H31" s="593">
        <v>0</v>
      </c>
      <c r="I31" s="593">
        <v>0</v>
      </c>
      <c r="J31" s="593">
        <v>0</v>
      </c>
      <c r="K31" s="593">
        <v>0</v>
      </c>
      <c r="L31" s="593">
        <v>0</v>
      </c>
      <c r="M31" s="593">
        <v>0</v>
      </c>
    </row>
    <row r="32" spans="1:13" ht="15" customHeight="1">
      <c r="A32" s="592">
        <v>895</v>
      </c>
      <c r="B32" s="592">
        <v>900</v>
      </c>
      <c r="C32" s="593">
        <v>0</v>
      </c>
      <c r="D32" s="593">
        <v>0</v>
      </c>
      <c r="E32" s="593">
        <v>0</v>
      </c>
      <c r="F32" s="593">
        <v>0</v>
      </c>
      <c r="G32" s="593">
        <v>0</v>
      </c>
      <c r="H32" s="593">
        <v>0</v>
      </c>
      <c r="I32" s="593">
        <v>0</v>
      </c>
      <c r="J32" s="593">
        <v>0</v>
      </c>
      <c r="K32" s="593">
        <v>0</v>
      </c>
      <c r="L32" s="593">
        <v>0</v>
      </c>
      <c r="M32" s="593">
        <v>0</v>
      </c>
    </row>
    <row r="33" spans="1:13" ht="15" customHeight="1">
      <c r="A33" s="592">
        <v>900</v>
      </c>
      <c r="B33" s="592">
        <v>905</v>
      </c>
      <c r="C33" s="593">
        <v>0</v>
      </c>
      <c r="D33" s="593">
        <v>0</v>
      </c>
      <c r="E33" s="593">
        <v>0</v>
      </c>
      <c r="F33" s="593">
        <v>0</v>
      </c>
      <c r="G33" s="593">
        <v>0</v>
      </c>
      <c r="H33" s="593">
        <v>0</v>
      </c>
      <c r="I33" s="593">
        <v>0</v>
      </c>
      <c r="J33" s="593">
        <v>0</v>
      </c>
      <c r="K33" s="593">
        <v>0</v>
      </c>
      <c r="L33" s="593">
        <v>0</v>
      </c>
      <c r="M33" s="593">
        <v>0</v>
      </c>
    </row>
    <row r="34" spans="1:13" ht="15" customHeight="1">
      <c r="A34" s="592">
        <v>905</v>
      </c>
      <c r="B34" s="592">
        <v>910</v>
      </c>
      <c r="C34" s="593">
        <v>0</v>
      </c>
      <c r="D34" s="593">
        <v>0</v>
      </c>
      <c r="E34" s="593">
        <v>0</v>
      </c>
      <c r="F34" s="593">
        <v>0</v>
      </c>
      <c r="G34" s="593">
        <v>0</v>
      </c>
      <c r="H34" s="593">
        <v>0</v>
      </c>
      <c r="I34" s="593">
        <v>0</v>
      </c>
      <c r="J34" s="593">
        <v>0</v>
      </c>
      <c r="K34" s="593">
        <v>0</v>
      </c>
      <c r="L34" s="593">
        <v>0</v>
      </c>
      <c r="M34" s="593">
        <v>0</v>
      </c>
    </row>
    <row r="35" spans="1:13" ht="15" customHeight="1">
      <c r="A35" s="592">
        <v>910</v>
      </c>
      <c r="B35" s="592">
        <v>915</v>
      </c>
      <c r="C35" s="593">
        <v>0</v>
      </c>
      <c r="D35" s="593">
        <v>0</v>
      </c>
      <c r="E35" s="593">
        <v>0</v>
      </c>
      <c r="F35" s="593">
        <v>0</v>
      </c>
      <c r="G35" s="593">
        <v>0</v>
      </c>
      <c r="H35" s="593">
        <v>0</v>
      </c>
      <c r="I35" s="593">
        <v>0</v>
      </c>
      <c r="J35" s="593">
        <v>0</v>
      </c>
      <c r="K35" s="593">
        <v>0</v>
      </c>
      <c r="L35" s="593">
        <v>0</v>
      </c>
      <c r="M35" s="593">
        <v>0</v>
      </c>
    </row>
    <row r="36" spans="1:13" ht="15" customHeight="1">
      <c r="A36" s="592">
        <v>915</v>
      </c>
      <c r="B36" s="592">
        <v>920</v>
      </c>
      <c r="C36" s="593">
        <v>0</v>
      </c>
      <c r="D36" s="593">
        <v>0</v>
      </c>
      <c r="E36" s="593">
        <v>0</v>
      </c>
      <c r="F36" s="593">
        <v>0</v>
      </c>
      <c r="G36" s="593">
        <v>0</v>
      </c>
      <c r="H36" s="593">
        <v>0</v>
      </c>
      <c r="I36" s="593">
        <v>0</v>
      </c>
      <c r="J36" s="593">
        <v>0</v>
      </c>
      <c r="K36" s="593">
        <v>0</v>
      </c>
      <c r="L36" s="593">
        <v>0</v>
      </c>
      <c r="M36" s="593">
        <v>0</v>
      </c>
    </row>
    <row r="37" spans="1:13" ht="15" customHeight="1">
      <c r="A37" s="592">
        <v>920</v>
      </c>
      <c r="B37" s="592">
        <v>925</v>
      </c>
      <c r="C37" s="593">
        <v>0</v>
      </c>
      <c r="D37" s="593">
        <v>0</v>
      </c>
      <c r="E37" s="593">
        <v>0</v>
      </c>
      <c r="F37" s="593">
        <v>0</v>
      </c>
      <c r="G37" s="593">
        <v>0</v>
      </c>
      <c r="H37" s="593">
        <v>0</v>
      </c>
      <c r="I37" s="593">
        <v>0</v>
      </c>
      <c r="J37" s="593">
        <v>0</v>
      </c>
      <c r="K37" s="593">
        <v>0</v>
      </c>
      <c r="L37" s="593">
        <v>0</v>
      </c>
      <c r="M37" s="593">
        <v>0</v>
      </c>
    </row>
    <row r="38" spans="1:13" ht="15" customHeight="1">
      <c r="A38" s="592">
        <v>925</v>
      </c>
      <c r="B38" s="592">
        <v>930</v>
      </c>
      <c r="C38" s="593">
        <v>0</v>
      </c>
      <c r="D38" s="593">
        <v>0</v>
      </c>
      <c r="E38" s="593">
        <v>0</v>
      </c>
      <c r="F38" s="593">
        <v>0</v>
      </c>
      <c r="G38" s="593">
        <v>0</v>
      </c>
      <c r="H38" s="593">
        <v>0</v>
      </c>
      <c r="I38" s="593">
        <v>0</v>
      </c>
      <c r="J38" s="593">
        <v>0</v>
      </c>
      <c r="K38" s="593">
        <v>0</v>
      </c>
      <c r="L38" s="593">
        <v>0</v>
      </c>
      <c r="M38" s="593">
        <v>0</v>
      </c>
    </row>
    <row r="39" spans="1:13" ht="15" customHeight="1">
      <c r="A39" s="592">
        <v>930</v>
      </c>
      <c r="B39" s="592">
        <v>935</v>
      </c>
      <c r="C39" s="593">
        <v>0</v>
      </c>
      <c r="D39" s="593">
        <v>0</v>
      </c>
      <c r="E39" s="593">
        <v>0</v>
      </c>
      <c r="F39" s="593">
        <v>0</v>
      </c>
      <c r="G39" s="593">
        <v>0</v>
      </c>
      <c r="H39" s="593">
        <v>0</v>
      </c>
      <c r="I39" s="593">
        <v>0</v>
      </c>
      <c r="J39" s="593">
        <v>0</v>
      </c>
      <c r="K39" s="593">
        <v>0</v>
      </c>
      <c r="L39" s="593">
        <v>0</v>
      </c>
      <c r="M39" s="593">
        <v>0</v>
      </c>
    </row>
    <row r="40" spans="1:13" ht="15" customHeight="1">
      <c r="A40" s="592">
        <v>935</v>
      </c>
      <c r="B40" s="592">
        <v>940</v>
      </c>
      <c r="C40" s="593">
        <v>0</v>
      </c>
      <c r="D40" s="593">
        <v>0</v>
      </c>
      <c r="E40" s="593">
        <v>0</v>
      </c>
      <c r="F40" s="593">
        <v>0</v>
      </c>
      <c r="G40" s="593">
        <v>0</v>
      </c>
      <c r="H40" s="593">
        <v>0</v>
      </c>
      <c r="I40" s="593">
        <v>0</v>
      </c>
      <c r="J40" s="593">
        <v>0</v>
      </c>
      <c r="K40" s="593">
        <v>0</v>
      </c>
      <c r="L40" s="593">
        <v>0</v>
      </c>
      <c r="M40" s="593">
        <v>0</v>
      </c>
    </row>
    <row r="41" spans="1:13" ht="15" customHeight="1">
      <c r="A41" s="592">
        <v>940</v>
      </c>
      <c r="B41" s="592">
        <v>945</v>
      </c>
      <c r="C41" s="593">
        <v>0</v>
      </c>
      <c r="D41" s="593">
        <v>0</v>
      </c>
      <c r="E41" s="593">
        <v>0</v>
      </c>
      <c r="F41" s="593">
        <v>0</v>
      </c>
      <c r="G41" s="593">
        <v>0</v>
      </c>
      <c r="H41" s="593">
        <v>0</v>
      </c>
      <c r="I41" s="593">
        <v>0</v>
      </c>
      <c r="J41" s="593">
        <v>0</v>
      </c>
      <c r="K41" s="593">
        <v>0</v>
      </c>
      <c r="L41" s="593">
        <v>0</v>
      </c>
      <c r="M41" s="593">
        <v>0</v>
      </c>
    </row>
    <row r="42" spans="1:13" ht="15" customHeight="1">
      <c r="A42" s="592">
        <v>945</v>
      </c>
      <c r="B42" s="592">
        <v>950</v>
      </c>
      <c r="C42" s="593">
        <v>0</v>
      </c>
      <c r="D42" s="593">
        <v>0</v>
      </c>
      <c r="E42" s="593">
        <v>0</v>
      </c>
      <c r="F42" s="593">
        <v>0</v>
      </c>
      <c r="G42" s="593">
        <v>0</v>
      </c>
      <c r="H42" s="593">
        <v>0</v>
      </c>
      <c r="I42" s="593">
        <v>0</v>
      </c>
      <c r="J42" s="593">
        <v>0</v>
      </c>
      <c r="K42" s="593">
        <v>0</v>
      </c>
      <c r="L42" s="593">
        <v>0</v>
      </c>
      <c r="M42" s="593">
        <v>0</v>
      </c>
    </row>
    <row r="43" spans="1:13" ht="15" customHeight="1">
      <c r="A43" s="592">
        <v>950</v>
      </c>
      <c r="B43" s="592">
        <v>955</v>
      </c>
      <c r="C43" s="593">
        <v>0</v>
      </c>
      <c r="D43" s="593">
        <v>0</v>
      </c>
      <c r="E43" s="593">
        <v>0</v>
      </c>
      <c r="F43" s="593">
        <v>0</v>
      </c>
      <c r="G43" s="593">
        <v>0</v>
      </c>
      <c r="H43" s="593">
        <v>0</v>
      </c>
      <c r="I43" s="593">
        <v>0</v>
      </c>
      <c r="J43" s="593">
        <v>0</v>
      </c>
      <c r="K43" s="593">
        <v>0</v>
      </c>
      <c r="L43" s="593">
        <v>0</v>
      </c>
      <c r="M43" s="593">
        <v>0</v>
      </c>
    </row>
    <row r="44" spans="1:13" ht="15" customHeight="1">
      <c r="A44" s="592">
        <v>955</v>
      </c>
      <c r="B44" s="592">
        <v>960</v>
      </c>
      <c r="C44" s="593">
        <v>0</v>
      </c>
      <c r="D44" s="593">
        <v>0</v>
      </c>
      <c r="E44" s="593">
        <v>0</v>
      </c>
      <c r="F44" s="593">
        <v>0</v>
      </c>
      <c r="G44" s="593">
        <v>0</v>
      </c>
      <c r="H44" s="593">
        <v>0</v>
      </c>
      <c r="I44" s="593">
        <v>0</v>
      </c>
      <c r="J44" s="593">
        <v>0</v>
      </c>
      <c r="K44" s="593">
        <v>0</v>
      </c>
      <c r="L44" s="593">
        <v>0</v>
      </c>
      <c r="M44" s="593">
        <v>0</v>
      </c>
    </row>
    <row r="45" spans="1:13" ht="15" customHeight="1">
      <c r="A45" s="592">
        <v>960</v>
      </c>
      <c r="B45" s="592">
        <v>965</v>
      </c>
      <c r="C45" s="593">
        <v>0</v>
      </c>
      <c r="D45" s="593">
        <v>0</v>
      </c>
      <c r="E45" s="593">
        <v>0</v>
      </c>
      <c r="F45" s="593">
        <v>0</v>
      </c>
      <c r="G45" s="593">
        <v>0</v>
      </c>
      <c r="H45" s="593">
        <v>0</v>
      </c>
      <c r="I45" s="593">
        <v>0</v>
      </c>
      <c r="J45" s="593">
        <v>0</v>
      </c>
      <c r="K45" s="593">
        <v>0</v>
      </c>
      <c r="L45" s="593">
        <v>0</v>
      </c>
      <c r="M45" s="593">
        <v>0</v>
      </c>
    </row>
    <row r="46" spans="1:13" ht="15" customHeight="1">
      <c r="A46" s="592">
        <v>965</v>
      </c>
      <c r="B46" s="592">
        <v>970</v>
      </c>
      <c r="C46" s="593">
        <v>0</v>
      </c>
      <c r="D46" s="593">
        <v>0</v>
      </c>
      <c r="E46" s="593">
        <v>0</v>
      </c>
      <c r="F46" s="593">
        <v>0</v>
      </c>
      <c r="G46" s="593">
        <v>0</v>
      </c>
      <c r="H46" s="593">
        <v>0</v>
      </c>
      <c r="I46" s="593">
        <v>0</v>
      </c>
      <c r="J46" s="593">
        <v>0</v>
      </c>
      <c r="K46" s="593">
        <v>0</v>
      </c>
      <c r="L46" s="593">
        <v>0</v>
      </c>
      <c r="M46" s="593">
        <v>0</v>
      </c>
    </row>
    <row r="47" spans="1:13" ht="15" customHeight="1">
      <c r="A47" s="592">
        <v>970</v>
      </c>
      <c r="B47" s="592">
        <v>975</v>
      </c>
      <c r="C47" s="593">
        <v>0</v>
      </c>
      <c r="D47" s="593">
        <v>0</v>
      </c>
      <c r="E47" s="593">
        <v>0</v>
      </c>
      <c r="F47" s="593">
        <v>0</v>
      </c>
      <c r="G47" s="593">
        <v>0</v>
      </c>
      <c r="H47" s="593">
        <v>0</v>
      </c>
      <c r="I47" s="593">
        <v>0</v>
      </c>
      <c r="J47" s="593">
        <v>0</v>
      </c>
      <c r="K47" s="593">
        <v>0</v>
      </c>
      <c r="L47" s="593">
        <v>0</v>
      </c>
      <c r="M47" s="593">
        <v>0</v>
      </c>
    </row>
    <row r="48" spans="1:13" ht="15" customHeight="1">
      <c r="A48" s="592">
        <v>975</v>
      </c>
      <c r="B48" s="592">
        <v>980</v>
      </c>
      <c r="C48" s="593">
        <v>0</v>
      </c>
      <c r="D48" s="593">
        <v>0</v>
      </c>
      <c r="E48" s="593">
        <v>0</v>
      </c>
      <c r="F48" s="593">
        <v>0</v>
      </c>
      <c r="G48" s="593">
        <v>0</v>
      </c>
      <c r="H48" s="593">
        <v>0</v>
      </c>
      <c r="I48" s="593">
        <v>0</v>
      </c>
      <c r="J48" s="593">
        <v>0</v>
      </c>
      <c r="K48" s="593">
        <v>0</v>
      </c>
      <c r="L48" s="593">
        <v>0</v>
      </c>
      <c r="M48" s="593">
        <v>0</v>
      </c>
    </row>
    <row r="49" spans="1:13" ht="15" customHeight="1">
      <c r="A49" s="592">
        <v>980</v>
      </c>
      <c r="B49" s="592">
        <v>985</v>
      </c>
      <c r="C49" s="593">
        <v>0</v>
      </c>
      <c r="D49" s="593">
        <v>0</v>
      </c>
      <c r="E49" s="593">
        <v>0</v>
      </c>
      <c r="F49" s="593">
        <v>0</v>
      </c>
      <c r="G49" s="593">
        <v>0</v>
      </c>
      <c r="H49" s="593">
        <v>0</v>
      </c>
      <c r="I49" s="593">
        <v>0</v>
      </c>
      <c r="J49" s="593">
        <v>0</v>
      </c>
      <c r="K49" s="593">
        <v>0</v>
      </c>
      <c r="L49" s="593">
        <v>0</v>
      </c>
      <c r="M49" s="593">
        <v>0</v>
      </c>
    </row>
    <row r="50" spans="1:13" ht="15" customHeight="1">
      <c r="A50" s="592">
        <v>985</v>
      </c>
      <c r="B50" s="592">
        <v>990</v>
      </c>
      <c r="C50" s="593">
        <v>0</v>
      </c>
      <c r="D50" s="593">
        <v>0</v>
      </c>
      <c r="E50" s="593">
        <v>0</v>
      </c>
      <c r="F50" s="593">
        <v>0</v>
      </c>
      <c r="G50" s="593">
        <v>0</v>
      </c>
      <c r="H50" s="593">
        <v>0</v>
      </c>
      <c r="I50" s="593">
        <v>0</v>
      </c>
      <c r="J50" s="593">
        <v>0</v>
      </c>
      <c r="K50" s="593">
        <v>0</v>
      </c>
      <c r="L50" s="593">
        <v>0</v>
      </c>
      <c r="M50" s="593">
        <v>0</v>
      </c>
    </row>
    <row r="51" spans="1:13" ht="15" customHeight="1">
      <c r="A51" s="592">
        <v>990</v>
      </c>
      <c r="B51" s="592">
        <v>995</v>
      </c>
      <c r="C51" s="593">
        <v>0</v>
      </c>
      <c r="D51" s="593">
        <v>0</v>
      </c>
      <c r="E51" s="593">
        <v>0</v>
      </c>
      <c r="F51" s="593">
        <v>0</v>
      </c>
      <c r="G51" s="593">
        <v>0</v>
      </c>
      <c r="H51" s="593">
        <v>0</v>
      </c>
      <c r="I51" s="593">
        <v>0</v>
      </c>
      <c r="J51" s="593">
        <v>0</v>
      </c>
      <c r="K51" s="593">
        <v>0</v>
      </c>
      <c r="L51" s="593">
        <v>0</v>
      </c>
      <c r="M51" s="593">
        <v>0</v>
      </c>
    </row>
    <row r="52" spans="1:13" ht="15" customHeight="1">
      <c r="A52" s="592">
        <v>995</v>
      </c>
      <c r="B52" s="594">
        <v>1000</v>
      </c>
      <c r="C52" s="593">
        <v>0</v>
      </c>
      <c r="D52" s="593">
        <v>0</v>
      </c>
      <c r="E52" s="593">
        <v>0</v>
      </c>
      <c r="F52" s="593">
        <v>0</v>
      </c>
      <c r="G52" s="593">
        <v>0</v>
      </c>
      <c r="H52" s="593">
        <v>0</v>
      </c>
      <c r="I52" s="593">
        <v>0</v>
      </c>
      <c r="J52" s="593">
        <v>0</v>
      </c>
      <c r="K52" s="593">
        <v>0</v>
      </c>
      <c r="L52" s="593">
        <v>0</v>
      </c>
      <c r="M52" s="593">
        <v>0</v>
      </c>
    </row>
    <row r="53" spans="1:13" ht="15" customHeight="1">
      <c r="A53" s="594">
        <v>1000</v>
      </c>
      <c r="B53" s="594">
        <v>1005</v>
      </c>
      <c r="C53" s="593">
        <v>0</v>
      </c>
      <c r="D53" s="593">
        <v>0</v>
      </c>
      <c r="E53" s="593">
        <v>0</v>
      </c>
      <c r="F53" s="593">
        <v>0</v>
      </c>
      <c r="G53" s="593">
        <v>0</v>
      </c>
      <c r="H53" s="593">
        <v>0</v>
      </c>
      <c r="I53" s="593">
        <v>0</v>
      </c>
      <c r="J53" s="593">
        <v>0</v>
      </c>
      <c r="K53" s="593">
        <v>0</v>
      </c>
      <c r="L53" s="593">
        <v>0</v>
      </c>
      <c r="M53" s="593">
        <v>0</v>
      </c>
    </row>
    <row r="54" spans="1:13" ht="15" customHeight="1">
      <c r="A54" s="594">
        <v>1005</v>
      </c>
      <c r="B54" s="594">
        <v>1010</v>
      </c>
      <c r="C54" s="593">
        <v>0</v>
      </c>
      <c r="D54" s="593">
        <v>0</v>
      </c>
      <c r="E54" s="593">
        <v>0</v>
      </c>
      <c r="F54" s="593">
        <v>0</v>
      </c>
      <c r="G54" s="593">
        <v>0</v>
      </c>
      <c r="H54" s="593">
        <v>0</v>
      </c>
      <c r="I54" s="593">
        <v>0</v>
      </c>
      <c r="J54" s="593">
        <v>0</v>
      </c>
      <c r="K54" s="593">
        <v>0</v>
      </c>
      <c r="L54" s="593">
        <v>0</v>
      </c>
      <c r="M54" s="593">
        <v>0</v>
      </c>
    </row>
    <row r="55" spans="1:13" ht="15" customHeight="1">
      <c r="A55" s="594">
        <v>1010</v>
      </c>
      <c r="B55" s="594">
        <v>1015</v>
      </c>
      <c r="C55" s="593">
        <v>0</v>
      </c>
      <c r="D55" s="593">
        <v>0</v>
      </c>
      <c r="E55" s="593">
        <v>0</v>
      </c>
      <c r="F55" s="593">
        <v>0</v>
      </c>
      <c r="G55" s="593">
        <v>0</v>
      </c>
      <c r="H55" s="593">
        <v>0</v>
      </c>
      <c r="I55" s="593">
        <v>0</v>
      </c>
      <c r="J55" s="593">
        <v>0</v>
      </c>
      <c r="K55" s="593">
        <v>0</v>
      </c>
      <c r="L55" s="593">
        <v>0</v>
      </c>
      <c r="M55" s="593">
        <v>0</v>
      </c>
    </row>
    <row r="56" spans="1:13" ht="15" customHeight="1">
      <c r="A56" s="594">
        <v>1015</v>
      </c>
      <c r="B56" s="594">
        <v>1020</v>
      </c>
      <c r="C56" s="593">
        <v>0</v>
      </c>
      <c r="D56" s="593">
        <v>0</v>
      </c>
      <c r="E56" s="593">
        <v>0</v>
      </c>
      <c r="F56" s="593">
        <v>0</v>
      </c>
      <c r="G56" s="593">
        <v>0</v>
      </c>
      <c r="H56" s="593">
        <v>0</v>
      </c>
      <c r="I56" s="593">
        <v>0</v>
      </c>
      <c r="J56" s="593">
        <v>0</v>
      </c>
      <c r="K56" s="593">
        <v>0</v>
      </c>
      <c r="L56" s="593">
        <v>0</v>
      </c>
      <c r="M56" s="593">
        <v>0</v>
      </c>
    </row>
    <row r="57" spans="1:13" ht="15" customHeight="1">
      <c r="A57" s="594">
        <v>1020</v>
      </c>
      <c r="B57" s="594">
        <v>1025</v>
      </c>
      <c r="C57" s="593">
        <v>0</v>
      </c>
      <c r="D57" s="593">
        <v>0</v>
      </c>
      <c r="E57" s="593">
        <v>0</v>
      </c>
      <c r="F57" s="593">
        <v>0</v>
      </c>
      <c r="G57" s="593">
        <v>0</v>
      </c>
      <c r="H57" s="593">
        <v>0</v>
      </c>
      <c r="I57" s="593">
        <v>0</v>
      </c>
      <c r="J57" s="593">
        <v>0</v>
      </c>
      <c r="K57" s="593">
        <v>0</v>
      </c>
      <c r="L57" s="593">
        <v>0</v>
      </c>
      <c r="M57" s="593">
        <v>0</v>
      </c>
    </row>
    <row r="58" spans="1:13" ht="15" customHeight="1">
      <c r="A58" s="594">
        <v>1025</v>
      </c>
      <c r="B58" s="594">
        <v>1030</v>
      </c>
      <c r="C58" s="593">
        <v>0</v>
      </c>
      <c r="D58" s="593">
        <v>0</v>
      </c>
      <c r="E58" s="593">
        <v>0</v>
      </c>
      <c r="F58" s="593">
        <v>0</v>
      </c>
      <c r="G58" s="593">
        <v>0</v>
      </c>
      <c r="H58" s="593">
        <v>0</v>
      </c>
      <c r="I58" s="593">
        <v>0</v>
      </c>
      <c r="J58" s="593">
        <v>0</v>
      </c>
      <c r="K58" s="593">
        <v>0</v>
      </c>
      <c r="L58" s="593">
        <v>0</v>
      </c>
      <c r="M58" s="593">
        <v>0</v>
      </c>
    </row>
    <row r="59" spans="1:13" ht="15" customHeight="1">
      <c r="A59" s="594">
        <v>1030</v>
      </c>
      <c r="B59" s="594">
        <v>1035</v>
      </c>
      <c r="C59" s="593">
        <v>0</v>
      </c>
      <c r="D59" s="593">
        <v>0</v>
      </c>
      <c r="E59" s="593">
        <v>0</v>
      </c>
      <c r="F59" s="593">
        <v>0</v>
      </c>
      <c r="G59" s="593">
        <v>0</v>
      </c>
      <c r="H59" s="593">
        <v>0</v>
      </c>
      <c r="I59" s="593">
        <v>0</v>
      </c>
      <c r="J59" s="593">
        <v>0</v>
      </c>
      <c r="K59" s="593">
        <v>0</v>
      </c>
      <c r="L59" s="593">
        <v>0</v>
      </c>
      <c r="M59" s="593">
        <v>0</v>
      </c>
    </row>
    <row r="60" spans="1:13" ht="15" customHeight="1">
      <c r="A60" s="594">
        <v>1035</v>
      </c>
      <c r="B60" s="594">
        <v>1040</v>
      </c>
      <c r="C60" s="593">
        <v>0</v>
      </c>
      <c r="D60" s="593">
        <v>0</v>
      </c>
      <c r="E60" s="593">
        <v>0</v>
      </c>
      <c r="F60" s="593">
        <v>0</v>
      </c>
      <c r="G60" s="593">
        <v>0</v>
      </c>
      <c r="H60" s="593">
        <v>0</v>
      </c>
      <c r="I60" s="593">
        <v>0</v>
      </c>
      <c r="J60" s="593">
        <v>0</v>
      </c>
      <c r="K60" s="593">
        <v>0</v>
      </c>
      <c r="L60" s="593">
        <v>0</v>
      </c>
      <c r="M60" s="593">
        <v>0</v>
      </c>
    </row>
    <row r="61" spans="1:13" ht="15" customHeight="1">
      <c r="A61" s="594">
        <v>1040</v>
      </c>
      <c r="B61" s="594">
        <v>1045</v>
      </c>
      <c r="C61" s="593">
        <v>0</v>
      </c>
      <c r="D61" s="593">
        <v>0</v>
      </c>
      <c r="E61" s="593">
        <v>0</v>
      </c>
      <c r="F61" s="593">
        <v>0</v>
      </c>
      <c r="G61" s="593">
        <v>0</v>
      </c>
      <c r="H61" s="593">
        <v>0</v>
      </c>
      <c r="I61" s="593">
        <v>0</v>
      </c>
      <c r="J61" s="593">
        <v>0</v>
      </c>
      <c r="K61" s="593">
        <v>0</v>
      </c>
      <c r="L61" s="593">
        <v>0</v>
      </c>
      <c r="M61" s="593">
        <v>0</v>
      </c>
    </row>
    <row r="62" spans="1:13" ht="15" customHeight="1">
      <c r="A62" s="594">
        <v>1045</v>
      </c>
      <c r="B62" s="594">
        <v>1050</v>
      </c>
      <c r="C62" s="593">
        <v>0</v>
      </c>
      <c r="D62" s="593">
        <v>0</v>
      </c>
      <c r="E62" s="593">
        <v>0</v>
      </c>
      <c r="F62" s="593">
        <v>0</v>
      </c>
      <c r="G62" s="593">
        <v>0</v>
      </c>
      <c r="H62" s="593">
        <v>0</v>
      </c>
      <c r="I62" s="593">
        <v>0</v>
      </c>
      <c r="J62" s="593">
        <v>0</v>
      </c>
      <c r="K62" s="593">
        <v>0</v>
      </c>
      <c r="L62" s="593">
        <v>0</v>
      </c>
      <c r="M62" s="593">
        <v>0</v>
      </c>
    </row>
    <row r="63" spans="1:13" ht="15" customHeight="1">
      <c r="A63" s="594">
        <v>1050</v>
      </c>
      <c r="B63" s="594">
        <v>1055</v>
      </c>
      <c r="C63" s="593">
        <v>0</v>
      </c>
      <c r="D63" s="593">
        <v>0</v>
      </c>
      <c r="E63" s="593">
        <v>0</v>
      </c>
      <c r="F63" s="593">
        <v>0</v>
      </c>
      <c r="G63" s="593">
        <v>0</v>
      </c>
      <c r="H63" s="593">
        <v>0</v>
      </c>
      <c r="I63" s="593">
        <v>0</v>
      </c>
      <c r="J63" s="593">
        <v>0</v>
      </c>
      <c r="K63" s="593">
        <v>0</v>
      </c>
      <c r="L63" s="593">
        <v>0</v>
      </c>
      <c r="M63" s="593">
        <v>0</v>
      </c>
    </row>
    <row r="64" spans="1:13" ht="15" customHeight="1">
      <c r="A64" s="594">
        <v>1055</v>
      </c>
      <c r="B64" s="594">
        <v>1060</v>
      </c>
      <c r="C64" s="593">
        <v>0</v>
      </c>
      <c r="D64" s="593">
        <v>0</v>
      </c>
      <c r="E64" s="593">
        <v>0</v>
      </c>
      <c r="F64" s="593">
        <v>0</v>
      </c>
      <c r="G64" s="593">
        <v>0</v>
      </c>
      <c r="H64" s="593">
        <v>0</v>
      </c>
      <c r="I64" s="593">
        <v>0</v>
      </c>
      <c r="J64" s="593">
        <v>0</v>
      </c>
      <c r="K64" s="593">
        <v>0</v>
      </c>
      <c r="L64" s="593">
        <v>0</v>
      </c>
      <c r="M64" s="593">
        <v>0</v>
      </c>
    </row>
    <row r="65" spans="1:13" ht="15" customHeight="1">
      <c r="A65" s="594">
        <v>1060</v>
      </c>
      <c r="B65" s="594">
        <v>1065</v>
      </c>
      <c r="C65" s="594">
        <v>1040</v>
      </c>
      <c r="D65" s="593">
        <v>0</v>
      </c>
      <c r="E65" s="593">
        <v>0</v>
      </c>
      <c r="F65" s="593">
        <v>0</v>
      </c>
      <c r="G65" s="593">
        <v>0</v>
      </c>
      <c r="H65" s="593">
        <v>0</v>
      </c>
      <c r="I65" s="593">
        <v>0</v>
      </c>
      <c r="J65" s="593">
        <v>0</v>
      </c>
      <c r="K65" s="593">
        <v>0</v>
      </c>
      <c r="L65" s="593">
        <v>0</v>
      </c>
      <c r="M65" s="593">
        <v>0</v>
      </c>
    </row>
    <row r="66" spans="1:13" ht="15" customHeight="1">
      <c r="A66" s="594">
        <v>1065</v>
      </c>
      <c r="B66" s="594">
        <v>1070</v>
      </c>
      <c r="C66" s="594">
        <v>1110</v>
      </c>
      <c r="D66" s="593">
        <v>0</v>
      </c>
      <c r="E66" s="593">
        <v>0</v>
      </c>
      <c r="F66" s="593">
        <v>0</v>
      </c>
      <c r="G66" s="593">
        <v>0</v>
      </c>
      <c r="H66" s="593">
        <v>0</v>
      </c>
      <c r="I66" s="593">
        <v>0</v>
      </c>
      <c r="J66" s="593">
        <v>0</v>
      </c>
      <c r="K66" s="593">
        <v>0</v>
      </c>
      <c r="L66" s="593">
        <v>0</v>
      </c>
      <c r="M66" s="593">
        <v>0</v>
      </c>
    </row>
    <row r="67" spans="1:13" ht="15" customHeight="1">
      <c r="A67" s="594">
        <v>1070</v>
      </c>
      <c r="B67" s="594">
        <v>1075</v>
      </c>
      <c r="C67" s="594">
        <v>1180</v>
      </c>
      <c r="D67" s="593">
        <v>0</v>
      </c>
      <c r="E67" s="593">
        <v>0</v>
      </c>
      <c r="F67" s="593">
        <v>0</v>
      </c>
      <c r="G67" s="593">
        <v>0</v>
      </c>
      <c r="H67" s="593">
        <v>0</v>
      </c>
      <c r="I67" s="593">
        <v>0</v>
      </c>
      <c r="J67" s="593">
        <v>0</v>
      </c>
      <c r="K67" s="593">
        <v>0</v>
      </c>
      <c r="L67" s="593">
        <v>0</v>
      </c>
      <c r="M67" s="593">
        <v>0</v>
      </c>
    </row>
    <row r="68" spans="1:13" ht="15" customHeight="1">
      <c r="A68" s="594">
        <v>1075</v>
      </c>
      <c r="B68" s="594">
        <v>1080</v>
      </c>
      <c r="C68" s="594">
        <v>1250</v>
      </c>
      <c r="D68" s="593">
        <v>0</v>
      </c>
      <c r="E68" s="593">
        <v>0</v>
      </c>
      <c r="F68" s="593">
        <v>0</v>
      </c>
      <c r="G68" s="593">
        <v>0</v>
      </c>
      <c r="H68" s="593">
        <v>0</v>
      </c>
      <c r="I68" s="593">
        <v>0</v>
      </c>
      <c r="J68" s="593">
        <v>0</v>
      </c>
      <c r="K68" s="593">
        <v>0</v>
      </c>
      <c r="L68" s="593">
        <v>0</v>
      </c>
      <c r="M68" s="593">
        <v>0</v>
      </c>
    </row>
    <row r="69" spans="1:13" ht="15" customHeight="1">
      <c r="A69" s="594">
        <v>1080</v>
      </c>
      <c r="B69" s="594">
        <v>1085</v>
      </c>
      <c r="C69" s="594">
        <v>1320</v>
      </c>
      <c r="D69" s="593">
        <v>0</v>
      </c>
      <c r="E69" s="593">
        <v>0</v>
      </c>
      <c r="F69" s="593">
        <v>0</v>
      </c>
      <c r="G69" s="593">
        <v>0</v>
      </c>
      <c r="H69" s="593">
        <v>0</v>
      </c>
      <c r="I69" s="593">
        <v>0</v>
      </c>
      <c r="J69" s="593">
        <v>0</v>
      </c>
      <c r="K69" s="593">
        <v>0</v>
      </c>
      <c r="L69" s="593">
        <v>0</v>
      </c>
      <c r="M69" s="593">
        <v>0</v>
      </c>
    </row>
    <row r="70" spans="1:13" ht="15" customHeight="1">
      <c r="A70" s="594">
        <v>1085</v>
      </c>
      <c r="B70" s="594">
        <v>1090</v>
      </c>
      <c r="C70" s="594">
        <v>1390</v>
      </c>
      <c r="D70" s="593">
        <v>0</v>
      </c>
      <c r="E70" s="593">
        <v>0</v>
      </c>
      <c r="F70" s="593">
        <v>0</v>
      </c>
      <c r="G70" s="593">
        <v>0</v>
      </c>
      <c r="H70" s="593">
        <v>0</v>
      </c>
      <c r="I70" s="593">
        <v>0</v>
      </c>
      <c r="J70" s="593">
        <v>0</v>
      </c>
      <c r="K70" s="593">
        <v>0</v>
      </c>
      <c r="L70" s="593">
        <v>0</v>
      </c>
      <c r="M70" s="593">
        <v>0</v>
      </c>
    </row>
    <row r="71" spans="1:13" ht="15" customHeight="1">
      <c r="A71" s="594">
        <v>1090</v>
      </c>
      <c r="B71" s="594">
        <v>1095</v>
      </c>
      <c r="C71" s="594">
        <v>1460</v>
      </c>
      <c r="D71" s="593">
        <v>0</v>
      </c>
      <c r="E71" s="593">
        <v>0</v>
      </c>
      <c r="F71" s="593">
        <v>0</v>
      </c>
      <c r="G71" s="593">
        <v>0</v>
      </c>
      <c r="H71" s="593">
        <v>0</v>
      </c>
      <c r="I71" s="593">
        <v>0</v>
      </c>
      <c r="J71" s="593">
        <v>0</v>
      </c>
      <c r="K71" s="593">
        <v>0</v>
      </c>
      <c r="L71" s="593">
        <v>0</v>
      </c>
      <c r="M71" s="593">
        <v>0</v>
      </c>
    </row>
    <row r="72" spans="1:13" ht="15" customHeight="1">
      <c r="A72" s="594">
        <v>1095</v>
      </c>
      <c r="B72" s="594">
        <v>1100</v>
      </c>
      <c r="C72" s="594">
        <v>1530</v>
      </c>
      <c r="D72" s="593">
        <v>0</v>
      </c>
      <c r="E72" s="593">
        <v>0</v>
      </c>
      <c r="F72" s="593">
        <v>0</v>
      </c>
      <c r="G72" s="593">
        <v>0</v>
      </c>
      <c r="H72" s="593">
        <v>0</v>
      </c>
      <c r="I72" s="593">
        <v>0</v>
      </c>
      <c r="J72" s="593">
        <v>0</v>
      </c>
      <c r="K72" s="593">
        <v>0</v>
      </c>
      <c r="L72" s="593">
        <v>0</v>
      </c>
      <c r="M72" s="593">
        <v>0</v>
      </c>
    </row>
    <row r="73" spans="1:13" ht="15" customHeight="1">
      <c r="A73" s="594">
        <v>1100</v>
      </c>
      <c r="B73" s="594">
        <v>1105</v>
      </c>
      <c r="C73" s="594">
        <v>1600</v>
      </c>
      <c r="D73" s="593">
        <v>0</v>
      </c>
      <c r="E73" s="593">
        <v>0</v>
      </c>
      <c r="F73" s="593">
        <v>0</v>
      </c>
      <c r="G73" s="593">
        <v>0</v>
      </c>
      <c r="H73" s="593">
        <v>0</v>
      </c>
      <c r="I73" s="593">
        <v>0</v>
      </c>
      <c r="J73" s="593">
        <v>0</v>
      </c>
      <c r="K73" s="593">
        <v>0</v>
      </c>
      <c r="L73" s="593">
        <v>0</v>
      </c>
      <c r="M73" s="593">
        <v>0</v>
      </c>
    </row>
    <row r="74" spans="1:13" ht="15" customHeight="1">
      <c r="A74" s="594">
        <v>1105</v>
      </c>
      <c r="B74" s="594">
        <v>1110</v>
      </c>
      <c r="C74" s="594">
        <v>1670</v>
      </c>
      <c r="D74" s="593">
        <v>0</v>
      </c>
      <c r="E74" s="593">
        <v>0</v>
      </c>
      <c r="F74" s="593">
        <v>0</v>
      </c>
      <c r="G74" s="593">
        <v>0</v>
      </c>
      <c r="H74" s="593">
        <v>0</v>
      </c>
      <c r="I74" s="593">
        <v>0</v>
      </c>
      <c r="J74" s="593">
        <v>0</v>
      </c>
      <c r="K74" s="593">
        <v>0</v>
      </c>
      <c r="L74" s="593">
        <v>0</v>
      </c>
      <c r="M74" s="593">
        <v>0</v>
      </c>
    </row>
    <row r="75" spans="1:13" ht="15" customHeight="1">
      <c r="A75" s="594">
        <v>1110</v>
      </c>
      <c r="B75" s="594">
        <v>1115</v>
      </c>
      <c r="C75" s="594">
        <v>1740</v>
      </c>
      <c r="D75" s="593">
        <v>0</v>
      </c>
      <c r="E75" s="593">
        <v>0</v>
      </c>
      <c r="F75" s="593">
        <v>0</v>
      </c>
      <c r="G75" s="593">
        <v>0</v>
      </c>
      <c r="H75" s="593">
        <v>0</v>
      </c>
      <c r="I75" s="593">
        <v>0</v>
      </c>
      <c r="J75" s="593">
        <v>0</v>
      </c>
      <c r="K75" s="593">
        <v>0</v>
      </c>
      <c r="L75" s="593">
        <v>0</v>
      </c>
      <c r="M75" s="593">
        <v>0</v>
      </c>
    </row>
    <row r="76" spans="1:13" ht="15" customHeight="1">
      <c r="A76" s="594">
        <v>1115</v>
      </c>
      <c r="B76" s="594">
        <v>1120</v>
      </c>
      <c r="C76" s="594">
        <v>1810</v>
      </c>
      <c r="D76" s="593">
        <v>0</v>
      </c>
      <c r="E76" s="593">
        <v>0</v>
      </c>
      <c r="F76" s="593">
        <v>0</v>
      </c>
      <c r="G76" s="593">
        <v>0</v>
      </c>
      <c r="H76" s="593">
        <v>0</v>
      </c>
      <c r="I76" s="593">
        <v>0</v>
      </c>
      <c r="J76" s="593">
        <v>0</v>
      </c>
      <c r="K76" s="593">
        <v>0</v>
      </c>
      <c r="L76" s="593">
        <v>0</v>
      </c>
      <c r="M76" s="593">
        <v>0</v>
      </c>
    </row>
    <row r="77" spans="1:13" ht="15" customHeight="1">
      <c r="A77" s="594">
        <v>1120</v>
      </c>
      <c r="B77" s="594">
        <v>1125</v>
      </c>
      <c r="C77" s="594">
        <v>1880</v>
      </c>
      <c r="D77" s="593">
        <v>0</v>
      </c>
      <c r="E77" s="593">
        <v>0</v>
      </c>
      <c r="F77" s="593">
        <v>0</v>
      </c>
      <c r="G77" s="593">
        <v>0</v>
      </c>
      <c r="H77" s="593">
        <v>0</v>
      </c>
      <c r="I77" s="593">
        <v>0</v>
      </c>
      <c r="J77" s="593">
        <v>0</v>
      </c>
      <c r="K77" s="593">
        <v>0</v>
      </c>
      <c r="L77" s="593">
        <v>0</v>
      </c>
      <c r="M77" s="593">
        <v>0</v>
      </c>
    </row>
    <row r="78" spans="1:13" ht="15" customHeight="1">
      <c r="A78" s="594">
        <v>1125</v>
      </c>
      <c r="B78" s="594">
        <v>1130</v>
      </c>
      <c r="C78" s="594">
        <v>1950</v>
      </c>
      <c r="D78" s="593">
        <v>0</v>
      </c>
      <c r="E78" s="593">
        <v>0</v>
      </c>
      <c r="F78" s="593">
        <v>0</v>
      </c>
      <c r="G78" s="593">
        <v>0</v>
      </c>
      <c r="H78" s="593">
        <v>0</v>
      </c>
      <c r="I78" s="593">
        <v>0</v>
      </c>
      <c r="J78" s="593">
        <v>0</v>
      </c>
      <c r="K78" s="593">
        <v>0</v>
      </c>
      <c r="L78" s="593">
        <v>0</v>
      </c>
      <c r="M78" s="593">
        <v>0</v>
      </c>
    </row>
    <row r="79" spans="1:13" ht="15" customHeight="1">
      <c r="A79" s="594">
        <v>1130</v>
      </c>
      <c r="B79" s="594">
        <v>1135</v>
      </c>
      <c r="C79" s="594">
        <v>2020</v>
      </c>
      <c r="D79" s="593">
        <v>0</v>
      </c>
      <c r="E79" s="593">
        <v>0</v>
      </c>
      <c r="F79" s="593">
        <v>0</v>
      </c>
      <c r="G79" s="593">
        <v>0</v>
      </c>
      <c r="H79" s="593">
        <v>0</v>
      </c>
      <c r="I79" s="593">
        <v>0</v>
      </c>
      <c r="J79" s="593">
        <v>0</v>
      </c>
      <c r="K79" s="593">
        <v>0</v>
      </c>
      <c r="L79" s="593">
        <v>0</v>
      </c>
      <c r="M79" s="593">
        <v>0</v>
      </c>
    </row>
    <row r="80" spans="1:13" ht="15" customHeight="1">
      <c r="A80" s="594">
        <v>1135</v>
      </c>
      <c r="B80" s="594">
        <v>1140</v>
      </c>
      <c r="C80" s="594">
        <v>2090</v>
      </c>
      <c r="D80" s="593">
        <v>0</v>
      </c>
      <c r="E80" s="593">
        <v>0</v>
      </c>
      <c r="F80" s="593">
        <v>0</v>
      </c>
      <c r="G80" s="593">
        <v>0</v>
      </c>
      <c r="H80" s="593">
        <v>0</v>
      </c>
      <c r="I80" s="593">
        <v>0</v>
      </c>
      <c r="J80" s="593">
        <v>0</v>
      </c>
      <c r="K80" s="593">
        <v>0</v>
      </c>
      <c r="L80" s="593">
        <v>0</v>
      </c>
      <c r="M80" s="593">
        <v>0</v>
      </c>
    </row>
    <row r="81" spans="1:13" ht="15" customHeight="1">
      <c r="A81" s="594">
        <v>1140</v>
      </c>
      <c r="B81" s="594">
        <v>1145</v>
      </c>
      <c r="C81" s="594">
        <v>2160</v>
      </c>
      <c r="D81" s="593">
        <v>0</v>
      </c>
      <c r="E81" s="593">
        <v>0</v>
      </c>
      <c r="F81" s="593">
        <v>0</v>
      </c>
      <c r="G81" s="593">
        <v>0</v>
      </c>
      <c r="H81" s="593">
        <v>0</v>
      </c>
      <c r="I81" s="593">
        <v>0</v>
      </c>
      <c r="J81" s="593">
        <v>0</v>
      </c>
      <c r="K81" s="593">
        <v>0</v>
      </c>
      <c r="L81" s="593">
        <v>0</v>
      </c>
      <c r="M81" s="593">
        <v>0</v>
      </c>
    </row>
    <row r="82" spans="1:13" ht="15" customHeight="1">
      <c r="A82" s="594">
        <v>1145</v>
      </c>
      <c r="B82" s="594">
        <v>1150</v>
      </c>
      <c r="C82" s="594">
        <v>2230</v>
      </c>
      <c r="D82" s="593">
        <v>0</v>
      </c>
      <c r="E82" s="593">
        <v>0</v>
      </c>
      <c r="F82" s="593">
        <v>0</v>
      </c>
      <c r="G82" s="593">
        <v>0</v>
      </c>
      <c r="H82" s="593">
        <v>0</v>
      </c>
      <c r="I82" s="593">
        <v>0</v>
      </c>
      <c r="J82" s="593">
        <v>0</v>
      </c>
      <c r="K82" s="593">
        <v>0</v>
      </c>
      <c r="L82" s="593">
        <v>0</v>
      </c>
      <c r="M82" s="593">
        <v>0</v>
      </c>
    </row>
    <row r="83" spans="1:13" ht="15" customHeight="1">
      <c r="A83" s="594">
        <v>1150</v>
      </c>
      <c r="B83" s="594">
        <v>1155</v>
      </c>
      <c r="C83" s="594">
        <v>2300</v>
      </c>
      <c r="D83" s="593">
        <v>0</v>
      </c>
      <c r="E83" s="593">
        <v>0</v>
      </c>
      <c r="F83" s="593">
        <v>0</v>
      </c>
      <c r="G83" s="593">
        <v>0</v>
      </c>
      <c r="H83" s="593">
        <v>0</v>
      </c>
      <c r="I83" s="593">
        <v>0</v>
      </c>
      <c r="J83" s="593">
        <v>0</v>
      </c>
      <c r="K83" s="593">
        <v>0</v>
      </c>
      <c r="L83" s="593">
        <v>0</v>
      </c>
      <c r="M83" s="593">
        <v>0</v>
      </c>
    </row>
    <row r="84" spans="1:13" ht="15" customHeight="1">
      <c r="A84" s="594">
        <v>1155</v>
      </c>
      <c r="B84" s="594">
        <v>1160</v>
      </c>
      <c r="C84" s="594">
        <v>2370</v>
      </c>
      <c r="D84" s="593">
        <v>0</v>
      </c>
      <c r="E84" s="593">
        <v>0</v>
      </c>
      <c r="F84" s="593">
        <v>0</v>
      </c>
      <c r="G84" s="593">
        <v>0</v>
      </c>
      <c r="H84" s="593">
        <v>0</v>
      </c>
      <c r="I84" s="593">
        <v>0</v>
      </c>
      <c r="J84" s="593">
        <v>0</v>
      </c>
      <c r="K84" s="593">
        <v>0</v>
      </c>
      <c r="L84" s="593">
        <v>0</v>
      </c>
      <c r="M84" s="593">
        <v>0</v>
      </c>
    </row>
    <row r="85" spans="1:13" ht="15" customHeight="1">
      <c r="A85" s="594">
        <v>1160</v>
      </c>
      <c r="B85" s="594">
        <v>1165</v>
      </c>
      <c r="C85" s="594">
        <v>2440</v>
      </c>
      <c r="D85" s="593">
        <v>0</v>
      </c>
      <c r="E85" s="593">
        <v>0</v>
      </c>
      <c r="F85" s="593">
        <v>0</v>
      </c>
      <c r="G85" s="593">
        <v>0</v>
      </c>
      <c r="H85" s="593">
        <v>0</v>
      </c>
      <c r="I85" s="593">
        <v>0</v>
      </c>
      <c r="J85" s="593">
        <v>0</v>
      </c>
      <c r="K85" s="593">
        <v>0</v>
      </c>
      <c r="L85" s="593">
        <v>0</v>
      </c>
      <c r="M85" s="593">
        <v>0</v>
      </c>
    </row>
    <row r="86" spans="1:13" ht="15" customHeight="1">
      <c r="A86" s="594">
        <v>1165</v>
      </c>
      <c r="B86" s="594">
        <v>1170</v>
      </c>
      <c r="C86" s="594">
        <v>2500</v>
      </c>
      <c r="D86" s="593">
        <v>0</v>
      </c>
      <c r="E86" s="593">
        <v>0</v>
      </c>
      <c r="F86" s="593">
        <v>0</v>
      </c>
      <c r="G86" s="593">
        <v>0</v>
      </c>
      <c r="H86" s="593">
        <v>0</v>
      </c>
      <c r="I86" s="593">
        <v>0</v>
      </c>
      <c r="J86" s="593">
        <v>0</v>
      </c>
      <c r="K86" s="593">
        <v>0</v>
      </c>
      <c r="L86" s="593">
        <v>0</v>
      </c>
      <c r="M86" s="593">
        <v>0</v>
      </c>
    </row>
    <row r="87" spans="1:13" ht="15" customHeight="1">
      <c r="A87" s="594">
        <v>1170</v>
      </c>
      <c r="B87" s="594">
        <v>1175</v>
      </c>
      <c r="C87" s="594">
        <v>2570</v>
      </c>
      <c r="D87" s="593">
        <v>0</v>
      </c>
      <c r="E87" s="593">
        <v>0</v>
      </c>
      <c r="F87" s="593">
        <v>0</v>
      </c>
      <c r="G87" s="593">
        <v>0</v>
      </c>
      <c r="H87" s="593">
        <v>0</v>
      </c>
      <c r="I87" s="593">
        <v>0</v>
      </c>
      <c r="J87" s="593">
        <v>0</v>
      </c>
      <c r="K87" s="593">
        <v>0</v>
      </c>
      <c r="L87" s="593">
        <v>0</v>
      </c>
      <c r="M87" s="593">
        <v>0</v>
      </c>
    </row>
    <row r="88" spans="1:13" ht="15" customHeight="1">
      <c r="A88" s="594">
        <v>1175</v>
      </c>
      <c r="B88" s="594">
        <v>1180</v>
      </c>
      <c r="C88" s="594">
        <v>2640</v>
      </c>
      <c r="D88" s="593">
        <v>0</v>
      </c>
      <c r="E88" s="593">
        <v>0</v>
      </c>
      <c r="F88" s="593">
        <v>0</v>
      </c>
      <c r="G88" s="593">
        <v>0</v>
      </c>
      <c r="H88" s="593">
        <v>0</v>
      </c>
      <c r="I88" s="593">
        <v>0</v>
      </c>
      <c r="J88" s="593">
        <v>0</v>
      </c>
      <c r="K88" s="593">
        <v>0</v>
      </c>
      <c r="L88" s="593">
        <v>0</v>
      </c>
      <c r="M88" s="593">
        <v>0</v>
      </c>
    </row>
    <row r="89" spans="1:13" ht="15" customHeight="1">
      <c r="A89" s="594">
        <v>1180</v>
      </c>
      <c r="B89" s="594">
        <v>1185</v>
      </c>
      <c r="C89" s="594">
        <v>2710</v>
      </c>
      <c r="D89" s="593">
        <v>0</v>
      </c>
      <c r="E89" s="593">
        <v>0</v>
      </c>
      <c r="F89" s="593">
        <v>0</v>
      </c>
      <c r="G89" s="593">
        <v>0</v>
      </c>
      <c r="H89" s="593">
        <v>0</v>
      </c>
      <c r="I89" s="593">
        <v>0</v>
      </c>
      <c r="J89" s="593">
        <v>0</v>
      </c>
      <c r="K89" s="593">
        <v>0</v>
      </c>
      <c r="L89" s="593">
        <v>0</v>
      </c>
      <c r="M89" s="593">
        <v>0</v>
      </c>
    </row>
    <row r="90" spans="1:13" ht="15" customHeight="1">
      <c r="A90" s="594">
        <v>1185</v>
      </c>
      <c r="B90" s="594">
        <v>1190</v>
      </c>
      <c r="C90" s="594">
        <v>2780</v>
      </c>
      <c r="D90" s="593">
        <v>0</v>
      </c>
      <c r="E90" s="593">
        <v>0</v>
      </c>
      <c r="F90" s="593">
        <v>0</v>
      </c>
      <c r="G90" s="593">
        <v>0</v>
      </c>
      <c r="H90" s="593">
        <v>0</v>
      </c>
      <c r="I90" s="593">
        <v>0</v>
      </c>
      <c r="J90" s="593">
        <v>0</v>
      </c>
      <c r="K90" s="593">
        <v>0</v>
      </c>
      <c r="L90" s="593">
        <v>0</v>
      </c>
      <c r="M90" s="593">
        <v>0</v>
      </c>
    </row>
    <row r="91" spans="1:13" ht="15" customHeight="1">
      <c r="A91" s="594">
        <v>1190</v>
      </c>
      <c r="B91" s="594">
        <v>1195</v>
      </c>
      <c r="C91" s="594">
        <v>2850</v>
      </c>
      <c r="D91" s="593">
        <v>0</v>
      </c>
      <c r="E91" s="593">
        <v>0</v>
      </c>
      <c r="F91" s="593">
        <v>0</v>
      </c>
      <c r="G91" s="593">
        <v>0</v>
      </c>
      <c r="H91" s="593">
        <v>0</v>
      </c>
      <c r="I91" s="593">
        <v>0</v>
      </c>
      <c r="J91" s="593">
        <v>0</v>
      </c>
      <c r="K91" s="593">
        <v>0</v>
      </c>
      <c r="L91" s="593">
        <v>0</v>
      </c>
      <c r="M91" s="593">
        <v>0</v>
      </c>
    </row>
    <row r="92" spans="1:13" ht="15" customHeight="1">
      <c r="A92" s="594">
        <v>1195</v>
      </c>
      <c r="B92" s="594">
        <v>1200</v>
      </c>
      <c r="C92" s="594">
        <v>2920</v>
      </c>
      <c r="D92" s="593">
        <v>0</v>
      </c>
      <c r="E92" s="593">
        <v>0</v>
      </c>
      <c r="F92" s="593">
        <v>0</v>
      </c>
      <c r="G92" s="593">
        <v>0</v>
      </c>
      <c r="H92" s="593">
        <v>0</v>
      </c>
      <c r="I92" s="593">
        <v>0</v>
      </c>
      <c r="J92" s="593">
        <v>0</v>
      </c>
      <c r="K92" s="593">
        <v>0</v>
      </c>
      <c r="L92" s="593">
        <v>0</v>
      </c>
      <c r="M92" s="593">
        <v>0</v>
      </c>
    </row>
    <row r="93" spans="1:13" ht="15" customHeight="1">
      <c r="A93" s="594">
        <v>1200</v>
      </c>
      <c r="B93" s="594">
        <v>1205</v>
      </c>
      <c r="C93" s="594">
        <v>2990</v>
      </c>
      <c r="D93" s="593">
        <v>0</v>
      </c>
      <c r="E93" s="593">
        <v>0</v>
      </c>
      <c r="F93" s="593">
        <v>0</v>
      </c>
      <c r="G93" s="593">
        <v>0</v>
      </c>
      <c r="H93" s="593">
        <v>0</v>
      </c>
      <c r="I93" s="593">
        <v>0</v>
      </c>
      <c r="J93" s="593">
        <v>0</v>
      </c>
      <c r="K93" s="593">
        <v>0</v>
      </c>
      <c r="L93" s="593">
        <v>0</v>
      </c>
      <c r="M93" s="593">
        <v>0</v>
      </c>
    </row>
    <row r="94" spans="1:13" ht="15" customHeight="1">
      <c r="A94" s="594">
        <v>1205</v>
      </c>
      <c r="B94" s="594">
        <v>1210</v>
      </c>
      <c r="C94" s="594">
        <v>3060</v>
      </c>
      <c r="D94" s="593">
        <v>0</v>
      </c>
      <c r="E94" s="593">
        <v>0</v>
      </c>
      <c r="F94" s="593">
        <v>0</v>
      </c>
      <c r="G94" s="593">
        <v>0</v>
      </c>
      <c r="H94" s="593">
        <v>0</v>
      </c>
      <c r="I94" s="593">
        <v>0</v>
      </c>
      <c r="J94" s="593">
        <v>0</v>
      </c>
      <c r="K94" s="593">
        <v>0</v>
      </c>
      <c r="L94" s="593">
        <v>0</v>
      </c>
      <c r="M94" s="593">
        <v>0</v>
      </c>
    </row>
    <row r="95" spans="1:13" ht="15" customHeight="1">
      <c r="A95" s="594">
        <v>1210</v>
      </c>
      <c r="B95" s="594">
        <v>1215</v>
      </c>
      <c r="C95" s="594">
        <v>3130</v>
      </c>
      <c r="D95" s="593">
        <v>0</v>
      </c>
      <c r="E95" s="593">
        <v>0</v>
      </c>
      <c r="F95" s="593">
        <v>0</v>
      </c>
      <c r="G95" s="593">
        <v>0</v>
      </c>
      <c r="H95" s="593">
        <v>0</v>
      </c>
      <c r="I95" s="593">
        <v>0</v>
      </c>
      <c r="J95" s="593">
        <v>0</v>
      </c>
      <c r="K95" s="593">
        <v>0</v>
      </c>
      <c r="L95" s="593">
        <v>0</v>
      </c>
      <c r="M95" s="593">
        <v>0</v>
      </c>
    </row>
    <row r="96" spans="1:13" ht="15" customHeight="1">
      <c r="A96" s="594">
        <v>1215</v>
      </c>
      <c r="B96" s="594">
        <v>1220</v>
      </c>
      <c r="C96" s="594">
        <v>3200</v>
      </c>
      <c r="D96" s="593">
        <v>0</v>
      </c>
      <c r="E96" s="593">
        <v>0</v>
      </c>
      <c r="F96" s="593">
        <v>0</v>
      </c>
      <c r="G96" s="593">
        <v>0</v>
      </c>
      <c r="H96" s="593">
        <v>0</v>
      </c>
      <c r="I96" s="593">
        <v>0</v>
      </c>
      <c r="J96" s="593">
        <v>0</v>
      </c>
      <c r="K96" s="593">
        <v>0</v>
      </c>
      <c r="L96" s="593">
        <v>0</v>
      </c>
      <c r="M96" s="593">
        <v>0</v>
      </c>
    </row>
    <row r="97" spans="1:13" ht="15" customHeight="1">
      <c r="A97" s="594">
        <v>1220</v>
      </c>
      <c r="B97" s="594">
        <v>1225</v>
      </c>
      <c r="C97" s="594">
        <v>3270</v>
      </c>
      <c r="D97" s="593">
        <v>0</v>
      </c>
      <c r="E97" s="593">
        <v>0</v>
      </c>
      <c r="F97" s="593">
        <v>0</v>
      </c>
      <c r="G97" s="593">
        <v>0</v>
      </c>
      <c r="H97" s="593">
        <v>0</v>
      </c>
      <c r="I97" s="593">
        <v>0</v>
      </c>
      <c r="J97" s="593">
        <v>0</v>
      </c>
      <c r="K97" s="593">
        <v>0</v>
      </c>
      <c r="L97" s="593">
        <v>0</v>
      </c>
      <c r="M97" s="593">
        <v>0</v>
      </c>
    </row>
    <row r="98" spans="1:13" ht="15" customHeight="1">
      <c r="A98" s="594">
        <v>1225</v>
      </c>
      <c r="B98" s="594">
        <v>1230</v>
      </c>
      <c r="C98" s="594">
        <v>3340</v>
      </c>
      <c r="D98" s="593">
        <v>0</v>
      </c>
      <c r="E98" s="593">
        <v>0</v>
      </c>
      <c r="F98" s="593">
        <v>0</v>
      </c>
      <c r="G98" s="593">
        <v>0</v>
      </c>
      <c r="H98" s="593">
        <v>0</v>
      </c>
      <c r="I98" s="593">
        <v>0</v>
      </c>
      <c r="J98" s="593">
        <v>0</v>
      </c>
      <c r="K98" s="593">
        <v>0</v>
      </c>
      <c r="L98" s="593">
        <v>0</v>
      </c>
      <c r="M98" s="593">
        <v>0</v>
      </c>
    </row>
    <row r="99" spans="1:13" ht="15" customHeight="1">
      <c r="A99" s="594">
        <v>1230</v>
      </c>
      <c r="B99" s="594">
        <v>1235</v>
      </c>
      <c r="C99" s="594">
        <v>3410</v>
      </c>
      <c r="D99" s="593">
        <v>0</v>
      </c>
      <c r="E99" s="593">
        <v>0</v>
      </c>
      <c r="F99" s="593">
        <v>0</v>
      </c>
      <c r="G99" s="593">
        <v>0</v>
      </c>
      <c r="H99" s="593">
        <v>0</v>
      </c>
      <c r="I99" s="593">
        <v>0</v>
      </c>
      <c r="J99" s="593">
        <v>0</v>
      </c>
      <c r="K99" s="593">
        <v>0</v>
      </c>
      <c r="L99" s="593">
        <v>0</v>
      </c>
      <c r="M99" s="593">
        <v>0</v>
      </c>
    </row>
    <row r="100" spans="1:13" ht="15" customHeight="1">
      <c r="A100" s="594">
        <v>1235</v>
      </c>
      <c r="B100" s="594">
        <v>1240</v>
      </c>
      <c r="C100" s="594">
        <v>3480</v>
      </c>
      <c r="D100" s="593">
        <v>0</v>
      </c>
      <c r="E100" s="593">
        <v>0</v>
      </c>
      <c r="F100" s="593">
        <v>0</v>
      </c>
      <c r="G100" s="593">
        <v>0</v>
      </c>
      <c r="H100" s="593">
        <v>0</v>
      </c>
      <c r="I100" s="593">
        <v>0</v>
      </c>
      <c r="J100" s="593">
        <v>0</v>
      </c>
      <c r="K100" s="593">
        <v>0</v>
      </c>
      <c r="L100" s="593">
        <v>0</v>
      </c>
      <c r="M100" s="593">
        <v>0</v>
      </c>
    </row>
    <row r="101" spans="1:13" ht="15" customHeight="1">
      <c r="A101" s="594">
        <v>1240</v>
      </c>
      <c r="B101" s="594">
        <v>1245</v>
      </c>
      <c r="C101" s="594">
        <v>3550</v>
      </c>
      <c r="D101" s="593">
        <v>0</v>
      </c>
      <c r="E101" s="593">
        <v>0</v>
      </c>
      <c r="F101" s="593">
        <v>0</v>
      </c>
      <c r="G101" s="593">
        <v>0</v>
      </c>
      <c r="H101" s="593">
        <v>0</v>
      </c>
      <c r="I101" s="593">
        <v>0</v>
      </c>
      <c r="J101" s="593">
        <v>0</v>
      </c>
      <c r="K101" s="593">
        <v>0</v>
      </c>
      <c r="L101" s="593">
        <v>0</v>
      </c>
      <c r="M101" s="593">
        <v>0</v>
      </c>
    </row>
    <row r="102" spans="1:13" ht="15" customHeight="1">
      <c r="A102" s="594">
        <v>1245</v>
      </c>
      <c r="B102" s="594">
        <v>1250</v>
      </c>
      <c r="C102" s="594">
        <v>3620</v>
      </c>
      <c r="D102" s="593">
        <v>0</v>
      </c>
      <c r="E102" s="593">
        <v>0</v>
      </c>
      <c r="F102" s="593">
        <v>0</v>
      </c>
      <c r="G102" s="593">
        <v>0</v>
      </c>
      <c r="H102" s="593">
        <v>0</v>
      </c>
      <c r="I102" s="593">
        <v>0</v>
      </c>
      <c r="J102" s="593">
        <v>0</v>
      </c>
      <c r="K102" s="593">
        <v>0</v>
      </c>
      <c r="L102" s="593">
        <v>0</v>
      </c>
      <c r="M102" s="593">
        <v>0</v>
      </c>
    </row>
    <row r="103" spans="1:13" ht="15" customHeight="1">
      <c r="A103" s="594">
        <v>1250</v>
      </c>
      <c r="B103" s="594">
        <v>1255</v>
      </c>
      <c r="C103" s="594">
        <v>3700</v>
      </c>
      <c r="D103" s="593">
        <v>0</v>
      </c>
      <c r="E103" s="593">
        <v>0</v>
      </c>
      <c r="F103" s="593">
        <v>0</v>
      </c>
      <c r="G103" s="593">
        <v>0</v>
      </c>
      <c r="H103" s="593">
        <v>0</v>
      </c>
      <c r="I103" s="593">
        <v>0</v>
      </c>
      <c r="J103" s="593">
        <v>0</v>
      </c>
      <c r="K103" s="593">
        <v>0</v>
      </c>
      <c r="L103" s="593">
        <v>0</v>
      </c>
      <c r="M103" s="593">
        <v>0</v>
      </c>
    </row>
    <row r="104" spans="1:13" ht="15" customHeight="1">
      <c r="A104" s="594">
        <v>1255</v>
      </c>
      <c r="B104" s="594">
        <v>1260</v>
      </c>
      <c r="C104" s="594">
        <v>3810</v>
      </c>
      <c r="D104" s="593">
        <v>0</v>
      </c>
      <c r="E104" s="593">
        <v>0</v>
      </c>
      <c r="F104" s="593">
        <v>0</v>
      </c>
      <c r="G104" s="593">
        <v>0</v>
      </c>
      <c r="H104" s="593">
        <v>0</v>
      </c>
      <c r="I104" s="593">
        <v>0</v>
      </c>
      <c r="J104" s="593">
        <v>0</v>
      </c>
      <c r="K104" s="593">
        <v>0</v>
      </c>
      <c r="L104" s="593">
        <v>0</v>
      </c>
      <c r="M104" s="593">
        <v>0</v>
      </c>
    </row>
    <row r="105" spans="1:13" ht="15" customHeight="1">
      <c r="A105" s="594">
        <v>1260</v>
      </c>
      <c r="B105" s="594">
        <v>1265</v>
      </c>
      <c r="C105" s="594">
        <v>3910</v>
      </c>
      <c r="D105" s="593">
        <v>0</v>
      </c>
      <c r="E105" s="593">
        <v>0</v>
      </c>
      <c r="F105" s="593">
        <v>0</v>
      </c>
      <c r="G105" s="593">
        <v>0</v>
      </c>
      <c r="H105" s="593">
        <v>0</v>
      </c>
      <c r="I105" s="593">
        <v>0</v>
      </c>
      <c r="J105" s="593">
        <v>0</v>
      </c>
      <c r="K105" s="593">
        <v>0</v>
      </c>
      <c r="L105" s="593">
        <v>0</v>
      </c>
      <c r="M105" s="593">
        <v>0</v>
      </c>
    </row>
    <row r="106" spans="1:13" ht="15" customHeight="1">
      <c r="A106" s="594">
        <v>1265</v>
      </c>
      <c r="B106" s="594">
        <v>1270</v>
      </c>
      <c r="C106" s="594">
        <v>4010</v>
      </c>
      <c r="D106" s="593">
        <v>0</v>
      </c>
      <c r="E106" s="593">
        <v>0</v>
      </c>
      <c r="F106" s="593">
        <v>0</v>
      </c>
      <c r="G106" s="593">
        <v>0</v>
      </c>
      <c r="H106" s="593">
        <v>0</v>
      </c>
      <c r="I106" s="593">
        <v>0</v>
      </c>
      <c r="J106" s="593">
        <v>0</v>
      </c>
      <c r="K106" s="593">
        <v>0</v>
      </c>
      <c r="L106" s="593">
        <v>0</v>
      </c>
      <c r="M106" s="593">
        <v>0</v>
      </c>
    </row>
    <row r="107" spans="1:13" ht="15" customHeight="1">
      <c r="A107" s="594">
        <v>1270</v>
      </c>
      <c r="B107" s="594">
        <v>1275</v>
      </c>
      <c r="C107" s="594">
        <v>4120</v>
      </c>
      <c r="D107" s="593">
        <v>0</v>
      </c>
      <c r="E107" s="593">
        <v>0</v>
      </c>
      <c r="F107" s="593">
        <v>0</v>
      </c>
      <c r="G107" s="593">
        <v>0</v>
      </c>
      <c r="H107" s="593">
        <v>0</v>
      </c>
      <c r="I107" s="593">
        <v>0</v>
      </c>
      <c r="J107" s="593">
        <v>0</v>
      </c>
      <c r="K107" s="593">
        <v>0</v>
      </c>
      <c r="L107" s="593">
        <v>0</v>
      </c>
      <c r="M107" s="593">
        <v>0</v>
      </c>
    </row>
    <row r="108" spans="1:13" ht="15" customHeight="1">
      <c r="A108" s="594">
        <v>1275</v>
      </c>
      <c r="B108" s="594">
        <v>1280</v>
      </c>
      <c r="C108" s="594">
        <v>4220</v>
      </c>
      <c r="D108" s="593">
        <v>0</v>
      </c>
      <c r="E108" s="593">
        <v>0</v>
      </c>
      <c r="F108" s="593">
        <v>0</v>
      </c>
      <c r="G108" s="593">
        <v>0</v>
      </c>
      <c r="H108" s="593">
        <v>0</v>
      </c>
      <c r="I108" s="593">
        <v>0</v>
      </c>
      <c r="J108" s="593">
        <v>0</v>
      </c>
      <c r="K108" s="593">
        <v>0</v>
      </c>
      <c r="L108" s="593">
        <v>0</v>
      </c>
      <c r="M108" s="593">
        <v>0</v>
      </c>
    </row>
    <row r="109" spans="1:13" ht="15" customHeight="1">
      <c r="A109" s="594">
        <v>1280</v>
      </c>
      <c r="B109" s="594">
        <v>1285</v>
      </c>
      <c r="C109" s="594">
        <v>4320</v>
      </c>
      <c r="D109" s="593">
        <v>0</v>
      </c>
      <c r="E109" s="593">
        <v>0</v>
      </c>
      <c r="F109" s="593">
        <v>0</v>
      </c>
      <c r="G109" s="593">
        <v>0</v>
      </c>
      <c r="H109" s="593">
        <v>0</v>
      </c>
      <c r="I109" s="593">
        <v>0</v>
      </c>
      <c r="J109" s="593">
        <v>0</v>
      </c>
      <c r="K109" s="593">
        <v>0</v>
      </c>
      <c r="L109" s="593">
        <v>0</v>
      </c>
      <c r="M109" s="593">
        <v>0</v>
      </c>
    </row>
    <row r="110" spans="1:13" ht="15" customHeight="1">
      <c r="A110" s="594">
        <v>1285</v>
      </c>
      <c r="B110" s="594">
        <v>1290</v>
      </c>
      <c r="C110" s="594">
        <v>4430</v>
      </c>
      <c r="D110" s="593">
        <v>0</v>
      </c>
      <c r="E110" s="593">
        <v>0</v>
      </c>
      <c r="F110" s="593">
        <v>0</v>
      </c>
      <c r="G110" s="593">
        <v>0</v>
      </c>
      <c r="H110" s="593">
        <v>0</v>
      </c>
      <c r="I110" s="593">
        <v>0</v>
      </c>
      <c r="J110" s="593">
        <v>0</v>
      </c>
      <c r="K110" s="593">
        <v>0</v>
      </c>
      <c r="L110" s="593">
        <v>0</v>
      </c>
      <c r="M110" s="593">
        <v>0</v>
      </c>
    </row>
    <row r="111" spans="1:13" ht="15" customHeight="1">
      <c r="A111" s="594">
        <v>1290</v>
      </c>
      <c r="B111" s="594">
        <v>1295</v>
      </c>
      <c r="C111" s="594">
        <v>4530</v>
      </c>
      <c r="D111" s="593">
        <v>0</v>
      </c>
      <c r="E111" s="593">
        <v>0</v>
      </c>
      <c r="F111" s="593">
        <v>0</v>
      </c>
      <c r="G111" s="593">
        <v>0</v>
      </c>
      <c r="H111" s="593">
        <v>0</v>
      </c>
      <c r="I111" s="593">
        <v>0</v>
      </c>
      <c r="J111" s="593">
        <v>0</v>
      </c>
      <c r="K111" s="593">
        <v>0</v>
      </c>
      <c r="L111" s="593">
        <v>0</v>
      </c>
      <c r="M111" s="593">
        <v>0</v>
      </c>
    </row>
    <row r="112" spans="1:13" ht="15" customHeight="1">
      <c r="A112" s="594">
        <v>1295</v>
      </c>
      <c r="B112" s="594">
        <v>1300</v>
      </c>
      <c r="C112" s="594">
        <v>4630</v>
      </c>
      <c r="D112" s="593">
        <v>0</v>
      </c>
      <c r="E112" s="593">
        <v>0</v>
      </c>
      <c r="F112" s="593">
        <v>0</v>
      </c>
      <c r="G112" s="593">
        <v>0</v>
      </c>
      <c r="H112" s="593">
        <v>0</v>
      </c>
      <c r="I112" s="593">
        <v>0</v>
      </c>
      <c r="J112" s="593">
        <v>0</v>
      </c>
      <c r="K112" s="593">
        <v>0</v>
      </c>
      <c r="L112" s="593">
        <v>0</v>
      </c>
      <c r="M112" s="593">
        <v>0</v>
      </c>
    </row>
    <row r="113" spans="1:13" ht="15" customHeight="1">
      <c r="A113" s="594">
        <v>1300</v>
      </c>
      <c r="B113" s="594">
        <v>1305</v>
      </c>
      <c r="C113" s="594">
        <v>4740</v>
      </c>
      <c r="D113" s="593">
        <v>0</v>
      </c>
      <c r="E113" s="593">
        <v>0</v>
      </c>
      <c r="F113" s="593">
        <v>0</v>
      </c>
      <c r="G113" s="593">
        <v>0</v>
      </c>
      <c r="H113" s="593">
        <v>0</v>
      </c>
      <c r="I113" s="593">
        <v>0</v>
      </c>
      <c r="J113" s="593">
        <v>0</v>
      </c>
      <c r="K113" s="593">
        <v>0</v>
      </c>
      <c r="L113" s="593">
        <v>0</v>
      </c>
      <c r="M113" s="593">
        <v>0</v>
      </c>
    </row>
    <row r="114" spans="1:13" ht="15" customHeight="1">
      <c r="A114" s="594">
        <v>1305</v>
      </c>
      <c r="B114" s="594">
        <v>1310</v>
      </c>
      <c r="C114" s="594">
        <v>4840</v>
      </c>
      <c r="D114" s="593">
        <v>0</v>
      </c>
      <c r="E114" s="593">
        <v>0</v>
      </c>
      <c r="F114" s="593">
        <v>0</v>
      </c>
      <c r="G114" s="593">
        <v>0</v>
      </c>
      <c r="H114" s="593">
        <v>0</v>
      </c>
      <c r="I114" s="593">
        <v>0</v>
      </c>
      <c r="J114" s="593">
        <v>0</v>
      </c>
      <c r="K114" s="593">
        <v>0</v>
      </c>
      <c r="L114" s="593">
        <v>0</v>
      </c>
      <c r="M114" s="593">
        <v>0</v>
      </c>
    </row>
    <row r="115" spans="1:13" ht="15" customHeight="1">
      <c r="A115" s="595">
        <v>1310</v>
      </c>
      <c r="B115" s="595">
        <v>1315</v>
      </c>
      <c r="C115" s="595">
        <v>4940</v>
      </c>
      <c r="D115" s="593">
        <v>0</v>
      </c>
      <c r="E115" s="593">
        <v>0</v>
      </c>
      <c r="F115" s="593">
        <v>0</v>
      </c>
      <c r="G115" s="593">
        <v>0</v>
      </c>
      <c r="H115" s="593">
        <v>0</v>
      </c>
      <c r="I115" s="593">
        <v>0</v>
      </c>
      <c r="J115" s="593">
        <v>0</v>
      </c>
      <c r="K115" s="593">
        <v>0</v>
      </c>
      <c r="L115" s="593">
        <v>0</v>
      </c>
      <c r="M115" s="593">
        <v>0</v>
      </c>
    </row>
    <row r="116" spans="1:13" ht="15" customHeight="1">
      <c r="A116" s="594">
        <v>1315</v>
      </c>
      <c r="B116" s="594">
        <v>1320</v>
      </c>
      <c r="C116" s="594">
        <v>5050</v>
      </c>
      <c r="D116" s="593">
        <v>0</v>
      </c>
      <c r="E116" s="593">
        <v>0</v>
      </c>
      <c r="F116" s="593">
        <v>0</v>
      </c>
      <c r="G116" s="593">
        <v>0</v>
      </c>
      <c r="H116" s="593">
        <v>0</v>
      </c>
      <c r="I116" s="593">
        <v>0</v>
      </c>
      <c r="J116" s="593">
        <v>0</v>
      </c>
      <c r="K116" s="593">
        <v>0</v>
      </c>
      <c r="L116" s="593">
        <v>0</v>
      </c>
      <c r="M116" s="593">
        <v>0</v>
      </c>
    </row>
    <row r="117" spans="1:13" ht="15" customHeight="1">
      <c r="A117" s="594">
        <v>1320</v>
      </c>
      <c r="B117" s="594">
        <v>1325</v>
      </c>
      <c r="C117" s="594">
        <v>5150</v>
      </c>
      <c r="D117" s="593">
        <v>0</v>
      </c>
      <c r="E117" s="593">
        <v>0</v>
      </c>
      <c r="F117" s="593">
        <v>0</v>
      </c>
      <c r="G117" s="593">
        <v>0</v>
      </c>
      <c r="H117" s="593">
        <v>0</v>
      </c>
      <c r="I117" s="593">
        <v>0</v>
      </c>
      <c r="J117" s="593">
        <v>0</v>
      </c>
      <c r="K117" s="593">
        <v>0</v>
      </c>
      <c r="L117" s="593">
        <v>0</v>
      </c>
      <c r="M117" s="593">
        <v>0</v>
      </c>
    </row>
    <row r="118" spans="1:13" ht="15" customHeight="1">
      <c r="A118" s="594">
        <v>1325</v>
      </c>
      <c r="B118" s="594">
        <v>1330</v>
      </c>
      <c r="C118" s="594">
        <v>5250</v>
      </c>
      <c r="D118" s="593">
        <v>0</v>
      </c>
      <c r="E118" s="593">
        <v>0</v>
      </c>
      <c r="F118" s="593">
        <v>0</v>
      </c>
      <c r="G118" s="593">
        <v>0</v>
      </c>
      <c r="H118" s="593">
        <v>0</v>
      </c>
      <c r="I118" s="593">
        <v>0</v>
      </c>
      <c r="J118" s="593">
        <v>0</v>
      </c>
      <c r="K118" s="593">
        <v>0</v>
      </c>
      <c r="L118" s="593">
        <v>0</v>
      </c>
      <c r="M118" s="593">
        <v>0</v>
      </c>
    </row>
    <row r="119" spans="1:13" ht="15" customHeight="1">
      <c r="A119" s="594">
        <v>1330</v>
      </c>
      <c r="B119" s="594">
        <v>1335</v>
      </c>
      <c r="C119" s="594">
        <v>5360</v>
      </c>
      <c r="D119" s="593">
        <v>0</v>
      </c>
      <c r="E119" s="593">
        <v>0</v>
      </c>
      <c r="F119" s="593">
        <v>0</v>
      </c>
      <c r="G119" s="593">
        <v>0</v>
      </c>
      <c r="H119" s="593">
        <v>0</v>
      </c>
      <c r="I119" s="593">
        <v>0</v>
      </c>
      <c r="J119" s="593">
        <v>0</v>
      </c>
      <c r="K119" s="593">
        <v>0</v>
      </c>
      <c r="L119" s="593">
        <v>0</v>
      </c>
      <c r="M119" s="593">
        <v>0</v>
      </c>
    </row>
    <row r="120" spans="1:13" ht="15" customHeight="1">
      <c r="A120" s="594">
        <v>1335</v>
      </c>
      <c r="B120" s="594">
        <v>1340</v>
      </c>
      <c r="C120" s="594">
        <v>5460</v>
      </c>
      <c r="D120" s="593">
        <v>0</v>
      </c>
      <c r="E120" s="593">
        <v>0</v>
      </c>
      <c r="F120" s="593">
        <v>0</v>
      </c>
      <c r="G120" s="593">
        <v>0</v>
      </c>
      <c r="H120" s="593">
        <v>0</v>
      </c>
      <c r="I120" s="593">
        <v>0</v>
      </c>
      <c r="J120" s="593">
        <v>0</v>
      </c>
      <c r="K120" s="593">
        <v>0</v>
      </c>
      <c r="L120" s="593">
        <v>0</v>
      </c>
      <c r="M120" s="593">
        <v>0</v>
      </c>
    </row>
    <row r="121" spans="1:13" ht="15" customHeight="1">
      <c r="A121" s="594">
        <v>1340</v>
      </c>
      <c r="B121" s="594">
        <v>1345</v>
      </c>
      <c r="C121" s="594">
        <v>5560</v>
      </c>
      <c r="D121" s="594">
        <v>1060</v>
      </c>
      <c r="E121" s="592">
        <v>0</v>
      </c>
      <c r="F121" s="592">
        <v>0</v>
      </c>
      <c r="G121" s="592">
        <v>0</v>
      </c>
      <c r="H121" s="592">
        <v>0</v>
      </c>
      <c r="I121" s="592">
        <v>0</v>
      </c>
      <c r="J121" s="592">
        <v>0</v>
      </c>
      <c r="K121" s="592">
        <v>0</v>
      </c>
      <c r="L121" s="592">
        <v>0</v>
      </c>
      <c r="M121" s="592">
        <v>0</v>
      </c>
    </row>
    <row r="122" spans="1:13" ht="15" customHeight="1">
      <c r="A122" s="594">
        <v>1345</v>
      </c>
      <c r="B122" s="594">
        <v>1350</v>
      </c>
      <c r="C122" s="594">
        <v>5670</v>
      </c>
      <c r="D122" s="594">
        <v>1170</v>
      </c>
      <c r="E122" s="592">
        <v>0</v>
      </c>
      <c r="F122" s="592">
        <v>0</v>
      </c>
      <c r="G122" s="592">
        <v>0</v>
      </c>
      <c r="H122" s="592">
        <v>0</v>
      </c>
      <c r="I122" s="592">
        <v>0</v>
      </c>
      <c r="J122" s="592">
        <v>0</v>
      </c>
      <c r="K122" s="592">
        <v>0</v>
      </c>
      <c r="L122" s="592">
        <v>0</v>
      </c>
      <c r="M122" s="592">
        <v>0</v>
      </c>
    </row>
    <row r="123" spans="1:13" ht="15" customHeight="1">
      <c r="A123" s="594">
        <v>1350</v>
      </c>
      <c r="B123" s="594">
        <v>1355</v>
      </c>
      <c r="C123" s="594">
        <v>5770</v>
      </c>
      <c r="D123" s="594">
        <v>1270</v>
      </c>
      <c r="E123" s="592">
        <v>0</v>
      </c>
      <c r="F123" s="592">
        <v>0</v>
      </c>
      <c r="G123" s="592">
        <v>0</v>
      </c>
      <c r="H123" s="592">
        <v>0</v>
      </c>
      <c r="I123" s="592">
        <v>0</v>
      </c>
      <c r="J123" s="592">
        <v>0</v>
      </c>
      <c r="K123" s="592">
        <v>0</v>
      </c>
      <c r="L123" s="592">
        <v>0</v>
      </c>
      <c r="M123" s="592">
        <v>0</v>
      </c>
    </row>
    <row r="124" spans="1:13" ht="15" customHeight="1">
      <c r="A124" s="594">
        <v>1355</v>
      </c>
      <c r="B124" s="594">
        <v>1360</v>
      </c>
      <c r="C124" s="594">
        <v>5870</v>
      </c>
      <c r="D124" s="594">
        <v>1370</v>
      </c>
      <c r="E124" s="592">
        <v>0</v>
      </c>
      <c r="F124" s="592">
        <v>0</v>
      </c>
      <c r="G124" s="592">
        <v>0</v>
      </c>
      <c r="H124" s="592">
        <v>0</v>
      </c>
      <c r="I124" s="592">
        <v>0</v>
      </c>
      <c r="J124" s="592">
        <v>0</v>
      </c>
      <c r="K124" s="592">
        <v>0</v>
      </c>
      <c r="L124" s="592">
        <v>0</v>
      </c>
      <c r="M124" s="592">
        <v>0</v>
      </c>
    </row>
    <row r="125" spans="1:13" ht="15" customHeight="1">
      <c r="A125" s="594">
        <v>1360</v>
      </c>
      <c r="B125" s="594">
        <v>1365</v>
      </c>
      <c r="C125" s="594">
        <v>5980</v>
      </c>
      <c r="D125" s="594">
        <v>1480</v>
      </c>
      <c r="E125" s="592">
        <v>0</v>
      </c>
      <c r="F125" s="592">
        <v>0</v>
      </c>
      <c r="G125" s="592">
        <v>0</v>
      </c>
      <c r="H125" s="592">
        <v>0</v>
      </c>
      <c r="I125" s="592">
        <v>0</v>
      </c>
      <c r="J125" s="592">
        <v>0</v>
      </c>
      <c r="K125" s="592">
        <v>0</v>
      </c>
      <c r="L125" s="592">
        <v>0</v>
      </c>
      <c r="M125" s="592">
        <v>0</v>
      </c>
    </row>
    <row r="126" spans="1:13" ht="15" customHeight="1">
      <c r="A126" s="594">
        <v>1365</v>
      </c>
      <c r="B126" s="594">
        <v>1370</v>
      </c>
      <c r="C126" s="594">
        <v>6080</v>
      </c>
      <c r="D126" s="594">
        <v>1580</v>
      </c>
      <c r="E126" s="592">
        <v>0</v>
      </c>
      <c r="F126" s="592">
        <v>0</v>
      </c>
      <c r="G126" s="592">
        <v>0</v>
      </c>
      <c r="H126" s="592">
        <v>0</v>
      </c>
      <c r="I126" s="592">
        <v>0</v>
      </c>
      <c r="J126" s="592">
        <v>0</v>
      </c>
      <c r="K126" s="592">
        <v>0</v>
      </c>
      <c r="L126" s="592">
        <v>0</v>
      </c>
      <c r="M126" s="592">
        <v>0</v>
      </c>
    </row>
    <row r="127" spans="1:13" ht="15" customHeight="1">
      <c r="A127" s="594">
        <v>1370</v>
      </c>
      <c r="B127" s="594">
        <v>1375</v>
      </c>
      <c r="C127" s="594">
        <v>6180</v>
      </c>
      <c r="D127" s="594">
        <v>1680</v>
      </c>
      <c r="E127" s="592">
        <v>0</v>
      </c>
      <c r="F127" s="592">
        <v>0</v>
      </c>
      <c r="G127" s="592">
        <v>0</v>
      </c>
      <c r="H127" s="592">
        <v>0</v>
      </c>
      <c r="I127" s="592">
        <v>0</v>
      </c>
      <c r="J127" s="592">
        <v>0</v>
      </c>
      <c r="K127" s="592">
        <v>0</v>
      </c>
      <c r="L127" s="592">
        <v>0</v>
      </c>
      <c r="M127" s="592">
        <v>0</v>
      </c>
    </row>
    <row r="128" spans="1:13" ht="15" customHeight="1">
      <c r="A128" s="594">
        <v>1375</v>
      </c>
      <c r="B128" s="594">
        <v>1380</v>
      </c>
      <c r="C128" s="594">
        <v>6290</v>
      </c>
      <c r="D128" s="594">
        <v>1790</v>
      </c>
      <c r="E128" s="592">
        <v>0</v>
      </c>
      <c r="F128" s="592">
        <v>0</v>
      </c>
      <c r="G128" s="592">
        <v>0</v>
      </c>
      <c r="H128" s="592">
        <v>0</v>
      </c>
      <c r="I128" s="592">
        <v>0</v>
      </c>
      <c r="J128" s="592">
        <v>0</v>
      </c>
      <c r="K128" s="592">
        <v>0</v>
      </c>
      <c r="L128" s="592">
        <v>0</v>
      </c>
      <c r="M128" s="592">
        <v>0</v>
      </c>
    </row>
    <row r="129" spans="1:13" ht="15" customHeight="1">
      <c r="A129" s="594">
        <v>1380</v>
      </c>
      <c r="B129" s="594">
        <v>1385</v>
      </c>
      <c r="C129" s="594">
        <v>6390</v>
      </c>
      <c r="D129" s="594">
        <v>1890</v>
      </c>
      <c r="E129" s="592">
        <v>0</v>
      </c>
      <c r="F129" s="592">
        <v>0</v>
      </c>
      <c r="G129" s="592">
        <v>0</v>
      </c>
      <c r="H129" s="592">
        <v>0</v>
      </c>
      <c r="I129" s="592">
        <v>0</v>
      </c>
      <c r="J129" s="592">
        <v>0</v>
      </c>
      <c r="K129" s="592">
        <v>0</v>
      </c>
      <c r="L129" s="592">
        <v>0</v>
      </c>
      <c r="M129" s="592">
        <v>0</v>
      </c>
    </row>
    <row r="130" spans="1:13" ht="15" customHeight="1">
      <c r="A130" s="594">
        <v>1385</v>
      </c>
      <c r="B130" s="594">
        <v>1390</v>
      </c>
      <c r="C130" s="594">
        <v>6490</v>
      </c>
      <c r="D130" s="594">
        <v>1990</v>
      </c>
      <c r="E130" s="592">
        <v>0</v>
      </c>
      <c r="F130" s="592">
        <v>0</v>
      </c>
      <c r="G130" s="592">
        <v>0</v>
      </c>
      <c r="H130" s="592">
        <v>0</v>
      </c>
      <c r="I130" s="592">
        <v>0</v>
      </c>
      <c r="J130" s="592">
        <v>0</v>
      </c>
      <c r="K130" s="592">
        <v>0</v>
      </c>
      <c r="L130" s="592">
        <v>0</v>
      </c>
      <c r="M130" s="592">
        <v>0</v>
      </c>
    </row>
    <row r="131" spans="1:13" ht="15" customHeight="1">
      <c r="A131" s="594">
        <v>1390</v>
      </c>
      <c r="B131" s="594">
        <v>1395</v>
      </c>
      <c r="C131" s="594">
        <v>6600</v>
      </c>
      <c r="D131" s="594">
        <v>2100</v>
      </c>
      <c r="E131" s="592">
        <v>0</v>
      </c>
      <c r="F131" s="592">
        <v>0</v>
      </c>
      <c r="G131" s="592">
        <v>0</v>
      </c>
      <c r="H131" s="592">
        <v>0</v>
      </c>
      <c r="I131" s="592">
        <v>0</v>
      </c>
      <c r="J131" s="592">
        <v>0</v>
      </c>
      <c r="K131" s="592">
        <v>0</v>
      </c>
      <c r="L131" s="592">
        <v>0</v>
      </c>
      <c r="M131" s="592">
        <v>0</v>
      </c>
    </row>
    <row r="132" spans="1:13" ht="15" customHeight="1">
      <c r="A132" s="594">
        <v>1395</v>
      </c>
      <c r="B132" s="594">
        <v>1400</v>
      </c>
      <c r="C132" s="594">
        <v>6700</v>
      </c>
      <c r="D132" s="594">
        <v>2200</v>
      </c>
      <c r="E132" s="592">
        <v>0</v>
      </c>
      <c r="F132" s="592">
        <v>0</v>
      </c>
      <c r="G132" s="592">
        <v>0</v>
      </c>
      <c r="H132" s="592">
        <v>0</v>
      </c>
      <c r="I132" s="592">
        <v>0</v>
      </c>
      <c r="J132" s="592">
        <v>0</v>
      </c>
      <c r="K132" s="592">
        <v>0</v>
      </c>
      <c r="L132" s="592">
        <v>0</v>
      </c>
      <c r="M132" s="592">
        <v>0</v>
      </c>
    </row>
    <row r="133" spans="1:13" ht="15" customHeight="1">
      <c r="A133" s="594">
        <v>1400</v>
      </c>
      <c r="B133" s="594">
        <v>1405</v>
      </c>
      <c r="C133" s="594">
        <v>6800</v>
      </c>
      <c r="D133" s="594">
        <v>2300</v>
      </c>
      <c r="E133" s="592">
        <v>0</v>
      </c>
      <c r="F133" s="592">
        <v>0</v>
      </c>
      <c r="G133" s="592">
        <v>0</v>
      </c>
      <c r="H133" s="592">
        <v>0</v>
      </c>
      <c r="I133" s="592">
        <v>0</v>
      </c>
      <c r="J133" s="592">
        <v>0</v>
      </c>
      <c r="K133" s="592">
        <v>0</v>
      </c>
      <c r="L133" s="592">
        <v>0</v>
      </c>
      <c r="M133" s="592">
        <v>0</v>
      </c>
    </row>
    <row r="134" spans="1:13" ht="15" customHeight="1">
      <c r="A134" s="594">
        <v>1405</v>
      </c>
      <c r="B134" s="594">
        <v>1410</v>
      </c>
      <c r="C134" s="594">
        <v>6910</v>
      </c>
      <c r="D134" s="594">
        <v>2410</v>
      </c>
      <c r="E134" s="592">
        <v>0</v>
      </c>
      <c r="F134" s="592">
        <v>0</v>
      </c>
      <c r="G134" s="592">
        <v>0</v>
      </c>
      <c r="H134" s="592">
        <v>0</v>
      </c>
      <c r="I134" s="592">
        <v>0</v>
      </c>
      <c r="J134" s="592">
        <v>0</v>
      </c>
      <c r="K134" s="592">
        <v>0</v>
      </c>
      <c r="L134" s="592">
        <v>0</v>
      </c>
      <c r="M134" s="592">
        <v>0</v>
      </c>
    </row>
    <row r="135" spans="1:13" ht="15" customHeight="1">
      <c r="A135" s="594">
        <v>1410</v>
      </c>
      <c r="B135" s="594">
        <v>1415</v>
      </c>
      <c r="C135" s="594">
        <v>7010</v>
      </c>
      <c r="D135" s="594">
        <v>2510</v>
      </c>
      <c r="E135" s="592">
        <v>0</v>
      </c>
      <c r="F135" s="592">
        <v>0</v>
      </c>
      <c r="G135" s="592">
        <v>0</v>
      </c>
      <c r="H135" s="592">
        <v>0</v>
      </c>
      <c r="I135" s="592">
        <v>0</v>
      </c>
      <c r="J135" s="592">
        <v>0</v>
      </c>
      <c r="K135" s="592">
        <v>0</v>
      </c>
      <c r="L135" s="592">
        <v>0</v>
      </c>
      <c r="M135" s="592">
        <v>0</v>
      </c>
    </row>
    <row r="136" spans="1:13" ht="15" customHeight="1">
      <c r="A136" s="594">
        <v>1415</v>
      </c>
      <c r="B136" s="594">
        <v>1420</v>
      </c>
      <c r="C136" s="594">
        <v>7110</v>
      </c>
      <c r="D136" s="594">
        <v>2610</v>
      </c>
      <c r="E136" s="592">
        <v>0</v>
      </c>
      <c r="F136" s="592">
        <v>0</v>
      </c>
      <c r="G136" s="592">
        <v>0</v>
      </c>
      <c r="H136" s="592">
        <v>0</v>
      </c>
      <c r="I136" s="592">
        <v>0</v>
      </c>
      <c r="J136" s="592">
        <v>0</v>
      </c>
      <c r="K136" s="592">
        <v>0</v>
      </c>
      <c r="L136" s="592">
        <v>0</v>
      </c>
      <c r="M136" s="592">
        <v>0</v>
      </c>
    </row>
    <row r="137" spans="1:13" ht="15" customHeight="1">
      <c r="A137" s="594">
        <v>1420</v>
      </c>
      <c r="B137" s="594">
        <v>1425</v>
      </c>
      <c r="C137" s="594">
        <v>7210</v>
      </c>
      <c r="D137" s="594">
        <v>2710</v>
      </c>
      <c r="E137" s="592">
        <v>0</v>
      </c>
      <c r="F137" s="592">
        <v>0</v>
      </c>
      <c r="G137" s="592">
        <v>0</v>
      </c>
      <c r="H137" s="592">
        <v>0</v>
      </c>
      <c r="I137" s="592">
        <v>0</v>
      </c>
      <c r="J137" s="592">
        <v>0</v>
      </c>
      <c r="K137" s="592">
        <v>0</v>
      </c>
      <c r="L137" s="592">
        <v>0</v>
      </c>
      <c r="M137" s="592">
        <v>0</v>
      </c>
    </row>
    <row r="138" spans="1:13" ht="15" customHeight="1">
      <c r="A138" s="594">
        <v>1425</v>
      </c>
      <c r="B138" s="594">
        <v>1430</v>
      </c>
      <c r="C138" s="594">
        <v>7320</v>
      </c>
      <c r="D138" s="594">
        <v>2820</v>
      </c>
      <c r="E138" s="592">
        <v>0</v>
      </c>
      <c r="F138" s="592">
        <v>0</v>
      </c>
      <c r="G138" s="592">
        <v>0</v>
      </c>
      <c r="H138" s="592">
        <v>0</v>
      </c>
      <c r="I138" s="592">
        <v>0</v>
      </c>
      <c r="J138" s="592">
        <v>0</v>
      </c>
      <c r="K138" s="592">
        <v>0</v>
      </c>
      <c r="L138" s="592">
        <v>0</v>
      </c>
      <c r="M138" s="592">
        <v>0</v>
      </c>
    </row>
    <row r="139" spans="1:13" ht="15" customHeight="1">
      <c r="A139" s="594">
        <v>1430</v>
      </c>
      <c r="B139" s="594">
        <v>1435</v>
      </c>
      <c r="C139" s="594">
        <v>7420</v>
      </c>
      <c r="D139" s="594">
        <v>2920</v>
      </c>
      <c r="E139" s="592">
        <v>0</v>
      </c>
      <c r="F139" s="592">
        <v>0</v>
      </c>
      <c r="G139" s="592">
        <v>0</v>
      </c>
      <c r="H139" s="592">
        <v>0</v>
      </c>
      <c r="I139" s="592">
        <v>0</v>
      </c>
      <c r="J139" s="592">
        <v>0</v>
      </c>
      <c r="K139" s="592">
        <v>0</v>
      </c>
      <c r="L139" s="592">
        <v>0</v>
      </c>
      <c r="M139" s="592">
        <v>0</v>
      </c>
    </row>
    <row r="140" spans="1:13" ht="15" customHeight="1">
      <c r="A140" s="594">
        <v>1435</v>
      </c>
      <c r="B140" s="594">
        <v>1440</v>
      </c>
      <c r="C140" s="594">
        <v>7520</v>
      </c>
      <c r="D140" s="594">
        <v>3020</v>
      </c>
      <c r="E140" s="592">
        <v>0</v>
      </c>
      <c r="F140" s="592">
        <v>0</v>
      </c>
      <c r="G140" s="592">
        <v>0</v>
      </c>
      <c r="H140" s="592">
        <v>0</v>
      </c>
      <c r="I140" s="592">
        <v>0</v>
      </c>
      <c r="J140" s="592">
        <v>0</v>
      </c>
      <c r="K140" s="592">
        <v>0</v>
      </c>
      <c r="L140" s="592">
        <v>0</v>
      </c>
      <c r="M140" s="592">
        <v>0</v>
      </c>
    </row>
    <row r="141" spans="1:13" ht="15" customHeight="1">
      <c r="A141" s="594">
        <v>1440</v>
      </c>
      <c r="B141" s="594">
        <v>1445</v>
      </c>
      <c r="C141" s="594">
        <v>7630</v>
      </c>
      <c r="D141" s="594">
        <v>3130</v>
      </c>
      <c r="E141" s="592">
        <v>0</v>
      </c>
      <c r="F141" s="592">
        <v>0</v>
      </c>
      <c r="G141" s="592">
        <v>0</v>
      </c>
      <c r="H141" s="592">
        <v>0</v>
      </c>
      <c r="I141" s="592">
        <v>0</v>
      </c>
      <c r="J141" s="592">
        <v>0</v>
      </c>
      <c r="K141" s="592">
        <v>0</v>
      </c>
      <c r="L141" s="592">
        <v>0</v>
      </c>
      <c r="M141" s="592">
        <v>0</v>
      </c>
    </row>
    <row r="142" spans="1:13" ht="15" customHeight="1">
      <c r="A142" s="594">
        <v>1445</v>
      </c>
      <c r="B142" s="594">
        <v>1450</v>
      </c>
      <c r="C142" s="594">
        <v>7730</v>
      </c>
      <c r="D142" s="594">
        <v>3230</v>
      </c>
      <c r="E142" s="592">
        <v>0</v>
      </c>
      <c r="F142" s="592">
        <v>0</v>
      </c>
      <c r="G142" s="592">
        <v>0</v>
      </c>
      <c r="H142" s="592">
        <v>0</v>
      </c>
      <c r="I142" s="592">
        <v>0</v>
      </c>
      <c r="J142" s="592">
        <v>0</v>
      </c>
      <c r="K142" s="592">
        <v>0</v>
      </c>
      <c r="L142" s="592">
        <v>0</v>
      </c>
      <c r="M142" s="592">
        <v>0</v>
      </c>
    </row>
    <row r="143" spans="1:13" ht="15" customHeight="1">
      <c r="A143" s="594">
        <v>1450</v>
      </c>
      <c r="B143" s="594">
        <v>1455</v>
      </c>
      <c r="C143" s="594">
        <v>7830</v>
      </c>
      <c r="D143" s="594">
        <v>3330</v>
      </c>
      <c r="E143" s="592">
        <v>0</v>
      </c>
      <c r="F143" s="592">
        <v>0</v>
      </c>
      <c r="G143" s="592">
        <v>0</v>
      </c>
      <c r="H143" s="592">
        <v>0</v>
      </c>
      <c r="I143" s="592">
        <v>0</v>
      </c>
      <c r="J143" s="592">
        <v>0</v>
      </c>
      <c r="K143" s="592">
        <v>0</v>
      </c>
      <c r="L143" s="592">
        <v>0</v>
      </c>
      <c r="M143" s="592">
        <v>0</v>
      </c>
    </row>
    <row r="144" spans="1:13" ht="15" customHeight="1">
      <c r="A144" s="594">
        <v>1455</v>
      </c>
      <c r="B144" s="594">
        <v>1460</v>
      </c>
      <c r="C144" s="594">
        <v>7940</v>
      </c>
      <c r="D144" s="594">
        <v>3440</v>
      </c>
      <c r="E144" s="592">
        <v>0</v>
      </c>
      <c r="F144" s="592">
        <v>0</v>
      </c>
      <c r="G144" s="592">
        <v>0</v>
      </c>
      <c r="H144" s="592">
        <v>0</v>
      </c>
      <c r="I144" s="592">
        <v>0</v>
      </c>
      <c r="J144" s="592">
        <v>0</v>
      </c>
      <c r="K144" s="592">
        <v>0</v>
      </c>
      <c r="L144" s="592">
        <v>0</v>
      </c>
      <c r="M144" s="592">
        <v>0</v>
      </c>
    </row>
    <row r="145" spans="1:13" ht="15" customHeight="1">
      <c r="A145" s="594">
        <v>1460</v>
      </c>
      <c r="B145" s="594">
        <v>1465</v>
      </c>
      <c r="C145" s="594">
        <v>8040</v>
      </c>
      <c r="D145" s="594">
        <v>3540</v>
      </c>
      <c r="E145" s="592">
        <v>0</v>
      </c>
      <c r="F145" s="592">
        <v>0</v>
      </c>
      <c r="G145" s="592">
        <v>0</v>
      </c>
      <c r="H145" s="592">
        <v>0</v>
      </c>
      <c r="I145" s="592">
        <v>0</v>
      </c>
      <c r="J145" s="592">
        <v>0</v>
      </c>
      <c r="K145" s="592">
        <v>0</v>
      </c>
      <c r="L145" s="592">
        <v>0</v>
      </c>
      <c r="M145" s="592">
        <v>0</v>
      </c>
    </row>
    <row r="146" spans="1:13" ht="15" customHeight="1">
      <c r="A146" s="594">
        <v>1465</v>
      </c>
      <c r="B146" s="594">
        <v>1470</v>
      </c>
      <c r="C146" s="594">
        <v>8140</v>
      </c>
      <c r="D146" s="594">
        <v>3640</v>
      </c>
      <c r="E146" s="592">
        <v>0</v>
      </c>
      <c r="F146" s="592">
        <v>0</v>
      </c>
      <c r="G146" s="592">
        <v>0</v>
      </c>
      <c r="H146" s="592">
        <v>0</v>
      </c>
      <c r="I146" s="592">
        <v>0</v>
      </c>
      <c r="J146" s="592">
        <v>0</v>
      </c>
      <c r="K146" s="592">
        <v>0</v>
      </c>
      <c r="L146" s="592">
        <v>0</v>
      </c>
      <c r="M146" s="592">
        <v>0</v>
      </c>
    </row>
    <row r="147" spans="1:13" ht="15" customHeight="1">
      <c r="A147" s="594">
        <v>1470</v>
      </c>
      <c r="B147" s="594">
        <v>1475</v>
      </c>
      <c r="C147" s="594">
        <v>8250</v>
      </c>
      <c r="D147" s="594">
        <v>3750</v>
      </c>
      <c r="E147" s="592">
        <v>0</v>
      </c>
      <c r="F147" s="592">
        <v>0</v>
      </c>
      <c r="G147" s="592">
        <v>0</v>
      </c>
      <c r="H147" s="592">
        <v>0</v>
      </c>
      <c r="I147" s="592">
        <v>0</v>
      </c>
      <c r="J147" s="592">
        <v>0</v>
      </c>
      <c r="K147" s="592">
        <v>0</v>
      </c>
      <c r="L147" s="592">
        <v>0</v>
      </c>
      <c r="M147" s="592">
        <v>0</v>
      </c>
    </row>
    <row r="148" spans="1:13" ht="15" customHeight="1">
      <c r="A148" s="594">
        <v>1475</v>
      </c>
      <c r="B148" s="594">
        <v>1480</v>
      </c>
      <c r="C148" s="594">
        <v>8350</v>
      </c>
      <c r="D148" s="594">
        <v>3850</v>
      </c>
      <c r="E148" s="592">
        <v>0</v>
      </c>
      <c r="F148" s="592">
        <v>0</v>
      </c>
      <c r="G148" s="592">
        <v>0</v>
      </c>
      <c r="H148" s="592">
        <v>0</v>
      </c>
      <c r="I148" s="592">
        <v>0</v>
      </c>
      <c r="J148" s="592">
        <v>0</v>
      </c>
      <c r="K148" s="592">
        <v>0</v>
      </c>
      <c r="L148" s="592">
        <v>0</v>
      </c>
      <c r="M148" s="592">
        <v>0</v>
      </c>
    </row>
    <row r="149" spans="1:13" ht="15" customHeight="1">
      <c r="A149" s="594">
        <v>1480</v>
      </c>
      <c r="B149" s="594">
        <v>1485</v>
      </c>
      <c r="C149" s="594">
        <v>8450</v>
      </c>
      <c r="D149" s="594">
        <v>3950</v>
      </c>
      <c r="E149" s="592">
        <v>0</v>
      </c>
      <c r="F149" s="592">
        <v>0</v>
      </c>
      <c r="G149" s="592">
        <v>0</v>
      </c>
      <c r="H149" s="592">
        <v>0</v>
      </c>
      <c r="I149" s="592">
        <v>0</v>
      </c>
      <c r="J149" s="592">
        <v>0</v>
      </c>
      <c r="K149" s="592">
        <v>0</v>
      </c>
      <c r="L149" s="592">
        <v>0</v>
      </c>
      <c r="M149" s="592">
        <v>0</v>
      </c>
    </row>
    <row r="150" spans="1:13" ht="15" customHeight="1">
      <c r="A150" s="594">
        <v>1485</v>
      </c>
      <c r="B150" s="594">
        <v>1490</v>
      </c>
      <c r="C150" s="594">
        <v>8560</v>
      </c>
      <c r="D150" s="594">
        <v>4060</v>
      </c>
      <c r="E150" s="592">
        <v>0</v>
      </c>
      <c r="F150" s="592">
        <v>0</v>
      </c>
      <c r="G150" s="592">
        <v>0</v>
      </c>
      <c r="H150" s="592">
        <v>0</v>
      </c>
      <c r="I150" s="592">
        <v>0</v>
      </c>
      <c r="J150" s="592">
        <v>0</v>
      </c>
      <c r="K150" s="592">
        <v>0</v>
      </c>
      <c r="L150" s="592">
        <v>0</v>
      </c>
      <c r="M150" s="592">
        <v>0</v>
      </c>
    </row>
    <row r="151" spans="1:13" ht="15" customHeight="1">
      <c r="A151" s="594">
        <v>1490</v>
      </c>
      <c r="B151" s="594">
        <v>1495</v>
      </c>
      <c r="C151" s="594">
        <v>8660</v>
      </c>
      <c r="D151" s="594">
        <v>4160</v>
      </c>
      <c r="E151" s="592">
        <v>0</v>
      </c>
      <c r="F151" s="592">
        <v>0</v>
      </c>
      <c r="G151" s="592">
        <v>0</v>
      </c>
      <c r="H151" s="592">
        <v>0</v>
      </c>
      <c r="I151" s="592">
        <v>0</v>
      </c>
      <c r="J151" s="592">
        <v>0</v>
      </c>
      <c r="K151" s="592">
        <v>0</v>
      </c>
      <c r="L151" s="592">
        <v>0</v>
      </c>
      <c r="M151" s="592">
        <v>0</v>
      </c>
    </row>
    <row r="152" spans="1:13" ht="15" customHeight="1">
      <c r="A152" s="594">
        <v>1495</v>
      </c>
      <c r="B152" s="594">
        <v>1500</v>
      </c>
      <c r="C152" s="594">
        <v>8760</v>
      </c>
      <c r="D152" s="594">
        <v>4260</v>
      </c>
      <c r="E152" s="592">
        <v>0</v>
      </c>
      <c r="F152" s="592">
        <v>0</v>
      </c>
      <c r="G152" s="592">
        <v>0</v>
      </c>
      <c r="H152" s="592">
        <v>0</v>
      </c>
      <c r="I152" s="592">
        <v>0</v>
      </c>
      <c r="J152" s="592">
        <v>0</v>
      </c>
      <c r="K152" s="592">
        <v>0</v>
      </c>
      <c r="L152" s="592">
        <v>0</v>
      </c>
      <c r="M152" s="592">
        <v>0</v>
      </c>
    </row>
    <row r="153" spans="1:13" ht="15" customHeight="1">
      <c r="A153" s="594">
        <v>1500</v>
      </c>
      <c r="B153" s="594">
        <v>1510</v>
      </c>
      <c r="C153" s="594">
        <v>8920</v>
      </c>
      <c r="D153" s="594">
        <v>4420</v>
      </c>
      <c r="E153" s="592">
        <v>0</v>
      </c>
      <c r="F153" s="592">
        <v>0</v>
      </c>
      <c r="G153" s="592">
        <v>0</v>
      </c>
      <c r="H153" s="592">
        <v>0</v>
      </c>
      <c r="I153" s="592">
        <v>0</v>
      </c>
      <c r="J153" s="592">
        <v>0</v>
      </c>
      <c r="K153" s="592">
        <v>0</v>
      </c>
      <c r="L153" s="592">
        <v>0</v>
      </c>
      <c r="M153" s="592">
        <v>0</v>
      </c>
    </row>
    <row r="154" spans="1:13" ht="15" customHeight="1">
      <c r="A154" s="594">
        <v>1510</v>
      </c>
      <c r="B154" s="594">
        <v>1520</v>
      </c>
      <c r="C154" s="594">
        <v>9120</v>
      </c>
      <c r="D154" s="594">
        <v>4620</v>
      </c>
      <c r="E154" s="592">
        <v>0</v>
      </c>
      <c r="F154" s="592">
        <v>0</v>
      </c>
      <c r="G154" s="592">
        <v>0</v>
      </c>
      <c r="H154" s="592">
        <v>0</v>
      </c>
      <c r="I154" s="592">
        <v>0</v>
      </c>
      <c r="J154" s="592">
        <v>0</v>
      </c>
      <c r="K154" s="592">
        <v>0</v>
      </c>
      <c r="L154" s="592">
        <v>0</v>
      </c>
      <c r="M154" s="592">
        <v>0</v>
      </c>
    </row>
    <row r="155" spans="1:13" ht="15" customHeight="1">
      <c r="A155" s="594">
        <v>1520</v>
      </c>
      <c r="B155" s="594">
        <v>1530</v>
      </c>
      <c r="C155" s="594">
        <v>9330</v>
      </c>
      <c r="D155" s="594">
        <v>4830</v>
      </c>
      <c r="E155" s="592">
        <v>0</v>
      </c>
      <c r="F155" s="592">
        <v>0</v>
      </c>
      <c r="G155" s="592">
        <v>0</v>
      </c>
      <c r="H155" s="592">
        <v>0</v>
      </c>
      <c r="I155" s="592">
        <v>0</v>
      </c>
      <c r="J155" s="592">
        <v>0</v>
      </c>
      <c r="K155" s="592">
        <v>0</v>
      </c>
      <c r="L155" s="592">
        <v>0</v>
      </c>
      <c r="M155" s="592">
        <v>0</v>
      </c>
    </row>
    <row r="156" spans="1:13" ht="15" customHeight="1">
      <c r="A156" s="594">
        <v>1530</v>
      </c>
      <c r="B156" s="594">
        <v>1540</v>
      </c>
      <c r="C156" s="594">
        <v>9540</v>
      </c>
      <c r="D156" s="594">
        <v>5040</v>
      </c>
      <c r="E156" s="592">
        <v>0</v>
      </c>
      <c r="F156" s="592">
        <v>0</v>
      </c>
      <c r="G156" s="592">
        <v>0</v>
      </c>
      <c r="H156" s="592">
        <v>0</v>
      </c>
      <c r="I156" s="592">
        <v>0</v>
      </c>
      <c r="J156" s="592">
        <v>0</v>
      </c>
      <c r="K156" s="592">
        <v>0</v>
      </c>
      <c r="L156" s="592">
        <v>0</v>
      </c>
      <c r="M156" s="592">
        <v>0</v>
      </c>
    </row>
    <row r="157" spans="1:13" ht="15" customHeight="1">
      <c r="A157" s="594">
        <v>1540</v>
      </c>
      <c r="B157" s="594">
        <v>1550</v>
      </c>
      <c r="C157" s="594">
        <v>9740</v>
      </c>
      <c r="D157" s="594">
        <v>5240</v>
      </c>
      <c r="E157" s="592">
        <v>0</v>
      </c>
      <c r="F157" s="592">
        <v>0</v>
      </c>
      <c r="G157" s="592">
        <v>0</v>
      </c>
      <c r="H157" s="592">
        <v>0</v>
      </c>
      <c r="I157" s="592">
        <v>0</v>
      </c>
      <c r="J157" s="592">
        <v>0</v>
      </c>
      <c r="K157" s="592">
        <v>0</v>
      </c>
      <c r="L157" s="592">
        <v>0</v>
      </c>
      <c r="M157" s="592">
        <v>0</v>
      </c>
    </row>
    <row r="158" spans="1:13" ht="15" customHeight="1">
      <c r="A158" s="594">
        <v>1550</v>
      </c>
      <c r="B158" s="594">
        <v>1560</v>
      </c>
      <c r="C158" s="594">
        <v>9950</v>
      </c>
      <c r="D158" s="594">
        <v>5450</v>
      </c>
      <c r="E158" s="592">
        <v>0</v>
      </c>
      <c r="F158" s="592">
        <v>0</v>
      </c>
      <c r="G158" s="592">
        <v>0</v>
      </c>
      <c r="H158" s="592">
        <v>0</v>
      </c>
      <c r="I158" s="592">
        <v>0</v>
      </c>
      <c r="J158" s="592">
        <v>0</v>
      </c>
      <c r="K158" s="592">
        <v>0</v>
      </c>
      <c r="L158" s="592">
        <v>0</v>
      </c>
      <c r="M158" s="592">
        <v>0</v>
      </c>
    </row>
    <row r="159" spans="1:13" ht="15" customHeight="1">
      <c r="A159" s="595">
        <v>1560</v>
      </c>
      <c r="B159" s="595">
        <v>1570</v>
      </c>
      <c r="C159" s="595">
        <v>10160</v>
      </c>
      <c r="D159" s="595">
        <v>5660</v>
      </c>
      <c r="E159" s="596">
        <v>0</v>
      </c>
      <c r="F159" s="596">
        <v>0</v>
      </c>
      <c r="G159" s="596">
        <v>0</v>
      </c>
      <c r="H159" s="596">
        <v>0</v>
      </c>
      <c r="I159" s="596">
        <v>0</v>
      </c>
      <c r="J159" s="596">
        <v>0</v>
      </c>
      <c r="K159" s="596">
        <v>0</v>
      </c>
      <c r="L159" s="596">
        <v>0</v>
      </c>
      <c r="M159" s="596">
        <v>0</v>
      </c>
    </row>
    <row r="160" spans="1:13" ht="15" customHeight="1">
      <c r="A160" s="594">
        <v>1570</v>
      </c>
      <c r="B160" s="594">
        <v>1580</v>
      </c>
      <c r="C160" s="594">
        <v>10360</v>
      </c>
      <c r="D160" s="594">
        <v>5860</v>
      </c>
      <c r="E160" s="592">
        <v>0</v>
      </c>
      <c r="F160" s="592">
        <v>0</v>
      </c>
      <c r="G160" s="592">
        <v>0</v>
      </c>
      <c r="H160" s="592">
        <v>0</v>
      </c>
      <c r="I160" s="592">
        <v>0</v>
      </c>
      <c r="J160" s="592">
        <v>0</v>
      </c>
      <c r="K160" s="592">
        <v>0</v>
      </c>
      <c r="L160" s="592">
        <v>0</v>
      </c>
      <c r="M160" s="592">
        <v>0</v>
      </c>
    </row>
    <row r="161" spans="1:13" ht="15" customHeight="1">
      <c r="A161" s="594">
        <v>1580</v>
      </c>
      <c r="B161" s="594">
        <v>1590</v>
      </c>
      <c r="C161" s="594">
        <v>10570</v>
      </c>
      <c r="D161" s="594">
        <v>6070</v>
      </c>
      <c r="E161" s="592">
        <v>0</v>
      </c>
      <c r="F161" s="592">
        <v>0</v>
      </c>
      <c r="G161" s="592">
        <v>0</v>
      </c>
      <c r="H161" s="592">
        <v>0</v>
      </c>
      <c r="I161" s="592">
        <v>0</v>
      </c>
      <c r="J161" s="592">
        <v>0</v>
      </c>
      <c r="K161" s="592">
        <v>0</v>
      </c>
      <c r="L161" s="592">
        <v>0</v>
      </c>
      <c r="M161" s="592">
        <v>0</v>
      </c>
    </row>
    <row r="162" spans="1:13" ht="15" customHeight="1">
      <c r="A162" s="594">
        <v>1590</v>
      </c>
      <c r="B162" s="594">
        <v>1600</v>
      </c>
      <c r="C162" s="594">
        <v>10780</v>
      </c>
      <c r="D162" s="594">
        <v>6280</v>
      </c>
      <c r="E162" s="592">
        <v>0</v>
      </c>
      <c r="F162" s="592">
        <v>0</v>
      </c>
      <c r="G162" s="592">
        <v>0</v>
      </c>
      <c r="H162" s="592">
        <v>0</v>
      </c>
      <c r="I162" s="592">
        <v>0</v>
      </c>
      <c r="J162" s="592">
        <v>0</v>
      </c>
      <c r="K162" s="592">
        <v>0</v>
      </c>
      <c r="L162" s="592">
        <v>0</v>
      </c>
      <c r="M162" s="592">
        <v>0</v>
      </c>
    </row>
    <row r="163" spans="1:13" ht="15" customHeight="1">
      <c r="A163" s="594">
        <v>1600</v>
      </c>
      <c r="B163" s="594">
        <v>1610</v>
      </c>
      <c r="C163" s="594">
        <v>10980</v>
      </c>
      <c r="D163" s="594">
        <v>6480</v>
      </c>
      <c r="E163" s="592">
        <v>0</v>
      </c>
      <c r="F163" s="592">
        <v>0</v>
      </c>
      <c r="G163" s="592">
        <v>0</v>
      </c>
      <c r="H163" s="592">
        <v>0</v>
      </c>
      <c r="I163" s="592">
        <v>0</v>
      </c>
      <c r="J163" s="592">
        <v>0</v>
      </c>
      <c r="K163" s="592">
        <v>0</v>
      </c>
      <c r="L163" s="592">
        <v>0</v>
      </c>
      <c r="M163" s="592">
        <v>0</v>
      </c>
    </row>
    <row r="164" spans="1:13" ht="15" customHeight="1">
      <c r="A164" s="594">
        <v>1610</v>
      </c>
      <c r="B164" s="594">
        <v>1620</v>
      </c>
      <c r="C164" s="594">
        <v>11190</v>
      </c>
      <c r="D164" s="594">
        <v>6690</v>
      </c>
      <c r="E164" s="592">
        <v>0</v>
      </c>
      <c r="F164" s="592">
        <v>0</v>
      </c>
      <c r="G164" s="592">
        <v>0</v>
      </c>
      <c r="H164" s="592">
        <v>0</v>
      </c>
      <c r="I164" s="592">
        <v>0</v>
      </c>
      <c r="J164" s="592">
        <v>0</v>
      </c>
      <c r="K164" s="592">
        <v>0</v>
      </c>
      <c r="L164" s="592">
        <v>0</v>
      </c>
      <c r="M164" s="592">
        <v>0</v>
      </c>
    </row>
    <row r="165" spans="1:13" ht="15" customHeight="1">
      <c r="A165" s="594">
        <v>1620</v>
      </c>
      <c r="B165" s="594">
        <v>1630</v>
      </c>
      <c r="C165" s="594">
        <v>11400</v>
      </c>
      <c r="D165" s="594">
        <v>6900</v>
      </c>
      <c r="E165" s="592">
        <v>0</v>
      </c>
      <c r="F165" s="592">
        <v>0</v>
      </c>
      <c r="G165" s="592">
        <v>0</v>
      </c>
      <c r="H165" s="592">
        <v>0</v>
      </c>
      <c r="I165" s="592">
        <v>0</v>
      </c>
      <c r="J165" s="592">
        <v>0</v>
      </c>
      <c r="K165" s="592">
        <v>0</v>
      </c>
      <c r="L165" s="592">
        <v>0</v>
      </c>
      <c r="M165" s="592">
        <v>0</v>
      </c>
    </row>
    <row r="166" spans="1:13" ht="15" customHeight="1">
      <c r="A166" s="594">
        <v>1630</v>
      </c>
      <c r="B166" s="594">
        <v>1640</v>
      </c>
      <c r="C166" s="594">
        <v>11600</v>
      </c>
      <c r="D166" s="594">
        <v>7100</v>
      </c>
      <c r="E166" s="592">
        <v>0</v>
      </c>
      <c r="F166" s="592">
        <v>0</v>
      </c>
      <c r="G166" s="592">
        <v>0</v>
      </c>
      <c r="H166" s="592">
        <v>0</v>
      </c>
      <c r="I166" s="592">
        <v>0</v>
      </c>
      <c r="J166" s="592">
        <v>0</v>
      </c>
      <c r="K166" s="592">
        <v>0</v>
      </c>
      <c r="L166" s="592">
        <v>0</v>
      </c>
      <c r="M166" s="592">
        <v>0</v>
      </c>
    </row>
    <row r="167" spans="1:13" ht="15" customHeight="1">
      <c r="A167" s="594">
        <v>1640</v>
      </c>
      <c r="B167" s="594">
        <v>1650</v>
      </c>
      <c r="C167" s="594">
        <v>11810</v>
      </c>
      <c r="D167" s="594">
        <v>7310</v>
      </c>
      <c r="E167" s="592">
        <v>0</v>
      </c>
      <c r="F167" s="592">
        <v>0</v>
      </c>
      <c r="G167" s="592">
        <v>0</v>
      </c>
      <c r="H167" s="592">
        <v>0</v>
      </c>
      <c r="I167" s="592">
        <v>0</v>
      </c>
      <c r="J167" s="592">
        <v>0</v>
      </c>
      <c r="K167" s="592">
        <v>0</v>
      </c>
      <c r="L167" s="592">
        <v>0</v>
      </c>
      <c r="M167" s="592">
        <v>0</v>
      </c>
    </row>
    <row r="168" spans="1:13" ht="15" customHeight="1">
      <c r="A168" s="594">
        <v>1650</v>
      </c>
      <c r="B168" s="594">
        <v>1660</v>
      </c>
      <c r="C168" s="594">
        <v>12020</v>
      </c>
      <c r="D168" s="594">
        <v>7520</v>
      </c>
      <c r="E168" s="592">
        <v>0</v>
      </c>
      <c r="F168" s="592">
        <v>0</v>
      </c>
      <c r="G168" s="592">
        <v>0</v>
      </c>
      <c r="H168" s="592">
        <v>0</v>
      </c>
      <c r="I168" s="592">
        <v>0</v>
      </c>
      <c r="J168" s="592">
        <v>0</v>
      </c>
      <c r="K168" s="592">
        <v>0</v>
      </c>
      <c r="L168" s="592">
        <v>0</v>
      </c>
      <c r="M168" s="592">
        <v>0</v>
      </c>
    </row>
    <row r="169" spans="1:13" ht="15" customHeight="1">
      <c r="A169" s="594">
        <v>1660</v>
      </c>
      <c r="B169" s="594">
        <v>1670</v>
      </c>
      <c r="C169" s="594">
        <v>12220</v>
      </c>
      <c r="D169" s="594">
        <v>7720</v>
      </c>
      <c r="E169" s="592">
        <v>0</v>
      </c>
      <c r="F169" s="592">
        <v>0</v>
      </c>
      <c r="G169" s="592">
        <v>0</v>
      </c>
      <c r="H169" s="592">
        <v>0</v>
      </c>
      <c r="I169" s="592">
        <v>0</v>
      </c>
      <c r="J169" s="592">
        <v>0</v>
      </c>
      <c r="K169" s="592">
        <v>0</v>
      </c>
      <c r="L169" s="592">
        <v>0</v>
      </c>
      <c r="M169" s="592">
        <v>0</v>
      </c>
    </row>
    <row r="170" spans="1:13" ht="15" customHeight="1">
      <c r="A170" s="594">
        <v>1670</v>
      </c>
      <c r="B170" s="594">
        <v>1680</v>
      </c>
      <c r="C170" s="594">
        <v>12430</v>
      </c>
      <c r="D170" s="594">
        <v>7930</v>
      </c>
      <c r="E170" s="592">
        <v>0</v>
      </c>
      <c r="F170" s="592">
        <v>0</v>
      </c>
      <c r="G170" s="592">
        <v>0</v>
      </c>
      <c r="H170" s="592">
        <v>0</v>
      </c>
      <c r="I170" s="592">
        <v>0</v>
      </c>
      <c r="J170" s="592">
        <v>0</v>
      </c>
      <c r="K170" s="592">
        <v>0</v>
      </c>
      <c r="L170" s="592">
        <v>0</v>
      </c>
      <c r="M170" s="592">
        <v>0</v>
      </c>
    </row>
    <row r="171" spans="1:13" ht="15" customHeight="1">
      <c r="A171" s="594">
        <v>1680</v>
      </c>
      <c r="B171" s="594">
        <v>1690</v>
      </c>
      <c r="C171" s="594">
        <v>12640</v>
      </c>
      <c r="D171" s="594">
        <v>8140</v>
      </c>
      <c r="E171" s="592">
        <v>0</v>
      </c>
      <c r="F171" s="592">
        <v>0</v>
      </c>
      <c r="G171" s="592">
        <v>0</v>
      </c>
      <c r="H171" s="592">
        <v>0</v>
      </c>
      <c r="I171" s="592">
        <v>0</v>
      </c>
      <c r="J171" s="592">
        <v>0</v>
      </c>
      <c r="K171" s="592">
        <v>0</v>
      </c>
      <c r="L171" s="592">
        <v>0</v>
      </c>
      <c r="M171" s="592">
        <v>0</v>
      </c>
    </row>
    <row r="172" spans="1:13" ht="15" customHeight="1">
      <c r="A172" s="594">
        <v>1690</v>
      </c>
      <c r="B172" s="594">
        <v>1700</v>
      </c>
      <c r="C172" s="594">
        <v>12840</v>
      </c>
      <c r="D172" s="594">
        <v>8340</v>
      </c>
      <c r="E172" s="592">
        <v>0</v>
      </c>
      <c r="F172" s="592">
        <v>0</v>
      </c>
      <c r="G172" s="592">
        <v>0</v>
      </c>
      <c r="H172" s="592">
        <v>0</v>
      </c>
      <c r="I172" s="592">
        <v>0</v>
      </c>
      <c r="J172" s="592">
        <v>0</v>
      </c>
      <c r="K172" s="592">
        <v>0</v>
      </c>
      <c r="L172" s="592">
        <v>0</v>
      </c>
      <c r="M172" s="592">
        <v>0</v>
      </c>
    </row>
    <row r="173" spans="1:13" ht="15" customHeight="1">
      <c r="A173" s="594">
        <v>1700</v>
      </c>
      <c r="B173" s="594">
        <v>1710</v>
      </c>
      <c r="C173" s="594">
        <v>13050</v>
      </c>
      <c r="D173" s="594">
        <v>8550</v>
      </c>
      <c r="E173" s="592">
        <v>0</v>
      </c>
      <c r="F173" s="592">
        <v>0</v>
      </c>
      <c r="G173" s="592">
        <v>0</v>
      </c>
      <c r="H173" s="592">
        <v>0</v>
      </c>
      <c r="I173" s="592">
        <v>0</v>
      </c>
      <c r="J173" s="592">
        <v>0</v>
      </c>
      <c r="K173" s="592">
        <v>0</v>
      </c>
      <c r="L173" s="592">
        <v>0</v>
      </c>
      <c r="M173" s="592">
        <v>0</v>
      </c>
    </row>
    <row r="174" spans="1:13" ht="15" customHeight="1">
      <c r="A174" s="594">
        <v>1710</v>
      </c>
      <c r="B174" s="594">
        <v>1720</v>
      </c>
      <c r="C174" s="594">
        <v>13260</v>
      </c>
      <c r="D174" s="594">
        <v>8760</v>
      </c>
      <c r="E174" s="592">
        <v>0</v>
      </c>
      <c r="F174" s="592">
        <v>0</v>
      </c>
      <c r="G174" s="592">
        <v>0</v>
      </c>
      <c r="H174" s="592">
        <v>0</v>
      </c>
      <c r="I174" s="592">
        <v>0</v>
      </c>
      <c r="J174" s="592">
        <v>0</v>
      </c>
      <c r="K174" s="592">
        <v>0</v>
      </c>
      <c r="L174" s="592">
        <v>0</v>
      </c>
      <c r="M174" s="592">
        <v>0</v>
      </c>
    </row>
    <row r="175" spans="1:13" ht="15" customHeight="1">
      <c r="A175" s="594">
        <v>1720</v>
      </c>
      <c r="B175" s="594">
        <v>1730</v>
      </c>
      <c r="C175" s="594">
        <v>13460</v>
      </c>
      <c r="D175" s="594">
        <v>8960</v>
      </c>
      <c r="E175" s="594">
        <v>1040</v>
      </c>
      <c r="F175" s="592">
        <v>0</v>
      </c>
      <c r="G175" s="592">
        <v>0</v>
      </c>
      <c r="H175" s="592">
        <v>0</v>
      </c>
      <c r="I175" s="592">
        <v>0</v>
      </c>
      <c r="J175" s="592">
        <v>0</v>
      </c>
      <c r="K175" s="592">
        <v>0</v>
      </c>
      <c r="L175" s="592">
        <v>0</v>
      </c>
      <c r="M175" s="592">
        <v>0</v>
      </c>
    </row>
    <row r="176" spans="1:13" ht="15" customHeight="1">
      <c r="A176" s="594">
        <v>1730</v>
      </c>
      <c r="B176" s="594">
        <v>1740</v>
      </c>
      <c r="C176" s="594">
        <v>13670</v>
      </c>
      <c r="D176" s="594">
        <v>9170</v>
      </c>
      <c r="E176" s="594">
        <v>1240</v>
      </c>
      <c r="F176" s="592">
        <v>0</v>
      </c>
      <c r="G176" s="592">
        <v>0</v>
      </c>
      <c r="H176" s="592">
        <v>0</v>
      </c>
      <c r="I176" s="592">
        <v>0</v>
      </c>
      <c r="J176" s="592">
        <v>0</v>
      </c>
      <c r="K176" s="592">
        <v>0</v>
      </c>
      <c r="L176" s="592">
        <v>0</v>
      </c>
      <c r="M176" s="592">
        <v>0</v>
      </c>
    </row>
    <row r="177" spans="1:13" ht="15" customHeight="1">
      <c r="A177" s="594">
        <v>1740</v>
      </c>
      <c r="B177" s="594">
        <v>1750</v>
      </c>
      <c r="C177" s="594">
        <v>13880</v>
      </c>
      <c r="D177" s="594">
        <v>9380</v>
      </c>
      <c r="E177" s="594">
        <v>1440</v>
      </c>
      <c r="F177" s="592">
        <v>0</v>
      </c>
      <c r="G177" s="592">
        <v>0</v>
      </c>
      <c r="H177" s="592">
        <v>0</v>
      </c>
      <c r="I177" s="592">
        <v>0</v>
      </c>
      <c r="J177" s="592">
        <v>0</v>
      </c>
      <c r="K177" s="592">
        <v>0</v>
      </c>
      <c r="L177" s="592">
        <v>0</v>
      </c>
      <c r="M177" s="592">
        <v>0</v>
      </c>
    </row>
    <row r="178" spans="1:13" ht="15" customHeight="1">
      <c r="A178" s="594">
        <v>1750</v>
      </c>
      <c r="B178" s="594">
        <v>1760</v>
      </c>
      <c r="C178" s="594">
        <v>14080</v>
      </c>
      <c r="D178" s="594">
        <v>9580</v>
      </c>
      <c r="E178" s="594">
        <v>1640</v>
      </c>
      <c r="F178" s="592">
        <v>0</v>
      </c>
      <c r="G178" s="592">
        <v>0</v>
      </c>
      <c r="H178" s="592">
        <v>0</v>
      </c>
      <c r="I178" s="592">
        <v>0</v>
      </c>
      <c r="J178" s="592">
        <v>0</v>
      </c>
      <c r="K178" s="592">
        <v>0</v>
      </c>
      <c r="L178" s="592">
        <v>0</v>
      </c>
      <c r="M178" s="592">
        <v>0</v>
      </c>
    </row>
    <row r="179" spans="1:13" ht="15" customHeight="1">
      <c r="A179" s="594">
        <v>1760</v>
      </c>
      <c r="B179" s="594">
        <v>1770</v>
      </c>
      <c r="C179" s="594">
        <v>14290</v>
      </c>
      <c r="D179" s="594">
        <v>9790</v>
      </c>
      <c r="E179" s="594">
        <v>1830</v>
      </c>
      <c r="F179" s="592">
        <v>0</v>
      </c>
      <c r="G179" s="592">
        <v>0</v>
      </c>
      <c r="H179" s="592">
        <v>0</v>
      </c>
      <c r="I179" s="592">
        <v>0</v>
      </c>
      <c r="J179" s="592">
        <v>0</v>
      </c>
      <c r="K179" s="592">
        <v>0</v>
      </c>
      <c r="L179" s="592">
        <v>0</v>
      </c>
      <c r="M179" s="592">
        <v>0</v>
      </c>
    </row>
    <row r="180" spans="1:13" ht="15" customHeight="1">
      <c r="A180" s="594">
        <v>1770</v>
      </c>
      <c r="B180" s="594">
        <v>1780</v>
      </c>
      <c r="C180" s="594">
        <v>14500</v>
      </c>
      <c r="D180" s="594">
        <v>10000</v>
      </c>
      <c r="E180" s="594">
        <v>2030</v>
      </c>
      <c r="F180" s="592">
        <v>0</v>
      </c>
      <c r="G180" s="592">
        <v>0</v>
      </c>
      <c r="H180" s="592">
        <v>0</v>
      </c>
      <c r="I180" s="592">
        <v>0</v>
      </c>
      <c r="J180" s="592">
        <v>0</v>
      </c>
      <c r="K180" s="592">
        <v>0</v>
      </c>
      <c r="L180" s="592">
        <v>0</v>
      </c>
      <c r="M180" s="592">
        <v>0</v>
      </c>
    </row>
    <row r="181" spans="1:13" ht="15" customHeight="1">
      <c r="A181" s="594">
        <v>1780</v>
      </c>
      <c r="B181" s="594">
        <v>1790</v>
      </c>
      <c r="C181" s="594">
        <v>14700</v>
      </c>
      <c r="D181" s="594">
        <v>10200</v>
      </c>
      <c r="E181" s="594">
        <v>2230</v>
      </c>
      <c r="F181" s="592">
        <v>0</v>
      </c>
      <c r="G181" s="592">
        <v>0</v>
      </c>
      <c r="H181" s="592">
        <v>0</v>
      </c>
      <c r="I181" s="592">
        <v>0</v>
      </c>
      <c r="J181" s="592">
        <v>0</v>
      </c>
      <c r="K181" s="592">
        <v>0</v>
      </c>
      <c r="L181" s="592">
        <v>0</v>
      </c>
      <c r="M181" s="592">
        <v>0</v>
      </c>
    </row>
    <row r="182" spans="1:13" ht="15" customHeight="1">
      <c r="A182" s="594">
        <v>1790</v>
      </c>
      <c r="B182" s="594">
        <v>1800</v>
      </c>
      <c r="C182" s="594">
        <v>14910</v>
      </c>
      <c r="D182" s="594">
        <v>10410</v>
      </c>
      <c r="E182" s="594">
        <v>2430</v>
      </c>
      <c r="F182" s="592">
        <v>0</v>
      </c>
      <c r="G182" s="592">
        <v>0</v>
      </c>
      <c r="H182" s="592">
        <v>0</v>
      </c>
      <c r="I182" s="592">
        <v>0</v>
      </c>
      <c r="J182" s="592">
        <v>0</v>
      </c>
      <c r="K182" s="592">
        <v>0</v>
      </c>
      <c r="L182" s="592">
        <v>0</v>
      </c>
      <c r="M182" s="592">
        <v>0</v>
      </c>
    </row>
    <row r="183" spans="1:13" ht="15" customHeight="1">
      <c r="A183" s="594">
        <v>1800</v>
      </c>
      <c r="B183" s="594">
        <v>1810</v>
      </c>
      <c r="C183" s="594">
        <v>15110</v>
      </c>
      <c r="D183" s="594">
        <v>10610</v>
      </c>
      <c r="E183" s="594">
        <v>2630</v>
      </c>
      <c r="F183" s="592">
        <v>0</v>
      </c>
      <c r="G183" s="592">
        <v>0</v>
      </c>
      <c r="H183" s="592">
        <v>0</v>
      </c>
      <c r="I183" s="592">
        <v>0</v>
      </c>
      <c r="J183" s="592">
        <v>0</v>
      </c>
      <c r="K183" s="592">
        <v>0</v>
      </c>
      <c r="L183" s="592">
        <v>0</v>
      </c>
      <c r="M183" s="592">
        <v>0</v>
      </c>
    </row>
    <row r="184" spans="1:13" ht="15" customHeight="1">
      <c r="A184" s="594">
        <v>1810</v>
      </c>
      <c r="B184" s="594">
        <v>1820</v>
      </c>
      <c r="C184" s="594">
        <v>15320</v>
      </c>
      <c r="D184" s="594">
        <v>10820</v>
      </c>
      <c r="E184" s="594">
        <v>2830</v>
      </c>
      <c r="F184" s="592">
        <v>0</v>
      </c>
      <c r="G184" s="592">
        <v>0</v>
      </c>
      <c r="H184" s="592">
        <v>0</v>
      </c>
      <c r="I184" s="592">
        <v>0</v>
      </c>
      <c r="J184" s="592">
        <v>0</v>
      </c>
      <c r="K184" s="592">
        <v>0</v>
      </c>
      <c r="L184" s="592">
        <v>0</v>
      </c>
      <c r="M184" s="592">
        <v>0</v>
      </c>
    </row>
    <row r="185" spans="1:13" ht="15" customHeight="1">
      <c r="A185" s="594">
        <v>1820</v>
      </c>
      <c r="B185" s="594">
        <v>1830</v>
      </c>
      <c r="C185" s="594">
        <v>15530</v>
      </c>
      <c r="D185" s="594">
        <v>11030</v>
      </c>
      <c r="E185" s="594">
        <v>3020</v>
      </c>
      <c r="F185" s="592">
        <v>0</v>
      </c>
      <c r="G185" s="592">
        <v>0</v>
      </c>
      <c r="H185" s="592">
        <v>0</v>
      </c>
      <c r="I185" s="592">
        <v>0</v>
      </c>
      <c r="J185" s="592">
        <v>0</v>
      </c>
      <c r="K185" s="592">
        <v>0</v>
      </c>
      <c r="L185" s="592">
        <v>0</v>
      </c>
      <c r="M185" s="592">
        <v>0</v>
      </c>
    </row>
    <row r="186" spans="1:13" ht="15" customHeight="1">
      <c r="A186" s="594">
        <v>1830</v>
      </c>
      <c r="B186" s="594">
        <v>1840</v>
      </c>
      <c r="C186" s="594">
        <v>15730</v>
      </c>
      <c r="D186" s="594">
        <v>11230</v>
      </c>
      <c r="E186" s="594">
        <v>3220</v>
      </c>
      <c r="F186" s="592">
        <v>0</v>
      </c>
      <c r="G186" s="592">
        <v>0</v>
      </c>
      <c r="H186" s="592">
        <v>0</v>
      </c>
      <c r="I186" s="592">
        <v>0</v>
      </c>
      <c r="J186" s="592">
        <v>0</v>
      </c>
      <c r="K186" s="592">
        <v>0</v>
      </c>
      <c r="L186" s="592">
        <v>0</v>
      </c>
      <c r="M186" s="592">
        <v>0</v>
      </c>
    </row>
    <row r="187" spans="1:13" ht="15" customHeight="1">
      <c r="A187" s="594">
        <v>1840</v>
      </c>
      <c r="B187" s="594">
        <v>1850</v>
      </c>
      <c r="C187" s="594">
        <v>15940</v>
      </c>
      <c r="D187" s="594">
        <v>11440</v>
      </c>
      <c r="E187" s="594">
        <v>3420</v>
      </c>
      <c r="F187" s="592">
        <v>0</v>
      </c>
      <c r="G187" s="592">
        <v>0</v>
      </c>
      <c r="H187" s="592">
        <v>0</v>
      </c>
      <c r="I187" s="592">
        <v>0</v>
      </c>
      <c r="J187" s="592">
        <v>0</v>
      </c>
      <c r="K187" s="592">
        <v>0</v>
      </c>
      <c r="L187" s="592">
        <v>0</v>
      </c>
      <c r="M187" s="592">
        <v>0</v>
      </c>
    </row>
    <row r="188" spans="1:13" ht="15" customHeight="1">
      <c r="A188" s="594">
        <v>1850</v>
      </c>
      <c r="B188" s="594">
        <v>1860</v>
      </c>
      <c r="C188" s="594">
        <v>16150</v>
      </c>
      <c r="D188" s="594">
        <v>11650</v>
      </c>
      <c r="E188" s="594">
        <v>3620</v>
      </c>
      <c r="F188" s="592">
        <v>0</v>
      </c>
      <c r="G188" s="592">
        <v>0</v>
      </c>
      <c r="H188" s="592">
        <v>0</v>
      </c>
      <c r="I188" s="592">
        <v>0</v>
      </c>
      <c r="J188" s="592">
        <v>0</v>
      </c>
      <c r="K188" s="592">
        <v>0</v>
      </c>
      <c r="L188" s="592">
        <v>0</v>
      </c>
      <c r="M188" s="592">
        <v>0</v>
      </c>
    </row>
    <row r="189" spans="1:13" ht="15" customHeight="1">
      <c r="A189" s="594">
        <v>1860</v>
      </c>
      <c r="B189" s="594">
        <v>1870</v>
      </c>
      <c r="C189" s="594">
        <v>16350</v>
      </c>
      <c r="D189" s="594">
        <v>11850</v>
      </c>
      <c r="E189" s="594">
        <v>3820</v>
      </c>
      <c r="F189" s="592">
        <v>0</v>
      </c>
      <c r="G189" s="592">
        <v>0</v>
      </c>
      <c r="H189" s="592">
        <v>0</v>
      </c>
      <c r="I189" s="592">
        <v>0</v>
      </c>
      <c r="J189" s="592">
        <v>0</v>
      </c>
      <c r="K189" s="592">
        <v>0</v>
      </c>
      <c r="L189" s="592">
        <v>0</v>
      </c>
      <c r="M189" s="592">
        <v>0</v>
      </c>
    </row>
    <row r="190" spans="1:13" ht="15" customHeight="1">
      <c r="A190" s="594">
        <v>1870</v>
      </c>
      <c r="B190" s="594">
        <v>1880</v>
      </c>
      <c r="C190" s="594">
        <v>16560</v>
      </c>
      <c r="D190" s="594">
        <v>12060</v>
      </c>
      <c r="E190" s="594">
        <v>4020</v>
      </c>
      <c r="F190" s="592">
        <v>0</v>
      </c>
      <c r="G190" s="592">
        <v>0</v>
      </c>
      <c r="H190" s="592">
        <v>0</v>
      </c>
      <c r="I190" s="592">
        <v>0</v>
      </c>
      <c r="J190" s="592">
        <v>0</v>
      </c>
      <c r="K190" s="592">
        <v>0</v>
      </c>
      <c r="L190" s="592">
        <v>0</v>
      </c>
      <c r="M190" s="592">
        <v>0</v>
      </c>
    </row>
    <row r="191" spans="1:13" ht="15" customHeight="1">
      <c r="A191" s="594">
        <v>1880</v>
      </c>
      <c r="B191" s="594">
        <v>1890</v>
      </c>
      <c r="C191" s="594">
        <v>16770</v>
      </c>
      <c r="D191" s="594">
        <v>12270</v>
      </c>
      <c r="E191" s="594">
        <v>4220</v>
      </c>
      <c r="F191" s="592">
        <v>0</v>
      </c>
      <c r="G191" s="592">
        <v>0</v>
      </c>
      <c r="H191" s="592">
        <v>0</v>
      </c>
      <c r="I191" s="592">
        <v>0</v>
      </c>
      <c r="J191" s="592">
        <v>0</v>
      </c>
      <c r="K191" s="592">
        <v>0</v>
      </c>
      <c r="L191" s="592">
        <v>0</v>
      </c>
      <c r="M191" s="592">
        <v>0</v>
      </c>
    </row>
    <row r="192" spans="1:13" ht="15" customHeight="1">
      <c r="A192" s="594">
        <v>1890</v>
      </c>
      <c r="B192" s="594">
        <v>1900</v>
      </c>
      <c r="C192" s="594">
        <v>16970</v>
      </c>
      <c r="D192" s="594">
        <v>12470</v>
      </c>
      <c r="E192" s="594">
        <v>4410</v>
      </c>
      <c r="F192" s="594">
        <v>1040</v>
      </c>
      <c r="G192" s="592">
        <v>0</v>
      </c>
      <c r="H192" s="592">
        <v>0</v>
      </c>
      <c r="I192" s="592">
        <v>0</v>
      </c>
      <c r="J192" s="592">
        <v>0</v>
      </c>
      <c r="K192" s="592">
        <v>0</v>
      </c>
      <c r="L192" s="592">
        <v>0</v>
      </c>
      <c r="M192" s="592">
        <v>0</v>
      </c>
    </row>
    <row r="193" spans="1:13" ht="15" customHeight="1">
      <c r="A193" s="594">
        <v>1900</v>
      </c>
      <c r="B193" s="594">
        <v>1910</v>
      </c>
      <c r="C193" s="594">
        <v>17180</v>
      </c>
      <c r="D193" s="594">
        <v>12680</v>
      </c>
      <c r="E193" s="594">
        <v>4610</v>
      </c>
      <c r="F193" s="594">
        <v>1240</v>
      </c>
      <c r="G193" s="592">
        <v>0</v>
      </c>
      <c r="H193" s="592">
        <v>0</v>
      </c>
      <c r="I193" s="592">
        <v>0</v>
      </c>
      <c r="J193" s="592">
        <v>0</v>
      </c>
      <c r="K193" s="592">
        <v>0</v>
      </c>
      <c r="L193" s="592">
        <v>0</v>
      </c>
      <c r="M193" s="592">
        <v>0</v>
      </c>
    </row>
    <row r="194" spans="1:13" ht="15" customHeight="1">
      <c r="A194" s="594">
        <v>1910</v>
      </c>
      <c r="B194" s="594">
        <v>1920</v>
      </c>
      <c r="C194" s="594">
        <v>17390</v>
      </c>
      <c r="D194" s="594">
        <v>12890</v>
      </c>
      <c r="E194" s="594">
        <v>4810</v>
      </c>
      <c r="F194" s="594">
        <v>1440</v>
      </c>
      <c r="G194" s="592">
        <v>0</v>
      </c>
      <c r="H194" s="592">
        <v>0</v>
      </c>
      <c r="I194" s="592">
        <v>0</v>
      </c>
      <c r="J194" s="592">
        <v>0</v>
      </c>
      <c r="K194" s="592">
        <v>0</v>
      </c>
      <c r="L194" s="592">
        <v>0</v>
      </c>
      <c r="M194" s="592">
        <v>0</v>
      </c>
    </row>
    <row r="195" spans="1:13" ht="15" customHeight="1">
      <c r="A195" s="594">
        <v>1920</v>
      </c>
      <c r="B195" s="594">
        <v>1930</v>
      </c>
      <c r="C195" s="594">
        <v>17590</v>
      </c>
      <c r="D195" s="594">
        <v>13090</v>
      </c>
      <c r="E195" s="594">
        <v>5010</v>
      </c>
      <c r="F195" s="594">
        <v>1630</v>
      </c>
      <c r="G195" s="592">
        <v>0</v>
      </c>
      <c r="H195" s="592">
        <v>0</v>
      </c>
      <c r="I195" s="592">
        <v>0</v>
      </c>
      <c r="J195" s="592">
        <v>0</v>
      </c>
      <c r="K195" s="592">
        <v>0</v>
      </c>
      <c r="L195" s="592">
        <v>0</v>
      </c>
      <c r="M195" s="592">
        <v>0</v>
      </c>
    </row>
    <row r="196" spans="1:13" ht="15" customHeight="1">
      <c r="A196" s="594">
        <v>1930</v>
      </c>
      <c r="B196" s="594">
        <v>1940</v>
      </c>
      <c r="C196" s="594">
        <v>17800</v>
      </c>
      <c r="D196" s="594">
        <v>13300</v>
      </c>
      <c r="E196" s="594">
        <v>5210</v>
      </c>
      <c r="F196" s="594">
        <v>1830</v>
      </c>
      <c r="G196" s="592">
        <v>0</v>
      </c>
      <c r="H196" s="592">
        <v>0</v>
      </c>
      <c r="I196" s="592">
        <v>0</v>
      </c>
      <c r="J196" s="592">
        <v>0</v>
      </c>
      <c r="K196" s="592">
        <v>0</v>
      </c>
      <c r="L196" s="592">
        <v>0</v>
      </c>
      <c r="M196" s="592">
        <v>0</v>
      </c>
    </row>
    <row r="197" spans="1:13" ht="15" customHeight="1">
      <c r="A197" s="594">
        <v>1940</v>
      </c>
      <c r="B197" s="594">
        <v>1950</v>
      </c>
      <c r="C197" s="594">
        <v>18010</v>
      </c>
      <c r="D197" s="594">
        <v>13510</v>
      </c>
      <c r="E197" s="594">
        <v>5410</v>
      </c>
      <c r="F197" s="594">
        <v>2030</v>
      </c>
      <c r="G197" s="592">
        <v>0</v>
      </c>
      <c r="H197" s="592">
        <v>0</v>
      </c>
      <c r="I197" s="592">
        <v>0</v>
      </c>
      <c r="J197" s="592">
        <v>0</v>
      </c>
      <c r="K197" s="592">
        <v>0</v>
      </c>
      <c r="L197" s="592">
        <v>0</v>
      </c>
      <c r="M197" s="592">
        <v>0</v>
      </c>
    </row>
    <row r="198" spans="1:13" ht="15" customHeight="1">
      <c r="A198" s="594">
        <v>1950</v>
      </c>
      <c r="B198" s="594">
        <v>1960</v>
      </c>
      <c r="C198" s="594">
        <v>18210</v>
      </c>
      <c r="D198" s="594">
        <v>13710</v>
      </c>
      <c r="E198" s="594">
        <v>5600</v>
      </c>
      <c r="F198" s="594">
        <v>2230</v>
      </c>
      <c r="G198" s="592">
        <v>0</v>
      </c>
      <c r="H198" s="592">
        <v>0</v>
      </c>
      <c r="I198" s="592">
        <v>0</v>
      </c>
      <c r="J198" s="592">
        <v>0</v>
      </c>
      <c r="K198" s="592">
        <v>0</v>
      </c>
      <c r="L198" s="592">
        <v>0</v>
      </c>
      <c r="M198" s="592">
        <v>0</v>
      </c>
    </row>
    <row r="199" spans="1:13" ht="15" customHeight="1">
      <c r="A199" s="594">
        <v>1960</v>
      </c>
      <c r="B199" s="594">
        <v>1970</v>
      </c>
      <c r="C199" s="594">
        <v>18420</v>
      </c>
      <c r="D199" s="594">
        <v>13920</v>
      </c>
      <c r="E199" s="594">
        <v>5800</v>
      </c>
      <c r="F199" s="594">
        <v>2430</v>
      </c>
      <c r="G199" s="592">
        <v>0</v>
      </c>
      <c r="H199" s="592">
        <v>0</v>
      </c>
      <c r="I199" s="592">
        <v>0</v>
      </c>
      <c r="J199" s="592">
        <v>0</v>
      </c>
      <c r="K199" s="592">
        <v>0</v>
      </c>
      <c r="L199" s="592">
        <v>0</v>
      </c>
      <c r="M199" s="592">
        <v>0</v>
      </c>
    </row>
    <row r="200" spans="1:13" ht="15" customHeight="1">
      <c r="A200" s="594">
        <v>1970</v>
      </c>
      <c r="B200" s="594">
        <v>1980</v>
      </c>
      <c r="C200" s="594">
        <v>18630</v>
      </c>
      <c r="D200" s="594">
        <v>14130</v>
      </c>
      <c r="E200" s="594">
        <v>6000</v>
      </c>
      <c r="F200" s="594">
        <v>2630</v>
      </c>
      <c r="G200" s="592">
        <v>0</v>
      </c>
      <c r="H200" s="592">
        <v>0</v>
      </c>
      <c r="I200" s="592">
        <v>0</v>
      </c>
      <c r="J200" s="592">
        <v>0</v>
      </c>
      <c r="K200" s="592">
        <v>0</v>
      </c>
      <c r="L200" s="592">
        <v>0</v>
      </c>
      <c r="M200" s="592">
        <v>0</v>
      </c>
    </row>
    <row r="201" spans="1:13" ht="15" customHeight="1">
      <c r="A201" s="594">
        <v>1980</v>
      </c>
      <c r="B201" s="594">
        <v>1990</v>
      </c>
      <c r="C201" s="594">
        <v>18880</v>
      </c>
      <c r="D201" s="594">
        <v>14330</v>
      </c>
      <c r="E201" s="594">
        <v>6200</v>
      </c>
      <c r="F201" s="594">
        <v>2820</v>
      </c>
      <c r="G201" s="592">
        <v>0</v>
      </c>
      <c r="H201" s="592">
        <v>0</v>
      </c>
      <c r="I201" s="592">
        <v>0</v>
      </c>
      <c r="J201" s="592">
        <v>0</v>
      </c>
      <c r="K201" s="592">
        <v>0</v>
      </c>
      <c r="L201" s="592">
        <v>0</v>
      </c>
      <c r="M201" s="592">
        <v>0</v>
      </c>
    </row>
    <row r="202" spans="1:13" ht="15" customHeight="1">
      <c r="A202" s="594">
        <v>1990</v>
      </c>
      <c r="B202" s="594">
        <v>2000</v>
      </c>
      <c r="C202" s="594">
        <v>19200</v>
      </c>
      <c r="D202" s="594">
        <v>14540</v>
      </c>
      <c r="E202" s="594">
        <v>6400</v>
      </c>
      <c r="F202" s="594">
        <v>3020</v>
      </c>
      <c r="G202" s="592">
        <v>0</v>
      </c>
      <c r="H202" s="592">
        <v>0</v>
      </c>
      <c r="I202" s="592">
        <v>0</v>
      </c>
      <c r="J202" s="592">
        <v>0</v>
      </c>
      <c r="K202" s="592">
        <v>0</v>
      </c>
      <c r="L202" s="592">
        <v>0</v>
      </c>
      <c r="M202" s="592">
        <v>0</v>
      </c>
    </row>
    <row r="203" spans="1:13" ht="15" customHeight="1">
      <c r="A203" s="594">
        <v>2000</v>
      </c>
      <c r="B203" s="594">
        <v>2010</v>
      </c>
      <c r="C203" s="594">
        <v>19520</v>
      </c>
      <c r="D203" s="594">
        <v>14750</v>
      </c>
      <c r="E203" s="594">
        <v>6600</v>
      </c>
      <c r="F203" s="594">
        <v>3220</v>
      </c>
      <c r="G203" s="592">
        <v>0</v>
      </c>
      <c r="H203" s="592">
        <v>0</v>
      </c>
      <c r="I203" s="592">
        <v>0</v>
      </c>
      <c r="J203" s="592">
        <v>0</v>
      </c>
      <c r="K203" s="592">
        <v>0</v>
      </c>
      <c r="L203" s="592">
        <v>0</v>
      </c>
      <c r="M203" s="592">
        <v>0</v>
      </c>
    </row>
    <row r="204" spans="1:13" ht="15" customHeight="1">
      <c r="A204" s="594">
        <v>2010</v>
      </c>
      <c r="B204" s="594">
        <v>2020</v>
      </c>
      <c r="C204" s="594">
        <v>19850</v>
      </c>
      <c r="D204" s="594">
        <v>14950</v>
      </c>
      <c r="E204" s="594">
        <v>6800</v>
      </c>
      <c r="F204" s="594">
        <v>3420</v>
      </c>
      <c r="G204" s="592">
        <v>0</v>
      </c>
      <c r="H204" s="592">
        <v>0</v>
      </c>
      <c r="I204" s="592">
        <v>0</v>
      </c>
      <c r="J204" s="592">
        <v>0</v>
      </c>
      <c r="K204" s="592">
        <v>0</v>
      </c>
      <c r="L204" s="592">
        <v>0</v>
      </c>
      <c r="M204" s="592">
        <v>0</v>
      </c>
    </row>
    <row r="205" spans="1:13" ht="15" customHeight="1">
      <c r="A205" s="594">
        <v>2020</v>
      </c>
      <c r="B205" s="594">
        <v>2030</v>
      </c>
      <c r="C205" s="594">
        <v>20170</v>
      </c>
      <c r="D205" s="594">
        <v>15160</v>
      </c>
      <c r="E205" s="594">
        <v>6990</v>
      </c>
      <c r="F205" s="594">
        <v>3620</v>
      </c>
      <c r="G205" s="592">
        <v>0</v>
      </c>
      <c r="H205" s="592">
        <v>0</v>
      </c>
      <c r="I205" s="592">
        <v>0</v>
      </c>
      <c r="J205" s="592">
        <v>0</v>
      </c>
      <c r="K205" s="592">
        <v>0</v>
      </c>
      <c r="L205" s="592">
        <v>0</v>
      </c>
      <c r="M205" s="592">
        <v>0</v>
      </c>
    </row>
    <row r="206" spans="1:13" ht="15" customHeight="1">
      <c r="A206" s="594">
        <v>2030</v>
      </c>
      <c r="B206" s="594">
        <v>2040</v>
      </c>
      <c r="C206" s="594">
        <v>20490</v>
      </c>
      <c r="D206" s="594">
        <v>15370</v>
      </c>
      <c r="E206" s="594">
        <v>7190</v>
      </c>
      <c r="F206" s="594">
        <v>3820</v>
      </c>
      <c r="G206" s="592">
        <v>0</v>
      </c>
      <c r="H206" s="592">
        <v>0</v>
      </c>
      <c r="I206" s="592">
        <v>0</v>
      </c>
      <c r="J206" s="592">
        <v>0</v>
      </c>
      <c r="K206" s="592">
        <v>0</v>
      </c>
      <c r="L206" s="592">
        <v>0</v>
      </c>
      <c r="M206" s="592">
        <v>0</v>
      </c>
    </row>
    <row r="207" spans="1:13" ht="15" customHeight="1">
      <c r="A207" s="594">
        <v>2040</v>
      </c>
      <c r="B207" s="594">
        <v>2050</v>
      </c>
      <c r="C207" s="594">
        <v>20810</v>
      </c>
      <c r="D207" s="594">
        <v>15570</v>
      </c>
      <c r="E207" s="594">
        <v>7390</v>
      </c>
      <c r="F207" s="594">
        <v>4020</v>
      </c>
      <c r="G207" s="592">
        <v>0</v>
      </c>
      <c r="H207" s="592">
        <v>0</v>
      </c>
      <c r="I207" s="592">
        <v>0</v>
      </c>
      <c r="J207" s="592">
        <v>0</v>
      </c>
      <c r="K207" s="592">
        <v>0</v>
      </c>
      <c r="L207" s="592">
        <v>0</v>
      </c>
      <c r="M207" s="592">
        <v>0</v>
      </c>
    </row>
    <row r="208" spans="1:13" ht="15" customHeight="1">
      <c r="A208" s="594">
        <v>2050</v>
      </c>
      <c r="B208" s="594">
        <v>2060</v>
      </c>
      <c r="C208" s="594">
        <v>21130</v>
      </c>
      <c r="D208" s="594">
        <v>15780</v>
      </c>
      <c r="E208" s="594">
        <v>7590</v>
      </c>
      <c r="F208" s="594">
        <v>4210</v>
      </c>
      <c r="G208" s="592">
        <v>0</v>
      </c>
      <c r="H208" s="592">
        <v>0</v>
      </c>
      <c r="I208" s="592">
        <v>0</v>
      </c>
      <c r="J208" s="592">
        <v>0</v>
      </c>
      <c r="K208" s="592">
        <v>0</v>
      </c>
      <c r="L208" s="592">
        <v>0</v>
      </c>
      <c r="M208" s="592">
        <v>0</v>
      </c>
    </row>
    <row r="209" spans="1:13" ht="15" customHeight="1">
      <c r="A209" s="594">
        <v>2060</v>
      </c>
      <c r="B209" s="594">
        <v>2070</v>
      </c>
      <c r="C209" s="594">
        <v>21450</v>
      </c>
      <c r="D209" s="594">
        <v>15990</v>
      </c>
      <c r="E209" s="594">
        <v>7790</v>
      </c>
      <c r="F209" s="594">
        <v>4410</v>
      </c>
      <c r="G209" s="594">
        <v>1040</v>
      </c>
      <c r="H209" s="592">
        <v>0</v>
      </c>
      <c r="I209" s="592">
        <v>0</v>
      </c>
      <c r="J209" s="592">
        <v>0</v>
      </c>
      <c r="K209" s="592">
        <v>0</v>
      </c>
      <c r="L209" s="592">
        <v>0</v>
      </c>
      <c r="M209" s="592">
        <v>0</v>
      </c>
    </row>
    <row r="210" spans="1:13" ht="15" customHeight="1">
      <c r="A210" s="594">
        <v>2070</v>
      </c>
      <c r="B210" s="594">
        <v>2080</v>
      </c>
      <c r="C210" s="594">
        <v>21770</v>
      </c>
      <c r="D210" s="594">
        <v>16190</v>
      </c>
      <c r="E210" s="594">
        <v>7990</v>
      </c>
      <c r="F210" s="594">
        <v>4610</v>
      </c>
      <c r="G210" s="594">
        <v>1240</v>
      </c>
      <c r="H210" s="592">
        <v>0</v>
      </c>
      <c r="I210" s="592">
        <v>0</v>
      </c>
      <c r="J210" s="592">
        <v>0</v>
      </c>
      <c r="K210" s="592">
        <v>0</v>
      </c>
      <c r="L210" s="592">
        <v>0</v>
      </c>
      <c r="M210" s="592">
        <v>0</v>
      </c>
    </row>
    <row r="211" spans="1:13" ht="15" customHeight="1">
      <c r="A211" s="594">
        <v>2080</v>
      </c>
      <c r="B211" s="594">
        <v>2090</v>
      </c>
      <c r="C211" s="594">
        <v>22090</v>
      </c>
      <c r="D211" s="594">
        <v>16400</v>
      </c>
      <c r="E211" s="594">
        <v>8180</v>
      </c>
      <c r="F211" s="594">
        <v>4810</v>
      </c>
      <c r="G211" s="594">
        <v>1430</v>
      </c>
      <c r="H211" s="592">
        <v>0</v>
      </c>
      <c r="I211" s="592">
        <v>0</v>
      </c>
      <c r="J211" s="592">
        <v>0</v>
      </c>
      <c r="K211" s="592">
        <v>0</v>
      </c>
      <c r="L211" s="592">
        <v>0</v>
      </c>
      <c r="M211" s="592">
        <v>0</v>
      </c>
    </row>
    <row r="212" spans="1:13" ht="15" customHeight="1">
      <c r="A212" s="594">
        <v>2090</v>
      </c>
      <c r="B212" s="594">
        <v>2100</v>
      </c>
      <c r="C212" s="594">
        <v>22420</v>
      </c>
      <c r="D212" s="594">
        <v>16600</v>
      </c>
      <c r="E212" s="594">
        <v>8380</v>
      </c>
      <c r="F212" s="594">
        <v>5010</v>
      </c>
      <c r="G212" s="594">
        <v>1630</v>
      </c>
      <c r="H212" s="592">
        <v>0</v>
      </c>
      <c r="I212" s="592">
        <v>0</v>
      </c>
      <c r="J212" s="592">
        <v>0</v>
      </c>
      <c r="K212" s="592">
        <v>0</v>
      </c>
      <c r="L212" s="592">
        <v>0</v>
      </c>
      <c r="M212" s="592">
        <v>0</v>
      </c>
    </row>
    <row r="213" spans="1:13" ht="15" customHeight="1">
      <c r="A213" s="594">
        <v>2100</v>
      </c>
      <c r="B213" s="594">
        <v>2110</v>
      </c>
      <c r="C213" s="594">
        <v>22740</v>
      </c>
      <c r="D213" s="594">
        <v>16810</v>
      </c>
      <c r="E213" s="594">
        <v>8580</v>
      </c>
      <c r="F213" s="594">
        <v>5210</v>
      </c>
      <c r="G213" s="594">
        <v>1830</v>
      </c>
      <c r="H213" s="592">
        <v>0</v>
      </c>
      <c r="I213" s="592">
        <v>0</v>
      </c>
      <c r="J213" s="592">
        <v>0</v>
      </c>
      <c r="K213" s="592">
        <v>0</v>
      </c>
      <c r="L213" s="592">
        <v>0</v>
      </c>
      <c r="M213" s="592">
        <v>0</v>
      </c>
    </row>
    <row r="214" spans="1:13" ht="15" customHeight="1">
      <c r="A214" s="594">
        <v>2110</v>
      </c>
      <c r="B214" s="594">
        <v>2120</v>
      </c>
      <c r="C214" s="594">
        <v>23060</v>
      </c>
      <c r="D214" s="594">
        <v>17020</v>
      </c>
      <c r="E214" s="594">
        <v>8780</v>
      </c>
      <c r="F214" s="594">
        <v>5400</v>
      </c>
      <c r="G214" s="594">
        <v>2030</v>
      </c>
      <c r="H214" s="592">
        <v>0</v>
      </c>
      <c r="I214" s="592">
        <v>0</v>
      </c>
      <c r="J214" s="592">
        <v>0</v>
      </c>
      <c r="K214" s="592">
        <v>0</v>
      </c>
      <c r="L214" s="592">
        <v>0</v>
      </c>
      <c r="M214" s="592">
        <v>0</v>
      </c>
    </row>
    <row r="215" spans="1:13" ht="15" customHeight="1">
      <c r="A215" s="594">
        <v>2120</v>
      </c>
      <c r="B215" s="594">
        <v>2130</v>
      </c>
      <c r="C215" s="594">
        <v>23380</v>
      </c>
      <c r="D215" s="594">
        <v>17220</v>
      </c>
      <c r="E215" s="594">
        <v>8980</v>
      </c>
      <c r="F215" s="594">
        <v>5600</v>
      </c>
      <c r="G215" s="594">
        <v>2230</v>
      </c>
      <c r="H215" s="592">
        <v>0</v>
      </c>
      <c r="I215" s="592">
        <v>0</v>
      </c>
      <c r="J215" s="592">
        <v>0</v>
      </c>
      <c r="K215" s="592">
        <v>0</v>
      </c>
      <c r="L215" s="592">
        <v>0</v>
      </c>
      <c r="M215" s="592">
        <v>0</v>
      </c>
    </row>
    <row r="216" spans="1:13" ht="15" customHeight="1">
      <c r="A216" s="594">
        <v>2130</v>
      </c>
      <c r="B216" s="594">
        <v>2140</v>
      </c>
      <c r="C216" s="594">
        <v>23700</v>
      </c>
      <c r="D216" s="594">
        <v>17430</v>
      </c>
      <c r="E216" s="594">
        <v>9180</v>
      </c>
      <c r="F216" s="594">
        <v>5800</v>
      </c>
      <c r="G216" s="594">
        <v>2430</v>
      </c>
      <c r="H216" s="592">
        <v>0</v>
      </c>
      <c r="I216" s="592">
        <v>0</v>
      </c>
      <c r="J216" s="592">
        <v>0</v>
      </c>
      <c r="K216" s="592">
        <v>0</v>
      </c>
      <c r="L216" s="592">
        <v>0</v>
      </c>
      <c r="M216" s="592">
        <v>0</v>
      </c>
    </row>
    <row r="217" spans="1:13" ht="15" customHeight="1">
      <c r="A217" s="594">
        <v>2140</v>
      </c>
      <c r="B217" s="594">
        <v>2150</v>
      </c>
      <c r="C217" s="594">
        <v>24020</v>
      </c>
      <c r="D217" s="594">
        <v>17640</v>
      </c>
      <c r="E217" s="594">
        <v>9380</v>
      </c>
      <c r="F217" s="594">
        <v>6000</v>
      </c>
      <c r="G217" s="594">
        <v>2630</v>
      </c>
      <c r="H217" s="592">
        <v>0</v>
      </c>
      <c r="I217" s="592">
        <v>0</v>
      </c>
      <c r="J217" s="592">
        <v>0</v>
      </c>
      <c r="K217" s="592">
        <v>0</v>
      </c>
      <c r="L217" s="592">
        <v>0</v>
      </c>
      <c r="M217" s="592">
        <v>0</v>
      </c>
    </row>
    <row r="218" spans="1:13" ht="15" customHeight="1">
      <c r="A218" s="594">
        <v>2150</v>
      </c>
      <c r="B218" s="594">
        <v>2160</v>
      </c>
      <c r="C218" s="594">
        <v>24340</v>
      </c>
      <c r="D218" s="594">
        <v>17840</v>
      </c>
      <c r="E218" s="594">
        <v>9570</v>
      </c>
      <c r="F218" s="594">
        <v>6200</v>
      </c>
      <c r="G218" s="594">
        <v>2820</v>
      </c>
      <c r="H218" s="592">
        <v>0</v>
      </c>
      <c r="I218" s="592">
        <v>0</v>
      </c>
      <c r="J218" s="592">
        <v>0</v>
      </c>
      <c r="K218" s="592">
        <v>0</v>
      </c>
      <c r="L218" s="592">
        <v>0</v>
      </c>
      <c r="M218" s="592">
        <v>0</v>
      </c>
    </row>
    <row r="219" spans="1:13" ht="15" customHeight="1">
      <c r="A219" s="594">
        <v>2160</v>
      </c>
      <c r="B219" s="594">
        <v>2170</v>
      </c>
      <c r="C219" s="594">
        <v>24660</v>
      </c>
      <c r="D219" s="594">
        <v>18050</v>
      </c>
      <c r="E219" s="594">
        <v>9770</v>
      </c>
      <c r="F219" s="594">
        <v>6400</v>
      </c>
      <c r="G219" s="594">
        <v>3020</v>
      </c>
      <c r="H219" s="592">
        <v>0</v>
      </c>
      <c r="I219" s="592">
        <v>0</v>
      </c>
      <c r="J219" s="592">
        <v>0</v>
      </c>
      <c r="K219" s="592">
        <v>0</v>
      </c>
      <c r="L219" s="592">
        <v>0</v>
      </c>
      <c r="M219" s="592">
        <v>0</v>
      </c>
    </row>
    <row r="220" spans="1:13" ht="15" customHeight="1">
      <c r="A220" s="594">
        <v>2170</v>
      </c>
      <c r="B220" s="594">
        <v>2180</v>
      </c>
      <c r="C220" s="594">
        <v>24990</v>
      </c>
      <c r="D220" s="594">
        <v>18260</v>
      </c>
      <c r="E220" s="594">
        <v>9970</v>
      </c>
      <c r="F220" s="594">
        <v>6600</v>
      </c>
      <c r="G220" s="594">
        <v>3220</v>
      </c>
      <c r="H220" s="592">
        <v>0</v>
      </c>
      <c r="I220" s="592">
        <v>0</v>
      </c>
      <c r="J220" s="592">
        <v>0</v>
      </c>
      <c r="K220" s="592">
        <v>0</v>
      </c>
      <c r="L220" s="592">
        <v>0</v>
      </c>
      <c r="M220" s="592">
        <v>0</v>
      </c>
    </row>
    <row r="221" spans="1:13" ht="15" customHeight="1">
      <c r="A221" s="594">
        <v>2180</v>
      </c>
      <c r="B221" s="594">
        <v>2190</v>
      </c>
      <c r="C221" s="594">
        <v>25310</v>
      </c>
      <c r="D221" s="594">
        <v>18460</v>
      </c>
      <c r="E221" s="594">
        <v>10170</v>
      </c>
      <c r="F221" s="594">
        <v>6790</v>
      </c>
      <c r="G221" s="594">
        <v>3420</v>
      </c>
      <c r="H221" s="592">
        <v>0</v>
      </c>
      <c r="I221" s="592">
        <v>0</v>
      </c>
      <c r="J221" s="592">
        <v>0</v>
      </c>
      <c r="K221" s="592">
        <v>0</v>
      </c>
      <c r="L221" s="592">
        <v>0</v>
      </c>
      <c r="M221" s="592">
        <v>0</v>
      </c>
    </row>
    <row r="222" spans="1:13" ht="15" customHeight="1">
      <c r="A222" s="594">
        <v>2190</v>
      </c>
      <c r="B222" s="594">
        <v>2200</v>
      </c>
      <c r="C222" s="594">
        <v>25630</v>
      </c>
      <c r="D222" s="594">
        <v>18670</v>
      </c>
      <c r="E222" s="594">
        <v>10370</v>
      </c>
      <c r="F222" s="594">
        <v>6990</v>
      </c>
      <c r="G222" s="594">
        <v>3620</v>
      </c>
      <c r="H222" s="592">
        <v>0</v>
      </c>
      <c r="I222" s="592">
        <v>0</v>
      </c>
      <c r="J222" s="592">
        <v>0</v>
      </c>
      <c r="K222" s="592">
        <v>0</v>
      </c>
      <c r="L222" s="592">
        <v>0</v>
      </c>
      <c r="M222" s="592">
        <v>0</v>
      </c>
    </row>
    <row r="223" spans="1:13" ht="15" customHeight="1">
      <c r="A223" s="594">
        <v>2200</v>
      </c>
      <c r="B223" s="594">
        <v>2210</v>
      </c>
      <c r="C223" s="594">
        <v>25950</v>
      </c>
      <c r="D223" s="594">
        <v>18950</v>
      </c>
      <c r="E223" s="594">
        <v>10570</v>
      </c>
      <c r="F223" s="594">
        <v>7190</v>
      </c>
      <c r="G223" s="594">
        <v>3820</v>
      </c>
      <c r="H223" s="592">
        <v>0</v>
      </c>
      <c r="I223" s="592">
        <v>0</v>
      </c>
      <c r="J223" s="592">
        <v>0</v>
      </c>
      <c r="K223" s="592">
        <v>0</v>
      </c>
      <c r="L223" s="592">
        <v>0</v>
      </c>
      <c r="M223" s="592">
        <v>0</v>
      </c>
    </row>
    <row r="224" spans="1:13" ht="15" customHeight="1">
      <c r="A224" s="594">
        <v>2210</v>
      </c>
      <c r="B224" s="594">
        <v>2220</v>
      </c>
      <c r="C224" s="594">
        <v>26270</v>
      </c>
      <c r="D224" s="594">
        <v>19270</v>
      </c>
      <c r="E224" s="594">
        <v>10760</v>
      </c>
      <c r="F224" s="594">
        <v>7390</v>
      </c>
      <c r="G224" s="594">
        <v>4010</v>
      </c>
      <c r="H224" s="592">
        <v>0</v>
      </c>
      <c r="I224" s="592">
        <v>0</v>
      </c>
      <c r="J224" s="592">
        <v>0</v>
      </c>
      <c r="K224" s="592">
        <v>0</v>
      </c>
      <c r="L224" s="592">
        <v>0</v>
      </c>
      <c r="M224" s="592">
        <v>0</v>
      </c>
    </row>
    <row r="225" spans="1:13" ht="15" customHeight="1">
      <c r="A225" s="594">
        <v>2220</v>
      </c>
      <c r="B225" s="594">
        <v>2230</v>
      </c>
      <c r="C225" s="594">
        <v>26590</v>
      </c>
      <c r="D225" s="594">
        <v>19590</v>
      </c>
      <c r="E225" s="594">
        <v>10960</v>
      </c>
      <c r="F225" s="594">
        <v>7590</v>
      </c>
      <c r="G225" s="594">
        <v>4210</v>
      </c>
      <c r="H225" s="592">
        <v>0</v>
      </c>
      <c r="I225" s="592">
        <v>0</v>
      </c>
      <c r="J225" s="592">
        <v>0</v>
      </c>
      <c r="K225" s="592">
        <v>0</v>
      </c>
      <c r="L225" s="592">
        <v>0</v>
      </c>
      <c r="M225" s="592">
        <v>0</v>
      </c>
    </row>
    <row r="226" spans="1:13" ht="15" customHeight="1">
      <c r="A226" s="594">
        <v>2230</v>
      </c>
      <c r="B226" s="594">
        <v>2240</v>
      </c>
      <c r="C226" s="594">
        <v>26910</v>
      </c>
      <c r="D226" s="594">
        <v>19910</v>
      </c>
      <c r="E226" s="594">
        <v>11160</v>
      </c>
      <c r="F226" s="594">
        <v>7790</v>
      </c>
      <c r="G226" s="594">
        <v>4410</v>
      </c>
      <c r="H226" s="594">
        <v>1040</v>
      </c>
      <c r="I226" s="592">
        <v>0</v>
      </c>
      <c r="J226" s="592">
        <v>0</v>
      </c>
      <c r="K226" s="592">
        <v>0</v>
      </c>
      <c r="L226" s="592">
        <v>0</v>
      </c>
      <c r="M226" s="592">
        <v>0</v>
      </c>
    </row>
    <row r="227" spans="1:13" ht="15" customHeight="1">
      <c r="A227" s="594">
        <v>2240</v>
      </c>
      <c r="B227" s="594">
        <v>2250</v>
      </c>
      <c r="C227" s="594">
        <v>27240</v>
      </c>
      <c r="D227" s="594">
        <v>20240</v>
      </c>
      <c r="E227" s="594">
        <v>11360</v>
      </c>
      <c r="F227" s="594">
        <v>7980</v>
      </c>
      <c r="G227" s="594">
        <v>4610</v>
      </c>
      <c r="H227" s="594">
        <v>1230</v>
      </c>
      <c r="I227" s="592">
        <v>0</v>
      </c>
      <c r="J227" s="592">
        <v>0</v>
      </c>
      <c r="K227" s="592">
        <v>0</v>
      </c>
      <c r="L227" s="592">
        <v>0</v>
      </c>
      <c r="M227" s="592">
        <v>0</v>
      </c>
    </row>
    <row r="228" spans="1:13" ht="15" customHeight="1">
      <c r="A228" s="594">
        <v>2250</v>
      </c>
      <c r="B228" s="594">
        <v>2260</v>
      </c>
      <c r="C228" s="594">
        <v>27560</v>
      </c>
      <c r="D228" s="594">
        <v>20560</v>
      </c>
      <c r="E228" s="594">
        <v>11560</v>
      </c>
      <c r="F228" s="594">
        <v>8180</v>
      </c>
      <c r="G228" s="594">
        <v>4810</v>
      </c>
      <c r="H228" s="594">
        <v>1430</v>
      </c>
      <c r="I228" s="592">
        <v>0</v>
      </c>
      <c r="J228" s="592">
        <v>0</v>
      </c>
      <c r="K228" s="592">
        <v>0</v>
      </c>
      <c r="L228" s="592">
        <v>0</v>
      </c>
      <c r="M228" s="592">
        <v>0</v>
      </c>
    </row>
    <row r="229" spans="1:13" ht="15" customHeight="1">
      <c r="A229" s="594">
        <v>2260</v>
      </c>
      <c r="B229" s="594">
        <v>2270</v>
      </c>
      <c r="C229" s="594">
        <v>27880</v>
      </c>
      <c r="D229" s="594">
        <v>20880</v>
      </c>
      <c r="E229" s="594">
        <v>11760</v>
      </c>
      <c r="F229" s="594">
        <v>8380</v>
      </c>
      <c r="G229" s="594">
        <v>5010</v>
      </c>
      <c r="H229" s="594">
        <v>1630</v>
      </c>
      <c r="I229" s="592">
        <v>0</v>
      </c>
      <c r="J229" s="592">
        <v>0</v>
      </c>
      <c r="K229" s="592">
        <v>0</v>
      </c>
      <c r="L229" s="592">
        <v>0</v>
      </c>
      <c r="M229" s="592">
        <v>0</v>
      </c>
    </row>
    <row r="230" spans="1:13" ht="15" customHeight="1">
      <c r="A230" s="594">
        <v>2270</v>
      </c>
      <c r="B230" s="594">
        <v>2280</v>
      </c>
      <c r="C230" s="594">
        <v>28200</v>
      </c>
      <c r="D230" s="594">
        <v>21200</v>
      </c>
      <c r="E230" s="594">
        <v>11960</v>
      </c>
      <c r="F230" s="594">
        <v>8580</v>
      </c>
      <c r="G230" s="594">
        <v>5210</v>
      </c>
      <c r="H230" s="594">
        <v>1830</v>
      </c>
      <c r="I230" s="592">
        <v>0</v>
      </c>
      <c r="J230" s="592">
        <v>0</v>
      </c>
      <c r="K230" s="592">
        <v>0</v>
      </c>
      <c r="L230" s="592">
        <v>0</v>
      </c>
      <c r="M230" s="592">
        <v>0</v>
      </c>
    </row>
    <row r="231" spans="1:13" ht="15" customHeight="1">
      <c r="A231" s="594">
        <v>2280</v>
      </c>
      <c r="B231" s="594">
        <v>2290</v>
      </c>
      <c r="C231" s="594">
        <v>28520</v>
      </c>
      <c r="D231" s="594">
        <v>21520</v>
      </c>
      <c r="E231" s="594">
        <v>12150</v>
      </c>
      <c r="F231" s="594">
        <v>8780</v>
      </c>
      <c r="G231" s="594">
        <v>5400</v>
      </c>
      <c r="H231" s="594">
        <v>2030</v>
      </c>
      <c r="I231" s="592">
        <v>0</v>
      </c>
      <c r="J231" s="592">
        <v>0</v>
      </c>
      <c r="K231" s="592">
        <v>0</v>
      </c>
      <c r="L231" s="592">
        <v>0</v>
      </c>
      <c r="M231" s="592">
        <v>0</v>
      </c>
    </row>
    <row r="232" spans="1:13" ht="15" customHeight="1">
      <c r="A232" s="594">
        <v>2290</v>
      </c>
      <c r="B232" s="594">
        <v>2300</v>
      </c>
      <c r="C232" s="594">
        <v>28840</v>
      </c>
      <c r="D232" s="594">
        <v>21840</v>
      </c>
      <c r="E232" s="594">
        <v>12350</v>
      </c>
      <c r="F232" s="594">
        <v>8980</v>
      </c>
      <c r="G232" s="594">
        <v>5600</v>
      </c>
      <c r="H232" s="594">
        <v>2230</v>
      </c>
      <c r="I232" s="592">
        <v>0</v>
      </c>
      <c r="J232" s="592">
        <v>0</v>
      </c>
      <c r="K232" s="592">
        <v>0</v>
      </c>
      <c r="L232" s="592">
        <v>0</v>
      </c>
      <c r="M232" s="592">
        <v>0</v>
      </c>
    </row>
    <row r="233" spans="1:13" ht="15" customHeight="1">
      <c r="A233" s="594">
        <v>2300</v>
      </c>
      <c r="B233" s="594">
        <v>2310</v>
      </c>
      <c r="C233" s="594">
        <v>29160</v>
      </c>
      <c r="D233" s="594">
        <v>22160</v>
      </c>
      <c r="E233" s="594">
        <v>12550</v>
      </c>
      <c r="F233" s="594">
        <v>9180</v>
      </c>
      <c r="G233" s="594">
        <v>5800</v>
      </c>
      <c r="H233" s="594">
        <v>2430</v>
      </c>
      <c r="I233" s="592">
        <v>0</v>
      </c>
      <c r="J233" s="592">
        <v>0</v>
      </c>
      <c r="K233" s="592">
        <v>0</v>
      </c>
      <c r="L233" s="592">
        <v>0</v>
      </c>
      <c r="M233" s="592">
        <v>0</v>
      </c>
    </row>
    <row r="234" spans="1:13" ht="15" customHeight="1">
      <c r="A234" s="594">
        <v>2310</v>
      </c>
      <c r="B234" s="594">
        <v>2320</v>
      </c>
      <c r="C234" s="594">
        <v>29480</v>
      </c>
      <c r="D234" s="594">
        <v>22480</v>
      </c>
      <c r="E234" s="594">
        <v>12750</v>
      </c>
      <c r="F234" s="594">
        <v>9370</v>
      </c>
      <c r="G234" s="594">
        <v>6000</v>
      </c>
      <c r="H234" s="594">
        <v>2620</v>
      </c>
      <c r="I234" s="592">
        <v>0</v>
      </c>
      <c r="J234" s="592">
        <v>0</v>
      </c>
      <c r="K234" s="592">
        <v>0</v>
      </c>
      <c r="L234" s="592">
        <v>0</v>
      </c>
      <c r="M234" s="592">
        <v>0</v>
      </c>
    </row>
    <row r="235" spans="1:13" ht="15" customHeight="1">
      <c r="A235" s="594">
        <v>2320</v>
      </c>
      <c r="B235" s="594">
        <v>2330</v>
      </c>
      <c r="C235" s="594">
        <v>29810</v>
      </c>
      <c r="D235" s="594">
        <v>22810</v>
      </c>
      <c r="E235" s="594">
        <v>12950</v>
      </c>
      <c r="F235" s="594">
        <v>9570</v>
      </c>
      <c r="G235" s="594">
        <v>6200</v>
      </c>
      <c r="H235" s="594">
        <v>2820</v>
      </c>
      <c r="I235" s="592">
        <v>0</v>
      </c>
      <c r="J235" s="592">
        <v>0</v>
      </c>
      <c r="K235" s="592">
        <v>0</v>
      </c>
      <c r="L235" s="592">
        <v>0</v>
      </c>
      <c r="M235" s="592">
        <v>0</v>
      </c>
    </row>
    <row r="236" spans="1:13" ht="15" customHeight="1">
      <c r="A236" s="594">
        <v>2330</v>
      </c>
      <c r="B236" s="594">
        <v>2340</v>
      </c>
      <c r="C236" s="594">
        <v>30130</v>
      </c>
      <c r="D236" s="594">
        <v>23130</v>
      </c>
      <c r="E236" s="594">
        <v>13150</v>
      </c>
      <c r="F236" s="594">
        <v>9770</v>
      </c>
      <c r="G236" s="594">
        <v>6400</v>
      </c>
      <c r="H236" s="594">
        <v>3020</v>
      </c>
      <c r="I236" s="592">
        <v>0</v>
      </c>
      <c r="J236" s="592">
        <v>0</v>
      </c>
      <c r="K236" s="592">
        <v>0</v>
      </c>
      <c r="L236" s="592">
        <v>0</v>
      </c>
      <c r="M236" s="592">
        <v>0</v>
      </c>
    </row>
    <row r="237" spans="1:13" ht="15" customHeight="1">
      <c r="A237" s="594">
        <v>2340</v>
      </c>
      <c r="B237" s="594">
        <v>2350</v>
      </c>
      <c r="C237" s="594">
        <v>30450</v>
      </c>
      <c r="D237" s="594">
        <v>23450</v>
      </c>
      <c r="E237" s="594">
        <v>13340</v>
      </c>
      <c r="F237" s="594">
        <v>9970</v>
      </c>
      <c r="G237" s="594">
        <v>6590</v>
      </c>
      <c r="H237" s="594">
        <v>3220</v>
      </c>
      <c r="I237" s="592">
        <v>0</v>
      </c>
      <c r="J237" s="592">
        <v>0</v>
      </c>
      <c r="K237" s="592">
        <v>0</v>
      </c>
      <c r="L237" s="592">
        <v>0</v>
      </c>
      <c r="M237" s="592">
        <v>0</v>
      </c>
    </row>
    <row r="238" spans="1:13" ht="15" customHeight="1">
      <c r="A238" s="594">
        <v>2350</v>
      </c>
      <c r="B238" s="594">
        <v>2360</v>
      </c>
      <c r="C238" s="594">
        <v>30770</v>
      </c>
      <c r="D238" s="594">
        <v>23770</v>
      </c>
      <c r="E238" s="594">
        <v>13540</v>
      </c>
      <c r="F238" s="594">
        <v>10170</v>
      </c>
      <c r="G238" s="594">
        <v>6790</v>
      </c>
      <c r="H238" s="594">
        <v>3420</v>
      </c>
      <c r="I238" s="592">
        <v>0</v>
      </c>
      <c r="J238" s="592">
        <v>0</v>
      </c>
      <c r="K238" s="592">
        <v>0</v>
      </c>
      <c r="L238" s="592">
        <v>0</v>
      </c>
      <c r="M238" s="592">
        <v>0</v>
      </c>
    </row>
    <row r="239" spans="1:13" ht="15" customHeight="1">
      <c r="A239" s="594">
        <v>2360</v>
      </c>
      <c r="B239" s="594">
        <v>2370</v>
      </c>
      <c r="C239" s="594">
        <v>31090</v>
      </c>
      <c r="D239" s="594">
        <v>24090</v>
      </c>
      <c r="E239" s="594">
        <v>13740</v>
      </c>
      <c r="F239" s="594">
        <v>10370</v>
      </c>
      <c r="G239" s="594">
        <v>6990</v>
      </c>
      <c r="H239" s="594">
        <v>3620</v>
      </c>
      <c r="I239" s="592">
        <v>0</v>
      </c>
      <c r="J239" s="592">
        <v>0</v>
      </c>
      <c r="K239" s="592">
        <v>0</v>
      </c>
      <c r="L239" s="592">
        <v>0</v>
      </c>
      <c r="M239" s="592">
        <v>0</v>
      </c>
    </row>
    <row r="240" spans="1:13" ht="15" customHeight="1">
      <c r="A240" s="594">
        <v>2370</v>
      </c>
      <c r="B240" s="594">
        <v>2380</v>
      </c>
      <c r="C240" s="594">
        <v>31410</v>
      </c>
      <c r="D240" s="594">
        <v>24410</v>
      </c>
      <c r="E240" s="594">
        <v>13940</v>
      </c>
      <c r="F240" s="594">
        <v>10560</v>
      </c>
      <c r="G240" s="594">
        <v>7190</v>
      </c>
      <c r="H240" s="594">
        <v>3810</v>
      </c>
      <c r="I240" s="592">
        <v>0</v>
      </c>
      <c r="J240" s="592">
        <v>0</v>
      </c>
      <c r="K240" s="592">
        <v>0</v>
      </c>
      <c r="L240" s="592">
        <v>0</v>
      </c>
      <c r="M240" s="592">
        <v>0</v>
      </c>
    </row>
    <row r="241" spans="1:13" ht="15" customHeight="1">
      <c r="A241" s="594">
        <v>2380</v>
      </c>
      <c r="B241" s="594">
        <v>2390</v>
      </c>
      <c r="C241" s="594">
        <v>31970</v>
      </c>
      <c r="D241" s="594">
        <v>24730</v>
      </c>
      <c r="E241" s="594">
        <v>14140</v>
      </c>
      <c r="F241" s="594">
        <v>10760</v>
      </c>
      <c r="G241" s="594">
        <v>7390</v>
      </c>
      <c r="H241" s="594">
        <v>4010</v>
      </c>
      <c r="I241" s="592">
        <v>0</v>
      </c>
      <c r="J241" s="592">
        <v>0</v>
      </c>
      <c r="K241" s="592">
        <v>0</v>
      </c>
      <c r="L241" s="592">
        <v>0</v>
      </c>
      <c r="M241" s="592">
        <v>0</v>
      </c>
    </row>
    <row r="242" spans="1:13" ht="15" customHeight="1">
      <c r="A242" s="594">
        <v>2390</v>
      </c>
      <c r="B242" s="594">
        <v>2400</v>
      </c>
      <c r="C242" s="594">
        <v>32770</v>
      </c>
      <c r="D242" s="594">
        <v>25050</v>
      </c>
      <c r="E242" s="594">
        <v>14340</v>
      </c>
      <c r="F242" s="594">
        <v>10960</v>
      </c>
      <c r="G242" s="594">
        <v>7590</v>
      </c>
      <c r="H242" s="594">
        <v>4210</v>
      </c>
      <c r="I242" s="592">
        <v>0</v>
      </c>
      <c r="J242" s="592">
        <v>0</v>
      </c>
      <c r="K242" s="592">
        <v>0</v>
      </c>
      <c r="L242" s="592">
        <v>0</v>
      </c>
      <c r="M242" s="592">
        <v>0</v>
      </c>
    </row>
    <row r="243" spans="1:13" ht="15" customHeight="1">
      <c r="A243" s="594">
        <v>2400</v>
      </c>
      <c r="B243" s="594">
        <v>2410</v>
      </c>
      <c r="C243" s="594">
        <v>33570</v>
      </c>
      <c r="D243" s="594">
        <v>25380</v>
      </c>
      <c r="E243" s="594">
        <v>14530</v>
      </c>
      <c r="F243" s="594">
        <v>11160</v>
      </c>
      <c r="G243" s="594">
        <v>7780</v>
      </c>
      <c r="H243" s="594">
        <v>4410</v>
      </c>
      <c r="I243" s="594">
        <v>1030</v>
      </c>
      <c r="J243" s="592">
        <v>0</v>
      </c>
      <c r="K243" s="592">
        <v>0</v>
      </c>
      <c r="L243" s="592">
        <v>0</v>
      </c>
      <c r="M243" s="592">
        <v>0</v>
      </c>
    </row>
    <row r="244" spans="1:13" ht="15" customHeight="1">
      <c r="A244" s="594">
        <v>2410</v>
      </c>
      <c r="B244" s="594">
        <v>2420</v>
      </c>
      <c r="C244" s="594">
        <v>34380</v>
      </c>
      <c r="D244" s="594">
        <v>25700</v>
      </c>
      <c r="E244" s="594">
        <v>14730</v>
      </c>
      <c r="F244" s="594">
        <v>11360</v>
      </c>
      <c r="G244" s="594">
        <v>7980</v>
      </c>
      <c r="H244" s="594">
        <v>4610</v>
      </c>
      <c r="I244" s="594">
        <v>1230</v>
      </c>
      <c r="J244" s="592">
        <v>0</v>
      </c>
      <c r="K244" s="592">
        <v>0</v>
      </c>
      <c r="L244" s="592">
        <v>0</v>
      </c>
      <c r="M244" s="592">
        <v>0</v>
      </c>
    </row>
    <row r="245" spans="1:13" ht="15" customHeight="1">
      <c r="A245" s="594">
        <v>2420</v>
      </c>
      <c r="B245" s="594">
        <v>2430</v>
      </c>
      <c r="C245" s="594">
        <v>35180</v>
      </c>
      <c r="D245" s="594">
        <v>26020</v>
      </c>
      <c r="E245" s="594">
        <v>14930</v>
      </c>
      <c r="F245" s="594">
        <v>11560</v>
      </c>
      <c r="G245" s="594">
        <v>8180</v>
      </c>
      <c r="H245" s="594">
        <v>4810</v>
      </c>
      <c r="I245" s="594">
        <v>1430</v>
      </c>
      <c r="J245" s="592">
        <v>0</v>
      </c>
      <c r="K245" s="592">
        <v>0</v>
      </c>
      <c r="L245" s="592">
        <v>0</v>
      </c>
      <c r="M245" s="592">
        <v>0</v>
      </c>
    </row>
    <row r="246" spans="1:13" ht="15" customHeight="1">
      <c r="A246" s="594">
        <v>2430</v>
      </c>
      <c r="B246" s="594">
        <v>2440</v>
      </c>
      <c r="C246" s="594">
        <v>35980</v>
      </c>
      <c r="D246" s="594">
        <v>26340</v>
      </c>
      <c r="E246" s="594">
        <v>15130</v>
      </c>
      <c r="F246" s="594">
        <v>11760</v>
      </c>
      <c r="G246" s="594">
        <v>8380</v>
      </c>
      <c r="H246" s="594">
        <v>5010</v>
      </c>
      <c r="I246" s="594">
        <v>1630</v>
      </c>
      <c r="J246" s="592">
        <v>0</v>
      </c>
      <c r="K246" s="592">
        <v>0</v>
      </c>
      <c r="L246" s="592">
        <v>0</v>
      </c>
      <c r="M246" s="592">
        <v>0</v>
      </c>
    </row>
    <row r="247" spans="1:13" ht="15" customHeight="1">
      <c r="A247" s="594">
        <v>2440</v>
      </c>
      <c r="B247" s="594">
        <v>2450</v>
      </c>
      <c r="C247" s="594">
        <v>36790</v>
      </c>
      <c r="D247" s="594">
        <v>26660</v>
      </c>
      <c r="E247" s="594">
        <v>15330</v>
      </c>
      <c r="F247" s="594">
        <v>11950</v>
      </c>
      <c r="G247" s="594">
        <v>8580</v>
      </c>
      <c r="H247" s="594">
        <v>5200</v>
      </c>
      <c r="I247" s="594">
        <v>1830</v>
      </c>
      <c r="J247" s="592">
        <v>0</v>
      </c>
      <c r="K247" s="592">
        <v>0</v>
      </c>
      <c r="L247" s="592">
        <v>0</v>
      </c>
      <c r="M247" s="592">
        <v>0</v>
      </c>
    </row>
    <row r="248" spans="1:13" ht="15" customHeight="1">
      <c r="A248" s="594">
        <v>2450</v>
      </c>
      <c r="B248" s="594">
        <v>2460</v>
      </c>
      <c r="C248" s="594">
        <v>37590</v>
      </c>
      <c r="D248" s="594">
        <v>26980</v>
      </c>
      <c r="E248" s="594">
        <v>15530</v>
      </c>
      <c r="F248" s="594">
        <v>12150</v>
      </c>
      <c r="G248" s="594">
        <v>8780</v>
      </c>
      <c r="H248" s="594">
        <v>5400</v>
      </c>
      <c r="I248" s="594">
        <v>2030</v>
      </c>
      <c r="J248" s="592">
        <v>0</v>
      </c>
      <c r="K248" s="592">
        <v>0</v>
      </c>
      <c r="L248" s="592">
        <v>0</v>
      </c>
      <c r="M248" s="592">
        <v>0</v>
      </c>
    </row>
    <row r="249" spans="1:13" ht="15" customHeight="1">
      <c r="A249" s="594">
        <v>2460</v>
      </c>
      <c r="B249" s="594">
        <v>2470</v>
      </c>
      <c r="C249" s="594">
        <v>38390</v>
      </c>
      <c r="D249" s="594">
        <v>27300</v>
      </c>
      <c r="E249" s="594">
        <v>15730</v>
      </c>
      <c r="F249" s="594">
        <v>12350</v>
      </c>
      <c r="G249" s="594">
        <v>8980</v>
      </c>
      <c r="H249" s="594">
        <v>5600</v>
      </c>
      <c r="I249" s="594">
        <v>2230</v>
      </c>
      <c r="J249" s="592">
        <v>0</v>
      </c>
      <c r="K249" s="592">
        <v>0</v>
      </c>
      <c r="L249" s="592">
        <v>0</v>
      </c>
      <c r="M249" s="592">
        <v>0</v>
      </c>
    </row>
    <row r="250" spans="1:13" ht="15" customHeight="1">
      <c r="A250" s="594">
        <v>2470</v>
      </c>
      <c r="B250" s="594">
        <v>2480</v>
      </c>
      <c r="C250" s="594">
        <v>39200</v>
      </c>
      <c r="D250" s="594">
        <v>27630</v>
      </c>
      <c r="E250" s="594">
        <v>15920</v>
      </c>
      <c r="F250" s="594">
        <v>12550</v>
      </c>
      <c r="G250" s="594">
        <v>9170</v>
      </c>
      <c r="H250" s="594">
        <v>5800</v>
      </c>
      <c r="I250" s="594">
        <v>2420</v>
      </c>
      <c r="J250" s="592">
        <v>0</v>
      </c>
      <c r="K250" s="592">
        <v>0</v>
      </c>
      <c r="L250" s="592">
        <v>0</v>
      </c>
      <c r="M250" s="592">
        <v>0</v>
      </c>
    </row>
    <row r="251" spans="1:13" ht="15" customHeight="1">
      <c r="A251" s="594">
        <v>2480</v>
      </c>
      <c r="B251" s="594">
        <v>2490</v>
      </c>
      <c r="C251" s="594">
        <v>40000</v>
      </c>
      <c r="D251" s="594">
        <v>27950</v>
      </c>
      <c r="E251" s="594">
        <v>16120</v>
      </c>
      <c r="F251" s="594">
        <v>12750</v>
      </c>
      <c r="G251" s="594">
        <v>9370</v>
      </c>
      <c r="H251" s="594">
        <v>6000</v>
      </c>
      <c r="I251" s="594">
        <v>2620</v>
      </c>
      <c r="J251" s="592">
        <v>0</v>
      </c>
      <c r="K251" s="592">
        <v>0</v>
      </c>
      <c r="L251" s="592">
        <v>0</v>
      </c>
      <c r="M251" s="592">
        <v>0</v>
      </c>
    </row>
    <row r="252" spans="1:13" ht="15" customHeight="1">
      <c r="A252" s="594">
        <v>2490</v>
      </c>
      <c r="B252" s="594">
        <v>2500</v>
      </c>
      <c r="C252" s="594">
        <v>40800</v>
      </c>
      <c r="D252" s="594">
        <v>28270</v>
      </c>
      <c r="E252" s="594">
        <v>16320</v>
      </c>
      <c r="F252" s="594">
        <v>12950</v>
      </c>
      <c r="G252" s="594">
        <v>9570</v>
      </c>
      <c r="H252" s="594">
        <v>6200</v>
      </c>
      <c r="I252" s="594">
        <v>2820</v>
      </c>
      <c r="J252" s="592">
        <v>0</v>
      </c>
      <c r="K252" s="592">
        <v>0</v>
      </c>
      <c r="L252" s="592">
        <v>0</v>
      </c>
      <c r="M252" s="592">
        <v>0</v>
      </c>
    </row>
    <row r="253" spans="1:13" ht="15" customHeight="1">
      <c r="A253" s="594">
        <v>2500</v>
      </c>
      <c r="B253" s="594">
        <v>2510</v>
      </c>
      <c r="C253" s="594">
        <v>41630</v>
      </c>
      <c r="D253" s="594">
        <v>28600</v>
      </c>
      <c r="E253" s="594">
        <v>16530</v>
      </c>
      <c r="F253" s="594">
        <v>13150</v>
      </c>
      <c r="G253" s="594">
        <v>9780</v>
      </c>
      <c r="H253" s="594">
        <v>6400</v>
      </c>
      <c r="I253" s="594">
        <v>3030</v>
      </c>
      <c r="J253" s="592">
        <v>0</v>
      </c>
      <c r="K253" s="592">
        <v>0</v>
      </c>
      <c r="L253" s="592">
        <v>0</v>
      </c>
      <c r="M253" s="592">
        <v>0</v>
      </c>
    </row>
    <row r="254" spans="1:13" ht="15" customHeight="1">
      <c r="A254" s="594">
        <v>2510</v>
      </c>
      <c r="B254" s="594">
        <v>2520</v>
      </c>
      <c r="C254" s="594">
        <v>42490</v>
      </c>
      <c r="D254" s="594">
        <v>28940</v>
      </c>
      <c r="E254" s="594">
        <v>16740</v>
      </c>
      <c r="F254" s="594">
        <v>13360</v>
      </c>
      <c r="G254" s="594">
        <v>9990</v>
      </c>
      <c r="H254" s="594">
        <v>6610</v>
      </c>
      <c r="I254" s="594">
        <v>3240</v>
      </c>
      <c r="J254" s="592">
        <v>0</v>
      </c>
      <c r="K254" s="592">
        <v>0</v>
      </c>
      <c r="L254" s="592">
        <v>0</v>
      </c>
      <c r="M254" s="592">
        <v>0</v>
      </c>
    </row>
    <row r="255" spans="1:13" ht="15" customHeight="1">
      <c r="A255" s="594">
        <v>2520</v>
      </c>
      <c r="B255" s="594">
        <v>2530</v>
      </c>
      <c r="C255" s="594">
        <v>43340</v>
      </c>
      <c r="D255" s="594">
        <v>29280</v>
      </c>
      <c r="E255" s="594">
        <v>16950</v>
      </c>
      <c r="F255" s="594">
        <v>13580</v>
      </c>
      <c r="G255" s="594">
        <v>10200</v>
      </c>
      <c r="H255" s="594">
        <v>6830</v>
      </c>
      <c r="I255" s="594">
        <v>3450</v>
      </c>
      <c r="J255" s="592">
        <v>0</v>
      </c>
      <c r="K255" s="592">
        <v>0</v>
      </c>
      <c r="L255" s="592">
        <v>0</v>
      </c>
      <c r="M255" s="592">
        <v>0</v>
      </c>
    </row>
    <row r="256" spans="1:13" ht="15" customHeight="1">
      <c r="A256" s="594">
        <v>2530</v>
      </c>
      <c r="B256" s="594">
        <v>2540</v>
      </c>
      <c r="C256" s="594">
        <v>44200</v>
      </c>
      <c r="D256" s="594">
        <v>29630</v>
      </c>
      <c r="E256" s="594">
        <v>17160</v>
      </c>
      <c r="F256" s="594">
        <v>13790</v>
      </c>
      <c r="G256" s="594">
        <v>10410</v>
      </c>
      <c r="H256" s="594">
        <v>7040</v>
      </c>
      <c r="I256" s="594">
        <v>3660</v>
      </c>
      <c r="J256" s="592">
        <v>0</v>
      </c>
      <c r="K256" s="592">
        <v>0</v>
      </c>
      <c r="L256" s="592">
        <v>0</v>
      </c>
      <c r="M256" s="592">
        <v>0</v>
      </c>
    </row>
    <row r="257" spans="1:13" ht="15" customHeight="1">
      <c r="A257" s="594">
        <v>2540</v>
      </c>
      <c r="B257" s="594">
        <v>2550</v>
      </c>
      <c r="C257" s="594">
        <v>45050</v>
      </c>
      <c r="D257" s="594">
        <v>29970</v>
      </c>
      <c r="E257" s="594">
        <v>17370</v>
      </c>
      <c r="F257" s="594">
        <v>14000</v>
      </c>
      <c r="G257" s="594">
        <v>10620</v>
      </c>
      <c r="H257" s="594">
        <v>7250</v>
      </c>
      <c r="I257" s="594">
        <v>3870</v>
      </c>
      <c r="J257" s="592">
        <v>0</v>
      </c>
      <c r="K257" s="592">
        <v>0</v>
      </c>
      <c r="L257" s="592">
        <v>0</v>
      </c>
      <c r="M257" s="592">
        <v>0</v>
      </c>
    </row>
    <row r="258" spans="1:13" ht="15" customHeight="1">
      <c r="A258" s="594">
        <v>2550</v>
      </c>
      <c r="B258" s="594">
        <v>2560</v>
      </c>
      <c r="C258" s="594">
        <v>45910</v>
      </c>
      <c r="D258" s="594">
        <v>30310</v>
      </c>
      <c r="E258" s="594">
        <v>17590</v>
      </c>
      <c r="F258" s="594">
        <v>14210</v>
      </c>
      <c r="G258" s="594">
        <v>10840</v>
      </c>
      <c r="H258" s="594">
        <v>7460</v>
      </c>
      <c r="I258" s="594">
        <v>4090</v>
      </c>
      <c r="J258" s="592">
        <v>0</v>
      </c>
      <c r="K258" s="592">
        <v>0</v>
      </c>
      <c r="L258" s="592">
        <v>0</v>
      </c>
      <c r="M258" s="592">
        <v>0</v>
      </c>
    </row>
    <row r="259" spans="1:13" ht="15" customHeight="1">
      <c r="A259" s="594">
        <v>2560</v>
      </c>
      <c r="B259" s="594">
        <v>2570</v>
      </c>
      <c r="C259" s="594">
        <v>46770</v>
      </c>
      <c r="D259" s="594">
        <v>30650</v>
      </c>
      <c r="E259" s="594">
        <v>17800</v>
      </c>
      <c r="F259" s="594">
        <v>14420</v>
      </c>
      <c r="G259" s="594">
        <v>11050</v>
      </c>
      <c r="H259" s="594">
        <v>7670</v>
      </c>
      <c r="I259" s="594">
        <v>4300</v>
      </c>
      <c r="J259" s="592">
        <v>0</v>
      </c>
      <c r="K259" s="592">
        <v>0</v>
      </c>
      <c r="L259" s="592">
        <v>0</v>
      </c>
      <c r="M259" s="592">
        <v>0</v>
      </c>
    </row>
    <row r="260" spans="1:13" ht="15" customHeight="1">
      <c r="A260" s="594">
        <v>2570</v>
      </c>
      <c r="B260" s="594">
        <v>2580</v>
      </c>
      <c r="C260" s="594">
        <v>47620</v>
      </c>
      <c r="D260" s="594">
        <v>31000</v>
      </c>
      <c r="E260" s="594">
        <v>18010</v>
      </c>
      <c r="F260" s="594">
        <v>14630</v>
      </c>
      <c r="G260" s="594">
        <v>11260</v>
      </c>
      <c r="H260" s="594">
        <v>7880</v>
      </c>
      <c r="I260" s="594">
        <v>4510</v>
      </c>
      <c r="J260" s="594">
        <v>1130</v>
      </c>
      <c r="K260" s="592">
        <v>0</v>
      </c>
      <c r="L260" s="592">
        <v>0</v>
      </c>
      <c r="M260" s="592">
        <v>0</v>
      </c>
    </row>
    <row r="261" spans="1:13" ht="15" customHeight="1">
      <c r="A261" s="594">
        <v>2580</v>
      </c>
      <c r="B261" s="594">
        <v>2590</v>
      </c>
      <c r="C261" s="594">
        <v>48480</v>
      </c>
      <c r="D261" s="594">
        <v>31340</v>
      </c>
      <c r="E261" s="594">
        <v>18220</v>
      </c>
      <c r="F261" s="594">
        <v>14850</v>
      </c>
      <c r="G261" s="594">
        <v>11470</v>
      </c>
      <c r="H261" s="594">
        <v>8100</v>
      </c>
      <c r="I261" s="594">
        <v>4720</v>
      </c>
      <c r="J261" s="594">
        <v>1350</v>
      </c>
      <c r="K261" s="592">
        <v>0</v>
      </c>
      <c r="L261" s="592">
        <v>0</v>
      </c>
      <c r="M261" s="592">
        <v>0</v>
      </c>
    </row>
    <row r="262" spans="1:13" ht="15" customHeight="1">
      <c r="A262" s="594">
        <v>2590</v>
      </c>
      <c r="B262" s="594">
        <v>2600</v>
      </c>
      <c r="C262" s="594">
        <v>49330</v>
      </c>
      <c r="D262" s="594">
        <v>31830</v>
      </c>
      <c r="E262" s="594">
        <v>18430</v>
      </c>
      <c r="F262" s="594">
        <v>15060</v>
      </c>
      <c r="G262" s="594">
        <v>11680</v>
      </c>
      <c r="H262" s="594">
        <v>8310</v>
      </c>
      <c r="I262" s="594">
        <v>4930</v>
      </c>
      <c r="J262" s="594">
        <v>1560</v>
      </c>
      <c r="K262" s="592">
        <v>0</v>
      </c>
      <c r="L262" s="592">
        <v>0</v>
      </c>
      <c r="M262" s="592">
        <v>0</v>
      </c>
    </row>
    <row r="263" spans="1:13" ht="15" customHeight="1">
      <c r="A263" s="594">
        <v>2600</v>
      </c>
      <c r="B263" s="594">
        <v>2610</v>
      </c>
      <c r="C263" s="594">
        <v>50190</v>
      </c>
      <c r="D263" s="594">
        <v>32690</v>
      </c>
      <c r="E263" s="594">
        <v>18650</v>
      </c>
      <c r="F263" s="594">
        <v>15270</v>
      </c>
      <c r="G263" s="594">
        <v>11900</v>
      </c>
      <c r="H263" s="594">
        <v>8520</v>
      </c>
      <c r="I263" s="594">
        <v>5150</v>
      </c>
      <c r="J263" s="594">
        <v>1770</v>
      </c>
      <c r="K263" s="592">
        <v>0</v>
      </c>
      <c r="L263" s="592">
        <v>0</v>
      </c>
      <c r="M263" s="592">
        <v>0</v>
      </c>
    </row>
    <row r="264" spans="1:13" ht="15" customHeight="1">
      <c r="A264" s="594">
        <v>2610</v>
      </c>
      <c r="B264" s="594">
        <v>2620</v>
      </c>
      <c r="C264" s="594">
        <v>51040</v>
      </c>
      <c r="D264" s="594">
        <v>33540</v>
      </c>
      <c r="E264" s="594">
        <v>18920</v>
      </c>
      <c r="F264" s="594">
        <v>15480</v>
      </c>
      <c r="G264" s="594">
        <v>12110</v>
      </c>
      <c r="H264" s="594">
        <v>8730</v>
      </c>
      <c r="I264" s="594">
        <v>5360</v>
      </c>
      <c r="J264" s="594">
        <v>1980</v>
      </c>
      <c r="K264" s="592">
        <v>0</v>
      </c>
      <c r="L264" s="592">
        <v>0</v>
      </c>
      <c r="M264" s="592">
        <v>0</v>
      </c>
    </row>
    <row r="265" spans="1:13" ht="15" customHeight="1">
      <c r="A265" s="594">
        <v>2620</v>
      </c>
      <c r="B265" s="594">
        <v>2630</v>
      </c>
      <c r="C265" s="594">
        <v>51900</v>
      </c>
      <c r="D265" s="594">
        <v>34400</v>
      </c>
      <c r="E265" s="594">
        <v>19250</v>
      </c>
      <c r="F265" s="594">
        <v>15690</v>
      </c>
      <c r="G265" s="594">
        <v>12320</v>
      </c>
      <c r="H265" s="594">
        <v>8940</v>
      </c>
      <c r="I265" s="594">
        <v>5570</v>
      </c>
      <c r="J265" s="594">
        <v>2190</v>
      </c>
      <c r="K265" s="592">
        <v>0</v>
      </c>
      <c r="L265" s="592">
        <v>0</v>
      </c>
      <c r="M265" s="592">
        <v>0</v>
      </c>
    </row>
    <row r="266" spans="1:13" ht="15" customHeight="1">
      <c r="A266" s="594">
        <v>2630</v>
      </c>
      <c r="B266" s="594">
        <v>2640</v>
      </c>
      <c r="C266" s="594">
        <v>52760</v>
      </c>
      <c r="D266" s="594">
        <v>35260</v>
      </c>
      <c r="E266" s="594">
        <v>19580</v>
      </c>
      <c r="F266" s="594">
        <v>15910</v>
      </c>
      <c r="G266" s="594">
        <v>12530</v>
      </c>
      <c r="H266" s="594">
        <v>9160</v>
      </c>
      <c r="I266" s="594">
        <v>5780</v>
      </c>
      <c r="J266" s="594">
        <v>2410</v>
      </c>
      <c r="K266" s="592">
        <v>0</v>
      </c>
      <c r="L266" s="592">
        <v>0</v>
      </c>
      <c r="M266" s="592">
        <v>0</v>
      </c>
    </row>
    <row r="267" spans="1:13" ht="15" customHeight="1">
      <c r="A267" s="594">
        <v>2640</v>
      </c>
      <c r="B267" s="594">
        <v>2650</v>
      </c>
      <c r="C267" s="594">
        <v>53610</v>
      </c>
      <c r="D267" s="594">
        <v>36110</v>
      </c>
      <c r="E267" s="594">
        <v>19910</v>
      </c>
      <c r="F267" s="594">
        <v>16120</v>
      </c>
      <c r="G267" s="594">
        <v>12740</v>
      </c>
      <c r="H267" s="594">
        <v>9370</v>
      </c>
      <c r="I267" s="594">
        <v>5990</v>
      </c>
      <c r="J267" s="594">
        <v>2620</v>
      </c>
      <c r="K267" s="592">
        <v>0</v>
      </c>
      <c r="L267" s="592">
        <v>0</v>
      </c>
      <c r="M267" s="592">
        <v>0</v>
      </c>
    </row>
    <row r="268" spans="1:13" ht="15" customHeight="1">
      <c r="A268" s="594">
        <v>2650</v>
      </c>
      <c r="B268" s="594">
        <v>2660</v>
      </c>
      <c r="C268" s="594">
        <v>54470</v>
      </c>
      <c r="D268" s="594">
        <v>36970</v>
      </c>
      <c r="E268" s="594">
        <v>20240</v>
      </c>
      <c r="F268" s="594">
        <v>16330</v>
      </c>
      <c r="G268" s="594">
        <v>12960</v>
      </c>
      <c r="H268" s="594">
        <v>9580</v>
      </c>
      <c r="I268" s="594">
        <v>6210</v>
      </c>
      <c r="J268" s="594">
        <v>2830</v>
      </c>
      <c r="K268" s="592">
        <v>0</v>
      </c>
      <c r="L268" s="592">
        <v>0</v>
      </c>
      <c r="M268" s="592">
        <v>0</v>
      </c>
    </row>
    <row r="269" spans="1:13" ht="15" customHeight="1">
      <c r="A269" s="594">
        <v>2660</v>
      </c>
      <c r="B269" s="594">
        <v>2670</v>
      </c>
      <c r="C269" s="594">
        <v>55320</v>
      </c>
      <c r="D269" s="594">
        <v>37820</v>
      </c>
      <c r="E269" s="594">
        <v>20570</v>
      </c>
      <c r="F269" s="594">
        <v>16540</v>
      </c>
      <c r="G269" s="594">
        <v>13170</v>
      </c>
      <c r="H269" s="594">
        <v>9790</v>
      </c>
      <c r="I269" s="594">
        <v>6420</v>
      </c>
      <c r="J269" s="594">
        <v>3040</v>
      </c>
      <c r="K269" s="592">
        <v>0</v>
      </c>
      <c r="L269" s="592">
        <v>0</v>
      </c>
      <c r="M269" s="592">
        <v>0</v>
      </c>
    </row>
    <row r="270" spans="1:13" ht="15" customHeight="1">
      <c r="A270" s="594">
        <v>2670</v>
      </c>
      <c r="B270" s="594">
        <v>2680</v>
      </c>
      <c r="C270" s="594">
        <v>56180</v>
      </c>
      <c r="D270" s="594">
        <v>38680</v>
      </c>
      <c r="E270" s="594">
        <v>20900</v>
      </c>
      <c r="F270" s="594">
        <v>16750</v>
      </c>
      <c r="G270" s="594">
        <v>13380</v>
      </c>
      <c r="H270" s="594">
        <v>10000</v>
      </c>
      <c r="I270" s="594">
        <v>6630</v>
      </c>
      <c r="J270" s="594">
        <v>3250</v>
      </c>
      <c r="K270" s="592">
        <v>0</v>
      </c>
      <c r="L270" s="592">
        <v>0</v>
      </c>
      <c r="M270" s="592">
        <v>0</v>
      </c>
    </row>
    <row r="271" spans="1:13" ht="15" customHeight="1">
      <c r="A271" s="594">
        <v>2680</v>
      </c>
      <c r="B271" s="594">
        <v>2690</v>
      </c>
      <c r="C271" s="594">
        <v>57040</v>
      </c>
      <c r="D271" s="594">
        <v>39540</v>
      </c>
      <c r="E271" s="594">
        <v>21230</v>
      </c>
      <c r="F271" s="594">
        <v>16970</v>
      </c>
      <c r="G271" s="594">
        <v>13590</v>
      </c>
      <c r="H271" s="594">
        <v>10220</v>
      </c>
      <c r="I271" s="594">
        <v>6840</v>
      </c>
      <c r="J271" s="594">
        <v>3470</v>
      </c>
      <c r="K271" s="592">
        <v>0</v>
      </c>
      <c r="L271" s="592">
        <v>0</v>
      </c>
      <c r="M271" s="592">
        <v>0</v>
      </c>
    </row>
    <row r="272" spans="1:13" ht="15" customHeight="1">
      <c r="A272" s="594">
        <v>2690</v>
      </c>
      <c r="B272" s="594">
        <v>2700</v>
      </c>
      <c r="C272" s="594">
        <v>57890</v>
      </c>
      <c r="D272" s="594">
        <v>40390</v>
      </c>
      <c r="E272" s="594">
        <v>21560</v>
      </c>
      <c r="F272" s="594">
        <v>17180</v>
      </c>
      <c r="G272" s="594">
        <v>13800</v>
      </c>
      <c r="H272" s="594">
        <v>10430</v>
      </c>
      <c r="I272" s="594">
        <v>7050</v>
      </c>
      <c r="J272" s="594">
        <v>3680</v>
      </c>
      <c r="K272" s="592">
        <v>0</v>
      </c>
      <c r="L272" s="592">
        <v>0</v>
      </c>
      <c r="M272" s="592">
        <v>0</v>
      </c>
    </row>
    <row r="273" spans="1:13" ht="15" customHeight="1">
      <c r="A273" s="594">
        <v>2700</v>
      </c>
      <c r="B273" s="594">
        <v>2710</v>
      </c>
      <c r="C273" s="594">
        <v>58750</v>
      </c>
      <c r="D273" s="594">
        <v>41250</v>
      </c>
      <c r="E273" s="594">
        <v>21890</v>
      </c>
      <c r="F273" s="594">
        <v>17390</v>
      </c>
      <c r="G273" s="594">
        <v>14020</v>
      </c>
      <c r="H273" s="594">
        <v>10640</v>
      </c>
      <c r="I273" s="594">
        <v>7270</v>
      </c>
      <c r="J273" s="594">
        <v>3890</v>
      </c>
      <c r="K273" s="592">
        <v>0</v>
      </c>
      <c r="L273" s="592">
        <v>0</v>
      </c>
      <c r="M273" s="592">
        <v>0</v>
      </c>
    </row>
    <row r="274" spans="1:13" ht="15" customHeight="1">
      <c r="A274" s="594">
        <v>2710</v>
      </c>
      <c r="B274" s="594">
        <v>2720</v>
      </c>
      <c r="C274" s="594">
        <v>59600</v>
      </c>
      <c r="D274" s="594">
        <v>42100</v>
      </c>
      <c r="E274" s="594">
        <v>22220</v>
      </c>
      <c r="F274" s="594">
        <v>17600</v>
      </c>
      <c r="G274" s="594">
        <v>14230</v>
      </c>
      <c r="H274" s="594">
        <v>10850</v>
      </c>
      <c r="I274" s="594">
        <v>7480</v>
      </c>
      <c r="J274" s="594">
        <v>4100</v>
      </c>
      <c r="K274" s="592">
        <v>0</v>
      </c>
      <c r="L274" s="592">
        <v>0</v>
      </c>
      <c r="M274" s="592">
        <v>0</v>
      </c>
    </row>
    <row r="275" spans="1:13" ht="15" customHeight="1">
      <c r="A275" s="594">
        <v>2720</v>
      </c>
      <c r="B275" s="594">
        <v>2730</v>
      </c>
      <c r="C275" s="594">
        <v>60460</v>
      </c>
      <c r="D275" s="594">
        <v>42960</v>
      </c>
      <c r="E275" s="594">
        <v>22550</v>
      </c>
      <c r="F275" s="594">
        <v>17810</v>
      </c>
      <c r="G275" s="594">
        <v>14440</v>
      </c>
      <c r="H275" s="594">
        <v>11060</v>
      </c>
      <c r="I275" s="594">
        <v>7690</v>
      </c>
      <c r="J275" s="594">
        <v>4310</v>
      </c>
      <c r="K275" s="592">
        <v>0</v>
      </c>
      <c r="L275" s="592">
        <v>0</v>
      </c>
      <c r="M275" s="592">
        <v>0</v>
      </c>
    </row>
    <row r="276" spans="1:13" ht="15" customHeight="1">
      <c r="A276" s="594">
        <v>2730</v>
      </c>
      <c r="B276" s="594">
        <v>2740</v>
      </c>
      <c r="C276" s="594">
        <v>61310</v>
      </c>
      <c r="D276" s="594">
        <v>43810</v>
      </c>
      <c r="E276" s="594">
        <v>22880</v>
      </c>
      <c r="F276" s="594">
        <v>18030</v>
      </c>
      <c r="G276" s="594">
        <v>14650</v>
      </c>
      <c r="H276" s="594">
        <v>11280</v>
      </c>
      <c r="I276" s="594">
        <v>7900</v>
      </c>
      <c r="J276" s="594">
        <v>4530</v>
      </c>
      <c r="K276" s="594">
        <v>1150</v>
      </c>
      <c r="L276" s="592">
        <v>0</v>
      </c>
      <c r="M276" s="592">
        <v>0</v>
      </c>
    </row>
    <row r="277" spans="1:13" ht="15" customHeight="1">
      <c r="A277" s="594">
        <v>2740</v>
      </c>
      <c r="B277" s="594">
        <v>2750</v>
      </c>
      <c r="C277" s="594">
        <v>62170</v>
      </c>
      <c r="D277" s="594">
        <v>44670</v>
      </c>
      <c r="E277" s="594">
        <v>23210</v>
      </c>
      <c r="F277" s="594">
        <v>18240</v>
      </c>
      <c r="G277" s="594">
        <v>14860</v>
      </c>
      <c r="H277" s="594">
        <v>11490</v>
      </c>
      <c r="I277" s="594">
        <v>8110</v>
      </c>
      <c r="J277" s="594">
        <v>4740</v>
      </c>
      <c r="K277" s="594">
        <v>1360</v>
      </c>
      <c r="L277" s="592">
        <v>0</v>
      </c>
      <c r="M277" s="592">
        <v>0</v>
      </c>
    </row>
    <row r="278" spans="1:13" ht="15" customHeight="1">
      <c r="A278" s="594">
        <v>2750</v>
      </c>
      <c r="B278" s="594">
        <v>2760</v>
      </c>
      <c r="C278" s="594">
        <v>63030</v>
      </c>
      <c r="D278" s="594">
        <v>45530</v>
      </c>
      <c r="E278" s="594">
        <v>23540</v>
      </c>
      <c r="F278" s="594">
        <v>18450</v>
      </c>
      <c r="G278" s="594">
        <v>15070</v>
      </c>
      <c r="H278" s="594">
        <v>11700</v>
      </c>
      <c r="I278" s="594">
        <v>8320</v>
      </c>
      <c r="J278" s="594">
        <v>4950</v>
      </c>
      <c r="K278" s="594">
        <v>1570</v>
      </c>
      <c r="L278" s="592">
        <v>0</v>
      </c>
      <c r="M278" s="592">
        <v>0</v>
      </c>
    </row>
    <row r="279" spans="1:13" ht="15" customHeight="1">
      <c r="A279" s="594">
        <v>2760</v>
      </c>
      <c r="B279" s="594">
        <v>2770</v>
      </c>
      <c r="C279" s="594">
        <v>63880</v>
      </c>
      <c r="D279" s="594">
        <v>46380</v>
      </c>
      <c r="E279" s="594">
        <v>23870</v>
      </c>
      <c r="F279" s="594">
        <v>18660</v>
      </c>
      <c r="G279" s="594">
        <v>15290</v>
      </c>
      <c r="H279" s="594">
        <v>11910</v>
      </c>
      <c r="I279" s="594">
        <v>8540</v>
      </c>
      <c r="J279" s="594">
        <v>5160</v>
      </c>
      <c r="K279" s="594">
        <v>1790</v>
      </c>
      <c r="L279" s="592">
        <v>0</v>
      </c>
      <c r="M279" s="592">
        <v>0</v>
      </c>
    </row>
    <row r="280" spans="1:13" ht="15" customHeight="1">
      <c r="A280" s="594">
        <v>2770</v>
      </c>
      <c r="B280" s="594">
        <v>2780</v>
      </c>
      <c r="C280" s="594">
        <v>64740</v>
      </c>
      <c r="D280" s="594">
        <v>47240</v>
      </c>
      <c r="E280" s="594">
        <v>24200</v>
      </c>
      <c r="F280" s="594">
        <v>18950</v>
      </c>
      <c r="G280" s="594">
        <v>15500</v>
      </c>
      <c r="H280" s="594">
        <v>12120</v>
      </c>
      <c r="I280" s="594">
        <v>8750</v>
      </c>
      <c r="J280" s="594">
        <v>5370</v>
      </c>
      <c r="K280" s="594">
        <v>2000</v>
      </c>
      <c r="L280" s="592">
        <v>0</v>
      </c>
      <c r="M280" s="592">
        <v>0</v>
      </c>
    </row>
    <row r="281" spans="1:13" ht="15" customHeight="1">
      <c r="A281" s="594">
        <v>2780</v>
      </c>
      <c r="B281" s="594">
        <v>2790</v>
      </c>
      <c r="C281" s="594">
        <v>65590</v>
      </c>
      <c r="D281" s="594">
        <v>48090</v>
      </c>
      <c r="E281" s="594">
        <v>24520</v>
      </c>
      <c r="F281" s="594">
        <v>19270</v>
      </c>
      <c r="G281" s="594">
        <v>15710</v>
      </c>
      <c r="H281" s="594">
        <v>12340</v>
      </c>
      <c r="I281" s="594">
        <v>8960</v>
      </c>
      <c r="J281" s="594">
        <v>5590</v>
      </c>
      <c r="K281" s="594">
        <v>2210</v>
      </c>
      <c r="L281" s="592">
        <v>0</v>
      </c>
      <c r="M281" s="592">
        <v>0</v>
      </c>
    </row>
    <row r="282" spans="1:13" ht="15" customHeight="1">
      <c r="A282" s="594">
        <v>2790</v>
      </c>
      <c r="B282" s="594">
        <v>2800</v>
      </c>
      <c r="C282" s="594">
        <v>66450</v>
      </c>
      <c r="D282" s="594">
        <v>48950</v>
      </c>
      <c r="E282" s="594">
        <v>24850</v>
      </c>
      <c r="F282" s="594">
        <v>19600</v>
      </c>
      <c r="G282" s="594">
        <v>15920</v>
      </c>
      <c r="H282" s="594">
        <v>12550</v>
      </c>
      <c r="I282" s="594">
        <v>9170</v>
      </c>
      <c r="J282" s="594">
        <v>5800</v>
      </c>
      <c r="K282" s="594">
        <v>2420</v>
      </c>
      <c r="L282" s="592">
        <v>0</v>
      </c>
      <c r="M282" s="592">
        <v>0</v>
      </c>
    </row>
    <row r="283" spans="1:13" ht="15" customHeight="1">
      <c r="A283" s="594">
        <v>2800</v>
      </c>
      <c r="B283" s="594">
        <v>2810</v>
      </c>
      <c r="C283" s="594">
        <v>67300</v>
      </c>
      <c r="D283" s="594">
        <v>49800</v>
      </c>
      <c r="E283" s="594">
        <v>25180</v>
      </c>
      <c r="F283" s="594">
        <v>19930</v>
      </c>
      <c r="G283" s="594">
        <v>16130</v>
      </c>
      <c r="H283" s="594">
        <v>12760</v>
      </c>
      <c r="I283" s="594">
        <v>9380</v>
      </c>
      <c r="J283" s="594">
        <v>6010</v>
      </c>
      <c r="K283" s="594">
        <v>2630</v>
      </c>
      <c r="L283" s="592">
        <v>0</v>
      </c>
      <c r="M283" s="592">
        <v>0</v>
      </c>
    </row>
    <row r="284" spans="1:13" ht="15" customHeight="1">
      <c r="A284" s="594">
        <v>2810</v>
      </c>
      <c r="B284" s="594">
        <v>2820</v>
      </c>
      <c r="C284" s="594">
        <v>68160</v>
      </c>
      <c r="D284" s="594">
        <v>50660</v>
      </c>
      <c r="E284" s="594">
        <v>25510</v>
      </c>
      <c r="F284" s="594">
        <v>20260</v>
      </c>
      <c r="G284" s="594">
        <v>16350</v>
      </c>
      <c r="H284" s="594">
        <v>12970</v>
      </c>
      <c r="I284" s="594">
        <v>9600</v>
      </c>
      <c r="J284" s="594">
        <v>6220</v>
      </c>
      <c r="K284" s="594">
        <v>2850</v>
      </c>
      <c r="L284" s="592">
        <v>0</v>
      </c>
      <c r="M284" s="592">
        <v>0</v>
      </c>
    </row>
    <row r="285" spans="1:13" ht="15" customHeight="1">
      <c r="A285" s="594">
        <v>2820</v>
      </c>
      <c r="B285" s="594">
        <v>2830</v>
      </c>
      <c r="C285" s="594">
        <v>69020</v>
      </c>
      <c r="D285" s="594">
        <v>51520</v>
      </c>
      <c r="E285" s="594">
        <v>25840</v>
      </c>
      <c r="F285" s="594">
        <v>20590</v>
      </c>
      <c r="G285" s="594">
        <v>16560</v>
      </c>
      <c r="H285" s="594">
        <v>13180</v>
      </c>
      <c r="I285" s="594">
        <v>9810</v>
      </c>
      <c r="J285" s="594">
        <v>6430</v>
      </c>
      <c r="K285" s="594">
        <v>3060</v>
      </c>
      <c r="L285" s="592">
        <v>0</v>
      </c>
      <c r="M285" s="592">
        <v>0</v>
      </c>
    </row>
    <row r="286" spans="1:13" ht="15" customHeight="1">
      <c r="A286" s="594">
        <v>2830</v>
      </c>
      <c r="B286" s="594">
        <v>2840</v>
      </c>
      <c r="C286" s="594">
        <v>69870</v>
      </c>
      <c r="D286" s="594">
        <v>52370</v>
      </c>
      <c r="E286" s="594">
        <v>26170</v>
      </c>
      <c r="F286" s="594">
        <v>20920</v>
      </c>
      <c r="G286" s="594">
        <v>16770</v>
      </c>
      <c r="H286" s="594">
        <v>13400</v>
      </c>
      <c r="I286" s="594">
        <v>10020</v>
      </c>
      <c r="J286" s="594">
        <v>6650</v>
      </c>
      <c r="K286" s="594">
        <v>3270</v>
      </c>
      <c r="L286" s="592">
        <v>0</v>
      </c>
      <c r="M286" s="592">
        <v>0</v>
      </c>
    </row>
    <row r="287" spans="1:13" ht="15" customHeight="1">
      <c r="A287" s="594">
        <v>2840</v>
      </c>
      <c r="B287" s="594">
        <v>2850</v>
      </c>
      <c r="C287" s="594">
        <v>70730</v>
      </c>
      <c r="D287" s="594">
        <v>53230</v>
      </c>
      <c r="E287" s="594">
        <v>26500</v>
      </c>
      <c r="F287" s="594">
        <v>21250</v>
      </c>
      <c r="G287" s="594">
        <v>16980</v>
      </c>
      <c r="H287" s="594">
        <v>13610</v>
      </c>
      <c r="I287" s="594">
        <v>10230</v>
      </c>
      <c r="J287" s="594">
        <v>6860</v>
      </c>
      <c r="K287" s="594">
        <v>3480</v>
      </c>
      <c r="L287" s="592">
        <v>0</v>
      </c>
      <c r="M287" s="592">
        <v>0</v>
      </c>
    </row>
    <row r="288" spans="1:13" ht="15" customHeight="1">
      <c r="A288" s="594">
        <v>2850</v>
      </c>
      <c r="B288" s="594">
        <v>2860</v>
      </c>
      <c r="C288" s="594">
        <v>71580</v>
      </c>
      <c r="D288" s="594">
        <v>54080</v>
      </c>
      <c r="E288" s="594">
        <v>26830</v>
      </c>
      <c r="F288" s="594">
        <v>21580</v>
      </c>
      <c r="G288" s="594">
        <v>17190</v>
      </c>
      <c r="H288" s="594">
        <v>13820</v>
      </c>
      <c r="I288" s="594">
        <v>10440</v>
      </c>
      <c r="J288" s="594">
        <v>7070</v>
      </c>
      <c r="K288" s="594">
        <v>3690</v>
      </c>
      <c r="L288" s="592">
        <v>0</v>
      </c>
      <c r="M288" s="592">
        <v>0</v>
      </c>
    </row>
    <row r="289" spans="1:13" ht="15" customHeight="1">
      <c r="A289" s="594">
        <v>2860</v>
      </c>
      <c r="B289" s="594">
        <v>2870</v>
      </c>
      <c r="C289" s="594">
        <v>72440</v>
      </c>
      <c r="D289" s="594">
        <v>54940</v>
      </c>
      <c r="E289" s="594">
        <v>27160</v>
      </c>
      <c r="F289" s="594">
        <v>21910</v>
      </c>
      <c r="G289" s="594">
        <v>17410</v>
      </c>
      <c r="H289" s="594">
        <v>14030</v>
      </c>
      <c r="I289" s="594">
        <v>10660</v>
      </c>
      <c r="J289" s="594">
        <v>7280</v>
      </c>
      <c r="K289" s="594">
        <v>3910</v>
      </c>
      <c r="L289" s="592">
        <v>0</v>
      </c>
      <c r="M289" s="592">
        <v>0</v>
      </c>
    </row>
    <row r="290" spans="1:13" ht="15" customHeight="1">
      <c r="A290" s="594">
        <v>2870</v>
      </c>
      <c r="B290" s="594">
        <v>2880</v>
      </c>
      <c r="C290" s="594">
        <v>73290</v>
      </c>
      <c r="D290" s="594">
        <v>55790</v>
      </c>
      <c r="E290" s="594">
        <v>27490</v>
      </c>
      <c r="F290" s="594">
        <v>22240</v>
      </c>
      <c r="G290" s="594">
        <v>17620</v>
      </c>
      <c r="H290" s="594">
        <v>14240</v>
      </c>
      <c r="I290" s="594">
        <v>10870</v>
      </c>
      <c r="J290" s="594">
        <v>7490</v>
      </c>
      <c r="K290" s="594">
        <v>4120</v>
      </c>
      <c r="L290" s="592">
        <v>0</v>
      </c>
      <c r="M290" s="592">
        <v>0</v>
      </c>
    </row>
    <row r="291" spans="1:13" ht="15" customHeight="1">
      <c r="A291" s="594">
        <v>2880</v>
      </c>
      <c r="B291" s="594">
        <v>2890</v>
      </c>
      <c r="C291" s="594">
        <v>74150</v>
      </c>
      <c r="D291" s="594">
        <v>56650</v>
      </c>
      <c r="E291" s="594">
        <v>27820</v>
      </c>
      <c r="F291" s="594">
        <v>22570</v>
      </c>
      <c r="G291" s="594">
        <v>17830</v>
      </c>
      <c r="H291" s="594">
        <v>14460</v>
      </c>
      <c r="I291" s="594">
        <v>11080</v>
      </c>
      <c r="J291" s="594">
        <v>7710</v>
      </c>
      <c r="K291" s="594">
        <v>4330</v>
      </c>
      <c r="L291" s="592">
        <v>0</v>
      </c>
      <c r="M291" s="592">
        <v>0</v>
      </c>
    </row>
    <row r="292" spans="1:13" ht="15" customHeight="1">
      <c r="A292" s="594">
        <v>2890</v>
      </c>
      <c r="B292" s="594">
        <v>2900</v>
      </c>
      <c r="C292" s="594">
        <v>75010</v>
      </c>
      <c r="D292" s="594">
        <v>57510</v>
      </c>
      <c r="E292" s="594">
        <v>28150</v>
      </c>
      <c r="F292" s="594">
        <v>22900</v>
      </c>
      <c r="G292" s="594">
        <v>18040</v>
      </c>
      <c r="H292" s="594">
        <v>14670</v>
      </c>
      <c r="I292" s="594">
        <v>11290</v>
      </c>
      <c r="J292" s="594">
        <v>7920</v>
      </c>
      <c r="K292" s="594">
        <v>4540</v>
      </c>
      <c r="L292" s="594">
        <v>1170</v>
      </c>
      <c r="M292" s="592">
        <v>0</v>
      </c>
    </row>
    <row r="293" spans="1:13" ht="15" customHeight="1">
      <c r="A293" s="594">
        <v>2900</v>
      </c>
      <c r="B293" s="594">
        <v>2910</v>
      </c>
      <c r="C293" s="594">
        <v>75860</v>
      </c>
      <c r="D293" s="594">
        <v>58360</v>
      </c>
      <c r="E293" s="594">
        <v>28480</v>
      </c>
      <c r="F293" s="594">
        <v>23230</v>
      </c>
      <c r="G293" s="594">
        <v>18250</v>
      </c>
      <c r="H293" s="594">
        <v>14880</v>
      </c>
      <c r="I293" s="594">
        <v>11500</v>
      </c>
      <c r="J293" s="594">
        <v>8130</v>
      </c>
      <c r="K293" s="594">
        <v>4750</v>
      </c>
      <c r="L293" s="594">
        <v>1380</v>
      </c>
      <c r="M293" s="592">
        <v>0</v>
      </c>
    </row>
    <row r="294" spans="1:13" ht="15" customHeight="1">
      <c r="A294" s="594">
        <v>2910</v>
      </c>
      <c r="B294" s="594">
        <v>2920</v>
      </c>
      <c r="C294" s="594">
        <v>76720</v>
      </c>
      <c r="D294" s="594">
        <v>59220</v>
      </c>
      <c r="E294" s="594">
        <v>28810</v>
      </c>
      <c r="F294" s="594">
        <v>23560</v>
      </c>
      <c r="G294" s="594">
        <v>18470</v>
      </c>
      <c r="H294" s="594">
        <v>15090</v>
      </c>
      <c r="I294" s="594">
        <v>11720</v>
      </c>
      <c r="J294" s="594">
        <v>8340</v>
      </c>
      <c r="K294" s="594">
        <v>4970</v>
      </c>
      <c r="L294" s="594">
        <v>1590</v>
      </c>
      <c r="M294" s="592">
        <v>0</v>
      </c>
    </row>
    <row r="295" spans="1:13" ht="15" customHeight="1">
      <c r="A295" s="594">
        <v>2920</v>
      </c>
      <c r="B295" s="594">
        <v>2930</v>
      </c>
      <c r="C295" s="594">
        <v>77570</v>
      </c>
      <c r="D295" s="594">
        <v>60070</v>
      </c>
      <c r="E295" s="594">
        <v>29140</v>
      </c>
      <c r="F295" s="594">
        <v>23890</v>
      </c>
      <c r="G295" s="594">
        <v>18680</v>
      </c>
      <c r="H295" s="594">
        <v>15300</v>
      </c>
      <c r="I295" s="594">
        <v>11930</v>
      </c>
      <c r="J295" s="594">
        <v>8550</v>
      </c>
      <c r="K295" s="594">
        <v>5180</v>
      </c>
      <c r="L295" s="594">
        <v>1800</v>
      </c>
      <c r="M295" s="592">
        <v>0</v>
      </c>
    </row>
    <row r="296" spans="1:13" ht="15" customHeight="1">
      <c r="A296" s="594">
        <v>2930</v>
      </c>
      <c r="B296" s="594">
        <v>2940</v>
      </c>
      <c r="C296" s="594">
        <v>78430</v>
      </c>
      <c r="D296" s="594">
        <v>60930</v>
      </c>
      <c r="E296" s="594">
        <v>29470</v>
      </c>
      <c r="F296" s="594">
        <v>24220</v>
      </c>
      <c r="G296" s="594">
        <v>18970</v>
      </c>
      <c r="H296" s="594">
        <v>15510</v>
      </c>
      <c r="I296" s="594">
        <v>12140</v>
      </c>
      <c r="J296" s="594">
        <v>8760</v>
      </c>
      <c r="K296" s="594">
        <v>5390</v>
      </c>
      <c r="L296" s="594">
        <v>2010</v>
      </c>
      <c r="M296" s="592">
        <v>0</v>
      </c>
    </row>
    <row r="297" spans="1:13" ht="15" customHeight="1">
      <c r="A297" s="594">
        <v>2940</v>
      </c>
      <c r="B297" s="594">
        <v>2950</v>
      </c>
      <c r="C297" s="594">
        <v>79280</v>
      </c>
      <c r="D297" s="594">
        <v>61780</v>
      </c>
      <c r="E297" s="594">
        <v>29800</v>
      </c>
      <c r="F297" s="594">
        <v>24550</v>
      </c>
      <c r="G297" s="594">
        <v>19300</v>
      </c>
      <c r="H297" s="594">
        <v>15730</v>
      </c>
      <c r="I297" s="594">
        <v>12350</v>
      </c>
      <c r="J297" s="594">
        <v>8980</v>
      </c>
      <c r="K297" s="594">
        <v>5600</v>
      </c>
      <c r="L297" s="594">
        <v>2230</v>
      </c>
      <c r="M297" s="592">
        <v>0</v>
      </c>
    </row>
    <row r="298" spans="1:13" ht="15" customHeight="1">
      <c r="A298" s="594">
        <v>2950</v>
      </c>
      <c r="B298" s="594">
        <v>2960</v>
      </c>
      <c r="C298" s="594">
        <v>80140</v>
      </c>
      <c r="D298" s="594">
        <v>62640</v>
      </c>
      <c r="E298" s="594">
        <v>30130</v>
      </c>
      <c r="F298" s="594">
        <v>24880</v>
      </c>
      <c r="G298" s="594">
        <v>19630</v>
      </c>
      <c r="H298" s="594">
        <v>15940</v>
      </c>
      <c r="I298" s="594">
        <v>12560</v>
      </c>
      <c r="J298" s="594">
        <v>9190</v>
      </c>
      <c r="K298" s="594">
        <v>5810</v>
      </c>
      <c r="L298" s="594">
        <v>2440</v>
      </c>
      <c r="M298" s="592">
        <v>0</v>
      </c>
    </row>
    <row r="299" spans="1:13" ht="15" customHeight="1">
      <c r="A299" s="594">
        <v>2960</v>
      </c>
      <c r="B299" s="594">
        <v>2970</v>
      </c>
      <c r="C299" s="594">
        <v>81000</v>
      </c>
      <c r="D299" s="594">
        <v>63500</v>
      </c>
      <c r="E299" s="594">
        <v>30460</v>
      </c>
      <c r="F299" s="594">
        <v>25210</v>
      </c>
      <c r="G299" s="594">
        <v>19960</v>
      </c>
      <c r="H299" s="594">
        <v>16150</v>
      </c>
      <c r="I299" s="594">
        <v>12780</v>
      </c>
      <c r="J299" s="594">
        <v>9400</v>
      </c>
      <c r="K299" s="594">
        <v>6030</v>
      </c>
      <c r="L299" s="594">
        <v>2650</v>
      </c>
      <c r="M299" s="592">
        <v>0</v>
      </c>
    </row>
    <row r="300" spans="1:13" ht="15" customHeight="1">
      <c r="A300" s="594">
        <v>2970</v>
      </c>
      <c r="B300" s="594">
        <v>2980</v>
      </c>
      <c r="C300" s="594">
        <v>81850</v>
      </c>
      <c r="D300" s="594">
        <v>64350</v>
      </c>
      <c r="E300" s="594">
        <v>30790</v>
      </c>
      <c r="F300" s="594">
        <v>25540</v>
      </c>
      <c r="G300" s="594">
        <v>20290</v>
      </c>
      <c r="H300" s="594">
        <v>16360</v>
      </c>
      <c r="I300" s="594">
        <v>12990</v>
      </c>
      <c r="J300" s="594">
        <v>9610</v>
      </c>
      <c r="K300" s="594">
        <v>6240</v>
      </c>
      <c r="L300" s="594">
        <v>2860</v>
      </c>
      <c r="M300" s="592">
        <v>0</v>
      </c>
    </row>
    <row r="301" spans="1:13" ht="15" customHeight="1">
      <c r="A301" s="594">
        <v>2980</v>
      </c>
      <c r="B301" s="594">
        <v>2990</v>
      </c>
      <c r="C301" s="594">
        <v>82710</v>
      </c>
      <c r="D301" s="594">
        <v>65210</v>
      </c>
      <c r="E301" s="594">
        <v>31120</v>
      </c>
      <c r="F301" s="594">
        <v>25870</v>
      </c>
      <c r="G301" s="594">
        <v>20620</v>
      </c>
      <c r="H301" s="594">
        <v>16570</v>
      </c>
      <c r="I301" s="594">
        <v>13200</v>
      </c>
      <c r="J301" s="594">
        <v>9820</v>
      </c>
      <c r="K301" s="594">
        <v>6450</v>
      </c>
      <c r="L301" s="594">
        <v>3070</v>
      </c>
      <c r="M301" s="592">
        <v>0</v>
      </c>
    </row>
    <row r="302" spans="1:13" ht="15" customHeight="1">
      <c r="A302" s="594">
        <v>2990</v>
      </c>
      <c r="B302" s="594">
        <v>3000</v>
      </c>
      <c r="C302" s="594">
        <v>83560</v>
      </c>
      <c r="D302" s="594">
        <v>66060</v>
      </c>
      <c r="E302" s="594">
        <v>31450</v>
      </c>
      <c r="F302" s="594">
        <v>26200</v>
      </c>
      <c r="G302" s="594">
        <v>20950</v>
      </c>
      <c r="H302" s="594">
        <v>16790</v>
      </c>
      <c r="I302" s="594">
        <v>13410</v>
      </c>
      <c r="J302" s="594">
        <v>10040</v>
      </c>
      <c r="K302" s="594">
        <v>6660</v>
      </c>
      <c r="L302" s="594">
        <v>3290</v>
      </c>
      <c r="M302" s="592">
        <v>0</v>
      </c>
    </row>
    <row r="303" spans="1:13" ht="15" customHeight="1">
      <c r="A303" s="594">
        <v>3000</v>
      </c>
      <c r="B303" s="594">
        <v>3020</v>
      </c>
      <c r="C303" s="594">
        <v>84850</v>
      </c>
      <c r="D303" s="594">
        <v>67350</v>
      </c>
      <c r="E303" s="594">
        <v>32490</v>
      </c>
      <c r="F303" s="594">
        <v>26690</v>
      </c>
      <c r="G303" s="594">
        <v>21440</v>
      </c>
      <c r="H303" s="594">
        <v>17100</v>
      </c>
      <c r="I303" s="594">
        <v>13730</v>
      </c>
      <c r="J303" s="594">
        <v>10350</v>
      </c>
      <c r="K303" s="594">
        <v>6980</v>
      </c>
      <c r="L303" s="594">
        <v>3600</v>
      </c>
      <c r="M303" s="592">
        <v>0</v>
      </c>
    </row>
    <row r="304" spans="1:13" ht="15" customHeight="1">
      <c r="A304" s="594">
        <v>3020</v>
      </c>
      <c r="B304" s="594">
        <v>3040</v>
      </c>
      <c r="C304" s="594">
        <v>86560</v>
      </c>
      <c r="D304" s="594">
        <v>69060</v>
      </c>
      <c r="E304" s="594">
        <v>34140</v>
      </c>
      <c r="F304" s="594">
        <v>27350</v>
      </c>
      <c r="G304" s="594">
        <v>22100</v>
      </c>
      <c r="H304" s="594">
        <v>17530</v>
      </c>
      <c r="I304" s="594">
        <v>14150</v>
      </c>
      <c r="J304" s="594">
        <v>10780</v>
      </c>
      <c r="K304" s="594">
        <v>7400</v>
      </c>
      <c r="L304" s="594">
        <v>4030</v>
      </c>
      <c r="M304" s="592">
        <v>0</v>
      </c>
    </row>
    <row r="305" spans="1:13" ht="15" customHeight="1">
      <c r="A305" s="594">
        <v>3040</v>
      </c>
      <c r="B305" s="594">
        <v>3060</v>
      </c>
      <c r="C305" s="594">
        <v>88270</v>
      </c>
      <c r="D305" s="594">
        <v>70770</v>
      </c>
      <c r="E305" s="594">
        <v>35790</v>
      </c>
      <c r="F305" s="594">
        <v>28010</v>
      </c>
      <c r="G305" s="594">
        <v>22760</v>
      </c>
      <c r="H305" s="594">
        <v>17950</v>
      </c>
      <c r="I305" s="594">
        <v>14580</v>
      </c>
      <c r="J305" s="594">
        <v>11200</v>
      </c>
      <c r="K305" s="594">
        <v>7830</v>
      </c>
      <c r="L305" s="594">
        <v>4450</v>
      </c>
      <c r="M305" s="594">
        <v>1080</v>
      </c>
    </row>
    <row r="306" spans="1:13" ht="15" customHeight="1">
      <c r="A306" s="594">
        <v>3060</v>
      </c>
      <c r="B306" s="594">
        <v>3080</v>
      </c>
      <c r="C306" s="594">
        <v>89980</v>
      </c>
      <c r="D306" s="594">
        <v>72480</v>
      </c>
      <c r="E306" s="594">
        <v>37440</v>
      </c>
      <c r="F306" s="594">
        <v>28670</v>
      </c>
      <c r="G306" s="594">
        <v>23420</v>
      </c>
      <c r="H306" s="594">
        <v>18380</v>
      </c>
      <c r="I306" s="594">
        <v>15000</v>
      </c>
      <c r="J306" s="594">
        <v>11630</v>
      </c>
      <c r="K306" s="594">
        <v>8250</v>
      </c>
      <c r="L306" s="594">
        <v>4880</v>
      </c>
      <c r="M306" s="594">
        <v>1500</v>
      </c>
    </row>
    <row r="307" spans="1:13" ht="15" customHeight="1">
      <c r="A307" s="594">
        <v>3080</v>
      </c>
      <c r="B307" s="594">
        <v>3100</v>
      </c>
      <c r="C307" s="594">
        <v>91690</v>
      </c>
      <c r="D307" s="594">
        <v>74190</v>
      </c>
      <c r="E307" s="594">
        <v>39080</v>
      </c>
      <c r="F307" s="594">
        <v>29330</v>
      </c>
      <c r="G307" s="594">
        <v>24080</v>
      </c>
      <c r="H307" s="594">
        <v>18830</v>
      </c>
      <c r="I307" s="594">
        <v>15430</v>
      </c>
      <c r="J307" s="594">
        <v>12050</v>
      </c>
      <c r="K307" s="594">
        <v>8680</v>
      </c>
      <c r="L307" s="594">
        <v>5300</v>
      </c>
      <c r="M307" s="594">
        <v>1930</v>
      </c>
    </row>
    <row r="308" spans="1:13" ht="15" customHeight="1">
      <c r="A308" s="594">
        <v>3100</v>
      </c>
      <c r="B308" s="594">
        <v>3120</v>
      </c>
      <c r="C308" s="594">
        <v>93400</v>
      </c>
      <c r="D308" s="594">
        <v>75900</v>
      </c>
      <c r="E308" s="594">
        <v>40730</v>
      </c>
      <c r="F308" s="594">
        <v>29990</v>
      </c>
      <c r="G308" s="594">
        <v>24740</v>
      </c>
      <c r="H308" s="594">
        <v>19490</v>
      </c>
      <c r="I308" s="594">
        <v>15850</v>
      </c>
      <c r="J308" s="594">
        <v>12470</v>
      </c>
      <c r="K308" s="594">
        <v>9100</v>
      </c>
      <c r="L308" s="594">
        <v>5720</v>
      </c>
      <c r="M308" s="594">
        <v>2350</v>
      </c>
    </row>
    <row r="309" spans="1:13" ht="15" customHeight="1">
      <c r="A309" s="594">
        <v>3120</v>
      </c>
      <c r="B309" s="594">
        <v>3140</v>
      </c>
      <c r="C309" s="594">
        <v>95760</v>
      </c>
      <c r="D309" s="594">
        <v>77620</v>
      </c>
      <c r="E309" s="594">
        <v>42380</v>
      </c>
      <c r="F309" s="594">
        <v>30650</v>
      </c>
      <c r="G309" s="594">
        <v>25400</v>
      </c>
      <c r="H309" s="594">
        <v>20150</v>
      </c>
      <c r="I309" s="594">
        <v>16270</v>
      </c>
      <c r="J309" s="594">
        <v>12900</v>
      </c>
      <c r="K309" s="594">
        <v>9520</v>
      </c>
      <c r="L309" s="594">
        <v>6150</v>
      </c>
      <c r="M309" s="594">
        <v>2770</v>
      </c>
    </row>
    <row r="310" spans="1:13" ht="15" customHeight="1">
      <c r="A310" s="594">
        <v>3140</v>
      </c>
      <c r="B310" s="594">
        <v>3160</v>
      </c>
      <c r="C310" s="594">
        <v>98210</v>
      </c>
      <c r="D310" s="594">
        <v>79330</v>
      </c>
      <c r="E310" s="594">
        <v>44030</v>
      </c>
      <c r="F310" s="594">
        <v>31310</v>
      </c>
      <c r="G310" s="594">
        <v>26060</v>
      </c>
      <c r="H310" s="594">
        <v>20810</v>
      </c>
      <c r="I310" s="594">
        <v>16700</v>
      </c>
      <c r="J310" s="594">
        <v>13320</v>
      </c>
      <c r="K310" s="594">
        <v>9950</v>
      </c>
      <c r="L310" s="594">
        <v>6570</v>
      </c>
      <c r="M310" s="594">
        <v>3200</v>
      </c>
    </row>
    <row r="311" spans="1:13" ht="15" customHeight="1">
      <c r="A311" s="594">
        <v>3160</v>
      </c>
      <c r="B311" s="594">
        <v>3180</v>
      </c>
      <c r="C311" s="594">
        <v>100650</v>
      </c>
      <c r="D311" s="594">
        <v>81040</v>
      </c>
      <c r="E311" s="594">
        <v>45680</v>
      </c>
      <c r="F311" s="594">
        <v>32550</v>
      </c>
      <c r="G311" s="594">
        <v>26720</v>
      </c>
      <c r="H311" s="594">
        <v>21470</v>
      </c>
      <c r="I311" s="594">
        <v>17120</v>
      </c>
      <c r="J311" s="594">
        <v>13750</v>
      </c>
      <c r="K311" s="594">
        <v>10370</v>
      </c>
      <c r="L311" s="594">
        <v>7000</v>
      </c>
      <c r="M311" s="594">
        <v>3620</v>
      </c>
    </row>
    <row r="312" spans="1:13" ht="15" customHeight="1">
      <c r="A312" s="594">
        <v>3180</v>
      </c>
      <c r="B312" s="594">
        <v>3200</v>
      </c>
      <c r="C312" s="594">
        <v>103100</v>
      </c>
      <c r="D312" s="594">
        <v>82750</v>
      </c>
      <c r="E312" s="594">
        <v>47330</v>
      </c>
      <c r="F312" s="594">
        <v>34200</v>
      </c>
      <c r="G312" s="594">
        <v>27380</v>
      </c>
      <c r="H312" s="594">
        <v>22130</v>
      </c>
      <c r="I312" s="594">
        <v>17540</v>
      </c>
      <c r="J312" s="594">
        <v>14170</v>
      </c>
      <c r="K312" s="594">
        <v>10790</v>
      </c>
      <c r="L312" s="594">
        <v>7420</v>
      </c>
      <c r="M312" s="594">
        <v>4040</v>
      </c>
    </row>
    <row r="313" spans="1:13" ht="15" customHeight="1">
      <c r="A313" s="594">
        <v>3200</v>
      </c>
      <c r="B313" s="594">
        <v>3220</v>
      </c>
      <c r="C313" s="594">
        <v>105540</v>
      </c>
      <c r="D313" s="594">
        <v>84460</v>
      </c>
      <c r="E313" s="594">
        <v>48980</v>
      </c>
      <c r="F313" s="594">
        <v>35850</v>
      </c>
      <c r="G313" s="594">
        <v>28040</v>
      </c>
      <c r="H313" s="594">
        <v>22790</v>
      </c>
      <c r="I313" s="594">
        <v>17970</v>
      </c>
      <c r="J313" s="594">
        <v>14590</v>
      </c>
      <c r="K313" s="594">
        <v>11220</v>
      </c>
      <c r="L313" s="594">
        <v>7840</v>
      </c>
      <c r="M313" s="594">
        <v>4470</v>
      </c>
    </row>
    <row r="314" spans="1:13" ht="15" customHeight="1">
      <c r="A314" s="594">
        <v>3220</v>
      </c>
      <c r="B314" s="594">
        <v>3240</v>
      </c>
      <c r="C314" s="594">
        <v>107990</v>
      </c>
      <c r="D314" s="594">
        <v>86170</v>
      </c>
      <c r="E314" s="594">
        <v>50620</v>
      </c>
      <c r="F314" s="594">
        <v>37500</v>
      </c>
      <c r="G314" s="594">
        <v>28700</v>
      </c>
      <c r="H314" s="594">
        <v>23450</v>
      </c>
      <c r="I314" s="594">
        <v>18390</v>
      </c>
      <c r="J314" s="594">
        <v>15020</v>
      </c>
      <c r="K314" s="594">
        <v>11640</v>
      </c>
      <c r="L314" s="594">
        <v>8270</v>
      </c>
      <c r="M314" s="594">
        <v>4890</v>
      </c>
    </row>
    <row r="315" spans="1:13" ht="15" customHeight="1">
      <c r="A315" s="594">
        <v>3240</v>
      </c>
      <c r="B315" s="594">
        <v>3260</v>
      </c>
      <c r="C315" s="594">
        <v>110430</v>
      </c>
      <c r="D315" s="594">
        <v>87880</v>
      </c>
      <c r="E315" s="594">
        <v>52270</v>
      </c>
      <c r="F315" s="594">
        <v>39150</v>
      </c>
      <c r="G315" s="594">
        <v>29360</v>
      </c>
      <c r="H315" s="594">
        <v>24110</v>
      </c>
      <c r="I315" s="594">
        <v>18860</v>
      </c>
      <c r="J315" s="594">
        <v>15440</v>
      </c>
      <c r="K315" s="594">
        <v>12070</v>
      </c>
      <c r="L315" s="594">
        <v>8690</v>
      </c>
      <c r="M315" s="594">
        <v>5320</v>
      </c>
    </row>
    <row r="316" spans="1:13" ht="15" customHeight="1">
      <c r="A316" s="594">
        <v>3260</v>
      </c>
      <c r="B316" s="594">
        <v>3280</v>
      </c>
      <c r="C316" s="594">
        <v>112880</v>
      </c>
      <c r="D316" s="594">
        <v>89600</v>
      </c>
      <c r="E316" s="594">
        <v>53920</v>
      </c>
      <c r="F316" s="594">
        <v>40800</v>
      </c>
      <c r="G316" s="594">
        <v>30020</v>
      </c>
      <c r="H316" s="594">
        <v>24770</v>
      </c>
      <c r="I316" s="594">
        <v>19520</v>
      </c>
      <c r="J316" s="594">
        <v>15870</v>
      </c>
      <c r="K316" s="594">
        <v>12490</v>
      </c>
      <c r="L316" s="594">
        <v>9120</v>
      </c>
      <c r="M316" s="594">
        <v>5740</v>
      </c>
    </row>
    <row r="317" spans="1:13" ht="15" customHeight="1">
      <c r="A317" s="594">
        <v>3280</v>
      </c>
      <c r="B317" s="594">
        <v>3300</v>
      </c>
      <c r="C317" s="594">
        <v>115320</v>
      </c>
      <c r="D317" s="594">
        <v>91310</v>
      </c>
      <c r="E317" s="594">
        <v>55570</v>
      </c>
      <c r="F317" s="594">
        <v>42440</v>
      </c>
      <c r="G317" s="594">
        <v>30670</v>
      </c>
      <c r="H317" s="594">
        <v>25420</v>
      </c>
      <c r="I317" s="594">
        <v>20170</v>
      </c>
      <c r="J317" s="594">
        <v>16290</v>
      </c>
      <c r="K317" s="594">
        <v>12910</v>
      </c>
      <c r="L317" s="594">
        <v>9540</v>
      </c>
      <c r="M317" s="594">
        <v>6160</v>
      </c>
    </row>
    <row r="318" spans="1:13" ht="15" customHeight="1">
      <c r="A318" s="594">
        <v>3300</v>
      </c>
      <c r="B318" s="594">
        <v>3320</v>
      </c>
      <c r="C318" s="594">
        <v>117770</v>
      </c>
      <c r="D318" s="594">
        <v>93020</v>
      </c>
      <c r="E318" s="594">
        <v>57220</v>
      </c>
      <c r="F318" s="594">
        <v>44090</v>
      </c>
      <c r="G318" s="594">
        <v>31330</v>
      </c>
      <c r="H318" s="594">
        <v>26080</v>
      </c>
      <c r="I318" s="594">
        <v>20830</v>
      </c>
      <c r="J318" s="594">
        <v>16710</v>
      </c>
      <c r="K318" s="594">
        <v>13340</v>
      </c>
      <c r="L318" s="594">
        <v>9960</v>
      </c>
      <c r="M318" s="594">
        <v>6590</v>
      </c>
    </row>
    <row r="319" spans="1:13" ht="15" customHeight="1">
      <c r="A319" s="594">
        <v>3320</v>
      </c>
      <c r="B319" s="594">
        <v>3340</v>
      </c>
      <c r="C319" s="594">
        <v>120210</v>
      </c>
      <c r="D319" s="594">
        <v>95210</v>
      </c>
      <c r="E319" s="594">
        <v>58870</v>
      </c>
      <c r="F319" s="594">
        <v>45740</v>
      </c>
      <c r="G319" s="594">
        <v>32620</v>
      </c>
      <c r="H319" s="594">
        <v>26740</v>
      </c>
      <c r="I319" s="594">
        <v>21490</v>
      </c>
      <c r="J319" s="594">
        <v>17140</v>
      </c>
      <c r="K319" s="594">
        <v>13760</v>
      </c>
      <c r="L319" s="594">
        <v>10390</v>
      </c>
      <c r="M319" s="594">
        <v>7010</v>
      </c>
    </row>
    <row r="320" spans="1:13" ht="15" customHeight="1">
      <c r="A320" s="594">
        <v>3340</v>
      </c>
      <c r="B320" s="594">
        <v>3360</v>
      </c>
      <c r="C320" s="594">
        <v>122660</v>
      </c>
      <c r="D320" s="594">
        <v>97660</v>
      </c>
      <c r="E320" s="594">
        <v>60440</v>
      </c>
      <c r="F320" s="594">
        <v>47320</v>
      </c>
      <c r="G320" s="594">
        <v>34190</v>
      </c>
      <c r="H320" s="594">
        <v>27370</v>
      </c>
      <c r="I320" s="594">
        <v>22120</v>
      </c>
      <c r="J320" s="594">
        <v>17540</v>
      </c>
      <c r="K320" s="594">
        <v>14170</v>
      </c>
      <c r="L320" s="594">
        <v>10790</v>
      </c>
      <c r="M320" s="594">
        <v>7420</v>
      </c>
    </row>
    <row r="321" spans="1:13" ht="15" customHeight="1">
      <c r="A321" s="594">
        <v>3360</v>
      </c>
      <c r="B321" s="594">
        <v>3380</v>
      </c>
      <c r="C321" s="594">
        <v>125100</v>
      </c>
      <c r="D321" s="594">
        <v>100100</v>
      </c>
      <c r="E321" s="594">
        <v>62010</v>
      </c>
      <c r="F321" s="594">
        <v>48880</v>
      </c>
      <c r="G321" s="594">
        <v>35760</v>
      </c>
      <c r="H321" s="594">
        <v>28000</v>
      </c>
      <c r="I321" s="594">
        <v>22750</v>
      </c>
      <c r="J321" s="594">
        <v>17950</v>
      </c>
      <c r="K321" s="594">
        <v>14570</v>
      </c>
      <c r="L321" s="594">
        <v>11200</v>
      </c>
      <c r="M321" s="594">
        <v>7820</v>
      </c>
    </row>
    <row r="322" spans="1:13" ht="15" customHeight="1">
      <c r="A322" s="594">
        <v>3380</v>
      </c>
      <c r="B322" s="594">
        <v>3400</v>
      </c>
      <c r="C322" s="594">
        <v>127550</v>
      </c>
      <c r="D322" s="594">
        <v>102550</v>
      </c>
      <c r="E322" s="594">
        <v>63570</v>
      </c>
      <c r="F322" s="594">
        <v>50450</v>
      </c>
      <c r="G322" s="594">
        <v>37320</v>
      </c>
      <c r="H322" s="594">
        <v>28630</v>
      </c>
      <c r="I322" s="594">
        <v>23380</v>
      </c>
      <c r="J322" s="594">
        <v>18350</v>
      </c>
      <c r="K322" s="594">
        <v>14970</v>
      </c>
      <c r="L322" s="594">
        <v>11600</v>
      </c>
      <c r="M322" s="594">
        <v>8220</v>
      </c>
    </row>
    <row r="323" spans="1:13" ht="15" customHeight="1">
      <c r="A323" s="594">
        <v>3400</v>
      </c>
      <c r="B323" s="594">
        <v>3420</v>
      </c>
      <c r="C323" s="594">
        <v>129990</v>
      </c>
      <c r="D323" s="594">
        <v>104990</v>
      </c>
      <c r="E323" s="594">
        <v>65140</v>
      </c>
      <c r="F323" s="594">
        <v>52010</v>
      </c>
      <c r="G323" s="594">
        <v>38890</v>
      </c>
      <c r="H323" s="594">
        <v>29250</v>
      </c>
      <c r="I323" s="594">
        <v>24000</v>
      </c>
      <c r="J323" s="594">
        <v>18750</v>
      </c>
      <c r="K323" s="594">
        <v>15370</v>
      </c>
      <c r="L323" s="594">
        <v>12000</v>
      </c>
      <c r="M323" s="594">
        <v>8620</v>
      </c>
    </row>
    <row r="324" spans="1:13" ht="15" customHeight="1">
      <c r="A324" s="594">
        <v>3420</v>
      </c>
      <c r="B324" s="594">
        <v>3440</v>
      </c>
      <c r="C324" s="594">
        <v>132440</v>
      </c>
      <c r="D324" s="594">
        <v>107440</v>
      </c>
      <c r="E324" s="594">
        <v>66700</v>
      </c>
      <c r="F324" s="594">
        <v>53580</v>
      </c>
      <c r="G324" s="594">
        <v>40450</v>
      </c>
      <c r="H324" s="594">
        <v>29880</v>
      </c>
      <c r="I324" s="594">
        <v>24630</v>
      </c>
      <c r="J324" s="594">
        <v>19380</v>
      </c>
      <c r="K324" s="594">
        <v>15780</v>
      </c>
      <c r="L324" s="594">
        <v>12400</v>
      </c>
      <c r="M324" s="594">
        <v>9030</v>
      </c>
    </row>
    <row r="325" spans="1:13" ht="15" customHeight="1">
      <c r="A325" s="594">
        <v>3440</v>
      </c>
      <c r="B325" s="594">
        <v>3460</v>
      </c>
      <c r="C325" s="594">
        <v>134880</v>
      </c>
      <c r="D325" s="594">
        <v>109880</v>
      </c>
      <c r="E325" s="594">
        <v>68270</v>
      </c>
      <c r="F325" s="594">
        <v>55140</v>
      </c>
      <c r="G325" s="594">
        <v>42020</v>
      </c>
      <c r="H325" s="594">
        <v>30500</v>
      </c>
      <c r="I325" s="594">
        <v>25250</v>
      </c>
      <c r="J325" s="594">
        <v>20000</v>
      </c>
      <c r="K325" s="594">
        <v>16180</v>
      </c>
      <c r="L325" s="594">
        <v>12800</v>
      </c>
      <c r="M325" s="594">
        <v>9430</v>
      </c>
    </row>
    <row r="326" spans="1:13" ht="15" customHeight="1">
      <c r="A326" s="594">
        <v>3460</v>
      </c>
      <c r="B326" s="594">
        <v>3480</v>
      </c>
      <c r="C326" s="594">
        <v>137330</v>
      </c>
      <c r="D326" s="594">
        <v>112330</v>
      </c>
      <c r="E326" s="594">
        <v>69830</v>
      </c>
      <c r="F326" s="594">
        <v>56710</v>
      </c>
      <c r="G326" s="594">
        <v>43580</v>
      </c>
      <c r="H326" s="594">
        <v>31130</v>
      </c>
      <c r="I326" s="594">
        <v>25880</v>
      </c>
      <c r="J326" s="594">
        <v>20630</v>
      </c>
      <c r="K326" s="594">
        <v>16580</v>
      </c>
      <c r="L326" s="594">
        <v>13210</v>
      </c>
      <c r="M326" s="594">
        <v>9830</v>
      </c>
    </row>
    <row r="327" spans="1:13" ht="15" customHeight="1">
      <c r="A327" s="594">
        <v>3480</v>
      </c>
      <c r="B327" s="594">
        <v>3500</v>
      </c>
      <c r="C327" s="594">
        <v>139770</v>
      </c>
      <c r="D327" s="594">
        <v>114770</v>
      </c>
      <c r="E327" s="594">
        <v>71400</v>
      </c>
      <c r="F327" s="594">
        <v>58270</v>
      </c>
      <c r="G327" s="594">
        <v>45150</v>
      </c>
      <c r="H327" s="594">
        <v>32020</v>
      </c>
      <c r="I327" s="594">
        <v>26510</v>
      </c>
      <c r="J327" s="594">
        <v>21260</v>
      </c>
      <c r="K327" s="594">
        <v>16980</v>
      </c>
      <c r="L327" s="594">
        <v>13610</v>
      </c>
      <c r="M327" s="594">
        <v>10230</v>
      </c>
    </row>
    <row r="328" spans="1:13" ht="15" customHeight="1">
      <c r="A328" s="594">
        <v>3500</v>
      </c>
      <c r="B328" s="594">
        <v>3520</v>
      </c>
      <c r="C328" s="594">
        <v>142220</v>
      </c>
      <c r="D328" s="594">
        <v>117220</v>
      </c>
      <c r="E328" s="594">
        <v>72960</v>
      </c>
      <c r="F328" s="594">
        <v>59840</v>
      </c>
      <c r="G328" s="594">
        <v>46710</v>
      </c>
      <c r="H328" s="594">
        <v>33590</v>
      </c>
      <c r="I328" s="594">
        <v>27130</v>
      </c>
      <c r="J328" s="594">
        <v>21880</v>
      </c>
      <c r="K328" s="594">
        <v>17390</v>
      </c>
      <c r="L328" s="594">
        <v>14010</v>
      </c>
      <c r="M328" s="594">
        <v>10640</v>
      </c>
    </row>
    <row r="329" spans="1:13" ht="15" customHeight="1">
      <c r="A329" s="594">
        <v>3520</v>
      </c>
      <c r="B329" s="594">
        <v>3540</v>
      </c>
      <c r="C329" s="594">
        <v>144660</v>
      </c>
      <c r="D329" s="594">
        <v>119660</v>
      </c>
      <c r="E329" s="594">
        <v>74530</v>
      </c>
      <c r="F329" s="594">
        <v>61400</v>
      </c>
      <c r="G329" s="594">
        <v>48280</v>
      </c>
      <c r="H329" s="594">
        <v>35150</v>
      </c>
      <c r="I329" s="594">
        <v>27760</v>
      </c>
      <c r="J329" s="594">
        <v>22510</v>
      </c>
      <c r="K329" s="594">
        <v>17790</v>
      </c>
      <c r="L329" s="594">
        <v>14410</v>
      </c>
      <c r="M329" s="594">
        <v>11040</v>
      </c>
    </row>
    <row r="330" spans="1:13" ht="15" customHeight="1">
      <c r="A330" s="594">
        <v>3540</v>
      </c>
      <c r="B330" s="594">
        <v>3560</v>
      </c>
      <c r="C330" s="594">
        <v>147110</v>
      </c>
      <c r="D330" s="594">
        <v>122110</v>
      </c>
      <c r="E330" s="594">
        <v>76090</v>
      </c>
      <c r="F330" s="594">
        <v>62960</v>
      </c>
      <c r="G330" s="594">
        <v>49840</v>
      </c>
      <c r="H330" s="594">
        <v>36710</v>
      </c>
      <c r="I330" s="594">
        <v>28380</v>
      </c>
      <c r="J330" s="594">
        <v>23130</v>
      </c>
      <c r="K330" s="594">
        <v>18190</v>
      </c>
      <c r="L330" s="594">
        <v>14820</v>
      </c>
      <c r="M330" s="594">
        <v>11440</v>
      </c>
    </row>
    <row r="331" spans="1:13" ht="15" customHeight="1">
      <c r="A331" s="594">
        <v>3560</v>
      </c>
      <c r="B331" s="594">
        <v>3580</v>
      </c>
      <c r="C331" s="594">
        <v>149550</v>
      </c>
      <c r="D331" s="594">
        <v>124550</v>
      </c>
      <c r="E331" s="594">
        <v>77650</v>
      </c>
      <c r="F331" s="594">
        <v>64530</v>
      </c>
      <c r="G331" s="594">
        <v>51400</v>
      </c>
      <c r="H331" s="594">
        <v>38280</v>
      </c>
      <c r="I331" s="594">
        <v>29010</v>
      </c>
      <c r="J331" s="594">
        <v>23760</v>
      </c>
      <c r="K331" s="594">
        <v>18590</v>
      </c>
      <c r="L331" s="594">
        <v>15220</v>
      </c>
      <c r="M331" s="594">
        <v>11840</v>
      </c>
    </row>
    <row r="332" spans="1:13" ht="15" customHeight="1">
      <c r="A332" s="594">
        <v>3580</v>
      </c>
      <c r="B332" s="594">
        <v>3600</v>
      </c>
      <c r="C332" s="594">
        <v>152000</v>
      </c>
      <c r="D332" s="594">
        <v>127000</v>
      </c>
      <c r="E332" s="594">
        <v>79220</v>
      </c>
      <c r="F332" s="594">
        <v>66090</v>
      </c>
      <c r="G332" s="594">
        <v>52970</v>
      </c>
      <c r="H332" s="594">
        <v>39840</v>
      </c>
      <c r="I332" s="594">
        <v>29630</v>
      </c>
      <c r="J332" s="594">
        <v>24380</v>
      </c>
      <c r="K332" s="594">
        <v>19130</v>
      </c>
      <c r="L332" s="594">
        <v>15620</v>
      </c>
      <c r="M332" s="594">
        <v>12250</v>
      </c>
    </row>
    <row r="333" spans="1:13" ht="15" customHeight="1">
      <c r="A333" s="594">
        <v>3600</v>
      </c>
      <c r="B333" s="594">
        <v>3620</v>
      </c>
      <c r="C333" s="594">
        <v>154440</v>
      </c>
      <c r="D333" s="594">
        <v>129440</v>
      </c>
      <c r="E333" s="594">
        <v>80780</v>
      </c>
      <c r="F333" s="594">
        <v>67660</v>
      </c>
      <c r="G333" s="594">
        <v>54530</v>
      </c>
      <c r="H333" s="594">
        <v>41410</v>
      </c>
      <c r="I333" s="594">
        <v>30260</v>
      </c>
      <c r="J333" s="594">
        <v>25010</v>
      </c>
      <c r="K333" s="594">
        <v>19760</v>
      </c>
      <c r="L333" s="594">
        <v>16020</v>
      </c>
      <c r="M333" s="594">
        <v>12650</v>
      </c>
    </row>
    <row r="334" spans="1:13" ht="15" customHeight="1">
      <c r="A334" s="594">
        <v>3620</v>
      </c>
      <c r="B334" s="594">
        <v>3640</v>
      </c>
      <c r="C334" s="594">
        <v>156890</v>
      </c>
      <c r="D334" s="594">
        <v>131890</v>
      </c>
      <c r="E334" s="594">
        <v>82350</v>
      </c>
      <c r="F334" s="594">
        <v>69220</v>
      </c>
      <c r="G334" s="594">
        <v>56100</v>
      </c>
      <c r="H334" s="594">
        <v>42970</v>
      </c>
      <c r="I334" s="594">
        <v>30890</v>
      </c>
      <c r="J334" s="594">
        <v>25640</v>
      </c>
      <c r="K334" s="594">
        <v>20390</v>
      </c>
      <c r="L334" s="594">
        <v>16420</v>
      </c>
      <c r="M334" s="594">
        <v>13050</v>
      </c>
    </row>
    <row r="335" spans="1:13" ht="15" customHeight="1">
      <c r="A335" s="594">
        <v>3640</v>
      </c>
      <c r="B335" s="594">
        <v>3660</v>
      </c>
      <c r="C335" s="594">
        <v>159330</v>
      </c>
      <c r="D335" s="594">
        <v>134330</v>
      </c>
      <c r="E335" s="594">
        <v>83910</v>
      </c>
      <c r="F335" s="594">
        <v>70790</v>
      </c>
      <c r="G335" s="594">
        <v>57660</v>
      </c>
      <c r="H335" s="594">
        <v>44540</v>
      </c>
      <c r="I335" s="594">
        <v>31510</v>
      </c>
      <c r="J335" s="594">
        <v>26260</v>
      </c>
      <c r="K335" s="594">
        <v>21010</v>
      </c>
      <c r="L335" s="594">
        <v>16830</v>
      </c>
      <c r="M335" s="594">
        <v>13450</v>
      </c>
    </row>
    <row r="336" spans="1:13" ht="15" customHeight="1">
      <c r="A336" s="594">
        <v>3660</v>
      </c>
      <c r="B336" s="594">
        <v>3680</v>
      </c>
      <c r="C336" s="594">
        <v>161780</v>
      </c>
      <c r="D336" s="594">
        <v>136780</v>
      </c>
      <c r="E336" s="594">
        <v>85480</v>
      </c>
      <c r="F336" s="594">
        <v>72350</v>
      </c>
      <c r="G336" s="594">
        <v>59230</v>
      </c>
      <c r="H336" s="594">
        <v>46100</v>
      </c>
      <c r="I336" s="594">
        <v>32980</v>
      </c>
      <c r="J336" s="594">
        <v>26890</v>
      </c>
      <c r="K336" s="594">
        <v>21640</v>
      </c>
      <c r="L336" s="594">
        <v>17230</v>
      </c>
      <c r="M336" s="594">
        <v>13850</v>
      </c>
    </row>
    <row r="337" spans="1:13" ht="15" customHeight="1">
      <c r="A337" s="594">
        <v>3680</v>
      </c>
      <c r="B337" s="594">
        <v>3700</v>
      </c>
      <c r="C337" s="594">
        <v>164220</v>
      </c>
      <c r="D337" s="594">
        <v>139220</v>
      </c>
      <c r="E337" s="594">
        <v>87040</v>
      </c>
      <c r="F337" s="594">
        <v>73920</v>
      </c>
      <c r="G337" s="594">
        <v>60790</v>
      </c>
      <c r="H337" s="594">
        <v>47670</v>
      </c>
      <c r="I337" s="594">
        <v>34540</v>
      </c>
      <c r="J337" s="594">
        <v>27510</v>
      </c>
      <c r="K337" s="594">
        <v>22260</v>
      </c>
      <c r="L337" s="594">
        <v>17630</v>
      </c>
      <c r="M337" s="594">
        <v>14260</v>
      </c>
    </row>
    <row r="338" spans="1:13" ht="15" customHeight="1">
      <c r="A338" s="594">
        <v>3700</v>
      </c>
      <c r="B338" s="594">
        <v>3720</v>
      </c>
      <c r="C338" s="594">
        <v>166670</v>
      </c>
      <c r="D338" s="594">
        <v>141670</v>
      </c>
      <c r="E338" s="594">
        <v>88610</v>
      </c>
      <c r="F338" s="594">
        <v>75480</v>
      </c>
      <c r="G338" s="594">
        <v>62360</v>
      </c>
      <c r="H338" s="594">
        <v>49230</v>
      </c>
      <c r="I338" s="594">
        <v>36110</v>
      </c>
      <c r="J338" s="594">
        <v>28140</v>
      </c>
      <c r="K338" s="594">
        <v>22890</v>
      </c>
      <c r="L338" s="594">
        <v>18030</v>
      </c>
      <c r="M338" s="594">
        <v>14660</v>
      </c>
    </row>
    <row r="339" spans="1:13" ht="15" customHeight="1">
      <c r="A339" s="594">
        <v>3720</v>
      </c>
      <c r="B339" s="594">
        <v>3740</v>
      </c>
      <c r="C339" s="594">
        <v>169110</v>
      </c>
      <c r="D339" s="594">
        <v>144110</v>
      </c>
      <c r="E339" s="594">
        <v>90170</v>
      </c>
      <c r="F339" s="594">
        <v>77050</v>
      </c>
      <c r="G339" s="594">
        <v>63920</v>
      </c>
      <c r="H339" s="594">
        <v>50800</v>
      </c>
      <c r="I339" s="594">
        <v>37670</v>
      </c>
      <c r="J339" s="594">
        <v>28770</v>
      </c>
      <c r="K339" s="594">
        <v>23520</v>
      </c>
      <c r="L339" s="594">
        <v>18440</v>
      </c>
      <c r="M339" s="594">
        <v>15060</v>
      </c>
    </row>
    <row r="340" spans="1:13" ht="15" customHeight="1">
      <c r="A340" s="594">
        <v>3740</v>
      </c>
      <c r="B340" s="594">
        <v>3760</v>
      </c>
      <c r="C340" s="594">
        <v>171560</v>
      </c>
      <c r="D340" s="594">
        <v>146560</v>
      </c>
      <c r="E340" s="594">
        <v>91730</v>
      </c>
      <c r="F340" s="594">
        <v>78610</v>
      </c>
      <c r="G340" s="594">
        <v>65480</v>
      </c>
      <c r="H340" s="594">
        <v>52360</v>
      </c>
      <c r="I340" s="594">
        <v>39230</v>
      </c>
      <c r="J340" s="594">
        <v>29390</v>
      </c>
      <c r="K340" s="594">
        <v>24140</v>
      </c>
      <c r="L340" s="594">
        <v>18890</v>
      </c>
      <c r="M340" s="594">
        <v>15460</v>
      </c>
    </row>
    <row r="341" spans="1:13" ht="15" customHeight="1">
      <c r="A341" s="594">
        <v>3760</v>
      </c>
      <c r="B341" s="594">
        <v>3780</v>
      </c>
      <c r="C341" s="594">
        <v>178920</v>
      </c>
      <c r="D341" s="594">
        <v>151090</v>
      </c>
      <c r="E341" s="594">
        <v>95250</v>
      </c>
      <c r="F341" s="594">
        <v>81630</v>
      </c>
      <c r="G341" s="594">
        <v>68510</v>
      </c>
      <c r="H341" s="594">
        <v>55380</v>
      </c>
      <c r="I341" s="594">
        <v>42260</v>
      </c>
      <c r="J341" s="594">
        <v>30600</v>
      </c>
      <c r="K341" s="594">
        <v>25350</v>
      </c>
      <c r="L341" s="594">
        <v>20100</v>
      </c>
      <c r="M341" s="594">
        <v>16240</v>
      </c>
    </row>
    <row r="342" spans="1:13" ht="15" customHeight="1">
      <c r="A342" s="594">
        <v>3780</v>
      </c>
      <c r="B342" s="594">
        <v>3800</v>
      </c>
      <c r="C342" s="594">
        <v>181590</v>
      </c>
      <c r="D342" s="594">
        <v>153740</v>
      </c>
      <c r="E342" s="594">
        <v>97700</v>
      </c>
      <c r="F342" s="594">
        <v>83350</v>
      </c>
      <c r="G342" s="594">
        <v>70220</v>
      </c>
      <c r="H342" s="594">
        <v>57100</v>
      </c>
      <c r="I342" s="594">
        <v>43970</v>
      </c>
      <c r="J342" s="594">
        <v>31290</v>
      </c>
      <c r="K342" s="594">
        <v>26040</v>
      </c>
      <c r="L342" s="594">
        <v>20790</v>
      </c>
      <c r="M342" s="594">
        <v>16680</v>
      </c>
    </row>
    <row r="343" spans="1:13" ht="15" customHeight="1">
      <c r="A343" s="594">
        <v>3800</v>
      </c>
      <c r="B343" s="594">
        <v>3820</v>
      </c>
      <c r="C343" s="594">
        <v>184260</v>
      </c>
      <c r="D343" s="594">
        <v>156400</v>
      </c>
      <c r="E343" s="594">
        <v>100140</v>
      </c>
      <c r="F343" s="594">
        <v>85060</v>
      </c>
      <c r="G343" s="594">
        <v>71930</v>
      </c>
      <c r="H343" s="594">
        <v>58810</v>
      </c>
      <c r="I343" s="594">
        <v>45680</v>
      </c>
      <c r="J343" s="594">
        <v>32560</v>
      </c>
      <c r="K343" s="594">
        <v>26720</v>
      </c>
      <c r="L343" s="594">
        <v>21470</v>
      </c>
      <c r="M343" s="594">
        <v>17120</v>
      </c>
    </row>
    <row r="344" spans="1:13" ht="15" customHeight="1">
      <c r="A344" s="594">
        <v>3820</v>
      </c>
      <c r="B344" s="594">
        <v>3840</v>
      </c>
      <c r="C344" s="594">
        <v>186930</v>
      </c>
      <c r="D344" s="594">
        <v>159050</v>
      </c>
      <c r="E344" s="594">
        <v>102590</v>
      </c>
      <c r="F344" s="594">
        <v>86770</v>
      </c>
      <c r="G344" s="594">
        <v>73640</v>
      </c>
      <c r="H344" s="594">
        <v>60520</v>
      </c>
      <c r="I344" s="594">
        <v>47390</v>
      </c>
      <c r="J344" s="594">
        <v>34270</v>
      </c>
      <c r="K344" s="594">
        <v>27400</v>
      </c>
      <c r="L344" s="594">
        <v>22150</v>
      </c>
      <c r="M344" s="594">
        <v>17560</v>
      </c>
    </row>
    <row r="345" spans="1:13" ht="15" customHeight="1">
      <c r="A345" s="594">
        <v>3840</v>
      </c>
      <c r="B345" s="594">
        <v>3860</v>
      </c>
      <c r="C345" s="594">
        <v>189600</v>
      </c>
      <c r="D345" s="594">
        <v>161710</v>
      </c>
      <c r="E345" s="594">
        <v>105030</v>
      </c>
      <c r="F345" s="594">
        <v>88480</v>
      </c>
      <c r="G345" s="594">
        <v>75350</v>
      </c>
      <c r="H345" s="594">
        <v>62230</v>
      </c>
      <c r="I345" s="594">
        <v>49100</v>
      </c>
      <c r="J345" s="594">
        <v>35980</v>
      </c>
      <c r="K345" s="594">
        <v>28090</v>
      </c>
      <c r="L345" s="594">
        <v>22840</v>
      </c>
      <c r="M345" s="594">
        <v>18000</v>
      </c>
    </row>
    <row r="346" spans="1:13" ht="15" customHeight="1">
      <c r="A346" s="594">
        <v>3860</v>
      </c>
      <c r="B346" s="594">
        <v>3880</v>
      </c>
      <c r="C346" s="594">
        <v>192270</v>
      </c>
      <c r="D346" s="594">
        <v>164360</v>
      </c>
      <c r="E346" s="594">
        <v>107480</v>
      </c>
      <c r="F346" s="594">
        <v>90190</v>
      </c>
      <c r="G346" s="594">
        <v>77070</v>
      </c>
      <c r="H346" s="594">
        <v>63940</v>
      </c>
      <c r="I346" s="594">
        <v>50820</v>
      </c>
      <c r="J346" s="594">
        <v>37690</v>
      </c>
      <c r="K346" s="594">
        <v>28770</v>
      </c>
      <c r="L346" s="594">
        <v>23520</v>
      </c>
      <c r="M346" s="594">
        <v>18440</v>
      </c>
    </row>
    <row r="347" spans="1:13" ht="15" customHeight="1">
      <c r="A347" s="594">
        <v>3880</v>
      </c>
      <c r="B347" s="594">
        <v>3900</v>
      </c>
      <c r="C347" s="594">
        <v>194940</v>
      </c>
      <c r="D347" s="594">
        <v>167020</v>
      </c>
      <c r="E347" s="594">
        <v>109920</v>
      </c>
      <c r="F347" s="594">
        <v>91900</v>
      </c>
      <c r="G347" s="594">
        <v>78780</v>
      </c>
      <c r="H347" s="594">
        <v>65650</v>
      </c>
      <c r="I347" s="594">
        <v>52530</v>
      </c>
      <c r="J347" s="594">
        <v>39400</v>
      </c>
      <c r="K347" s="594">
        <v>29460</v>
      </c>
      <c r="L347" s="594">
        <v>24210</v>
      </c>
      <c r="M347" s="594">
        <v>18960</v>
      </c>
    </row>
    <row r="348" spans="1:13" ht="15" customHeight="1">
      <c r="A348" s="594">
        <v>3900</v>
      </c>
      <c r="B348" s="594">
        <v>3920</v>
      </c>
      <c r="C348" s="594">
        <v>197610</v>
      </c>
      <c r="D348" s="594">
        <v>169670</v>
      </c>
      <c r="E348" s="594">
        <v>112370</v>
      </c>
      <c r="F348" s="594">
        <v>93620</v>
      </c>
      <c r="G348" s="594">
        <v>80490</v>
      </c>
      <c r="H348" s="594">
        <v>67360</v>
      </c>
      <c r="I348" s="594">
        <v>54240</v>
      </c>
      <c r="J348" s="594">
        <v>41110</v>
      </c>
      <c r="K348" s="594">
        <v>30140</v>
      </c>
      <c r="L348" s="594">
        <v>24890</v>
      </c>
      <c r="M348" s="594">
        <v>19640</v>
      </c>
    </row>
    <row r="349" spans="1:13" ht="15" customHeight="1">
      <c r="A349" s="594">
        <v>3920</v>
      </c>
      <c r="B349" s="594">
        <v>3940</v>
      </c>
      <c r="C349" s="594">
        <v>200280</v>
      </c>
      <c r="D349" s="594">
        <v>172330</v>
      </c>
      <c r="E349" s="594">
        <v>114810</v>
      </c>
      <c r="F349" s="594">
        <v>96060</v>
      </c>
      <c r="G349" s="594">
        <v>82200</v>
      </c>
      <c r="H349" s="594">
        <v>69080</v>
      </c>
      <c r="I349" s="594">
        <v>55950</v>
      </c>
      <c r="J349" s="594">
        <v>42830</v>
      </c>
      <c r="K349" s="594">
        <v>30830</v>
      </c>
      <c r="L349" s="594">
        <v>25580</v>
      </c>
      <c r="M349" s="594">
        <v>20330</v>
      </c>
    </row>
    <row r="350" spans="1:13" ht="15" customHeight="1">
      <c r="A350" s="594">
        <v>3940</v>
      </c>
      <c r="B350" s="594">
        <v>3960</v>
      </c>
      <c r="C350" s="594">
        <v>202950</v>
      </c>
      <c r="D350" s="594">
        <v>174980</v>
      </c>
      <c r="E350" s="594">
        <v>117260</v>
      </c>
      <c r="F350" s="594">
        <v>98510</v>
      </c>
      <c r="G350" s="594">
        <v>83910</v>
      </c>
      <c r="H350" s="594">
        <v>70790</v>
      </c>
      <c r="I350" s="594">
        <v>57660</v>
      </c>
      <c r="J350" s="594">
        <v>44540</v>
      </c>
      <c r="K350" s="594">
        <v>31510</v>
      </c>
      <c r="L350" s="594">
        <v>26260</v>
      </c>
      <c r="M350" s="594">
        <v>21010</v>
      </c>
    </row>
    <row r="351" spans="1:13" ht="15" customHeight="1">
      <c r="A351" s="594">
        <v>3960</v>
      </c>
      <c r="B351" s="594">
        <v>3980</v>
      </c>
      <c r="C351" s="594">
        <v>205620</v>
      </c>
      <c r="D351" s="594">
        <v>177640</v>
      </c>
      <c r="E351" s="594">
        <v>119700</v>
      </c>
      <c r="F351" s="594">
        <v>100950</v>
      </c>
      <c r="G351" s="594">
        <v>85620</v>
      </c>
      <c r="H351" s="594">
        <v>72500</v>
      </c>
      <c r="I351" s="594">
        <v>59370</v>
      </c>
      <c r="J351" s="594">
        <v>46250</v>
      </c>
      <c r="K351" s="594">
        <v>33120</v>
      </c>
      <c r="L351" s="594">
        <v>26950</v>
      </c>
      <c r="M351" s="594">
        <v>21700</v>
      </c>
    </row>
    <row r="352" spans="1:13" ht="15" customHeight="1">
      <c r="A352" s="594">
        <v>3980</v>
      </c>
      <c r="B352" s="594">
        <v>4000</v>
      </c>
      <c r="C352" s="594">
        <v>208290</v>
      </c>
      <c r="D352" s="594">
        <v>180290</v>
      </c>
      <c r="E352" s="594">
        <v>122150</v>
      </c>
      <c r="F352" s="594">
        <v>103400</v>
      </c>
      <c r="G352" s="594">
        <v>87340</v>
      </c>
      <c r="H352" s="594">
        <v>74210</v>
      </c>
      <c r="I352" s="594">
        <v>61090</v>
      </c>
      <c r="J352" s="594">
        <v>47960</v>
      </c>
      <c r="K352" s="594">
        <v>34840</v>
      </c>
      <c r="L352" s="594">
        <v>27630</v>
      </c>
      <c r="M352" s="594">
        <v>22380</v>
      </c>
    </row>
    <row r="353" spans="1:13" ht="15" customHeight="1">
      <c r="A353" s="594">
        <v>4000</v>
      </c>
      <c r="B353" s="594">
        <v>4020</v>
      </c>
      <c r="C353" s="594">
        <v>210960</v>
      </c>
      <c r="D353" s="594">
        <v>182950</v>
      </c>
      <c r="E353" s="594">
        <v>124590</v>
      </c>
      <c r="F353" s="594">
        <v>105840</v>
      </c>
      <c r="G353" s="594">
        <v>89050</v>
      </c>
      <c r="H353" s="594">
        <v>75920</v>
      </c>
      <c r="I353" s="594">
        <v>62800</v>
      </c>
      <c r="J353" s="594">
        <v>49670</v>
      </c>
      <c r="K353" s="594">
        <v>36550</v>
      </c>
      <c r="L353" s="594">
        <v>28320</v>
      </c>
      <c r="M353" s="594">
        <v>23070</v>
      </c>
    </row>
    <row r="354" spans="1:13" ht="15" customHeight="1">
      <c r="A354" s="594">
        <v>4020</v>
      </c>
      <c r="B354" s="594">
        <v>4040</v>
      </c>
      <c r="C354" s="594">
        <v>213630</v>
      </c>
      <c r="D354" s="594">
        <v>185600</v>
      </c>
      <c r="E354" s="594">
        <v>127040</v>
      </c>
      <c r="F354" s="594">
        <v>108290</v>
      </c>
      <c r="G354" s="594">
        <v>90760</v>
      </c>
      <c r="H354" s="594">
        <v>77630</v>
      </c>
      <c r="I354" s="594">
        <v>64510</v>
      </c>
      <c r="J354" s="594">
        <v>51380</v>
      </c>
      <c r="K354" s="594">
        <v>38260</v>
      </c>
      <c r="L354" s="594">
        <v>29000</v>
      </c>
      <c r="M354" s="594">
        <v>23750</v>
      </c>
    </row>
    <row r="355" spans="1:13" ht="15" customHeight="1">
      <c r="A355" s="594">
        <v>4040</v>
      </c>
      <c r="B355" s="594">
        <v>4060</v>
      </c>
      <c r="C355" s="594">
        <v>216300</v>
      </c>
      <c r="D355" s="594">
        <v>188260</v>
      </c>
      <c r="E355" s="594">
        <v>129480</v>
      </c>
      <c r="F355" s="594">
        <v>110730</v>
      </c>
      <c r="G355" s="594">
        <v>92470</v>
      </c>
      <c r="H355" s="594">
        <v>79340</v>
      </c>
      <c r="I355" s="594">
        <v>66220</v>
      </c>
      <c r="J355" s="594">
        <v>53090</v>
      </c>
      <c r="K355" s="594">
        <v>39970</v>
      </c>
      <c r="L355" s="594">
        <v>29680</v>
      </c>
      <c r="M355" s="594">
        <v>24430</v>
      </c>
    </row>
    <row r="356" spans="1:13" ht="15" customHeight="1">
      <c r="A356" s="594">
        <v>4060</v>
      </c>
      <c r="B356" s="594">
        <v>4080</v>
      </c>
      <c r="C356" s="594">
        <v>218970</v>
      </c>
      <c r="D356" s="594">
        <v>190910</v>
      </c>
      <c r="E356" s="594">
        <v>131930</v>
      </c>
      <c r="F356" s="594">
        <v>113180</v>
      </c>
      <c r="G356" s="594">
        <v>94430</v>
      </c>
      <c r="H356" s="594">
        <v>81060</v>
      </c>
      <c r="I356" s="594">
        <v>67930</v>
      </c>
      <c r="J356" s="594">
        <v>54810</v>
      </c>
      <c r="K356" s="594">
        <v>41680</v>
      </c>
      <c r="L356" s="594">
        <v>30370</v>
      </c>
      <c r="M356" s="594">
        <v>25120</v>
      </c>
    </row>
    <row r="357" spans="1:13" ht="15" customHeight="1">
      <c r="A357" s="594">
        <v>4080</v>
      </c>
      <c r="B357" s="594">
        <v>4100</v>
      </c>
      <c r="C357" s="594">
        <v>221640</v>
      </c>
      <c r="D357" s="594">
        <v>193570</v>
      </c>
      <c r="E357" s="594">
        <v>134370</v>
      </c>
      <c r="F357" s="594">
        <v>115620</v>
      </c>
      <c r="G357" s="594">
        <v>96870</v>
      </c>
      <c r="H357" s="594">
        <v>82770</v>
      </c>
      <c r="I357" s="594">
        <v>69640</v>
      </c>
      <c r="J357" s="594">
        <v>56520</v>
      </c>
      <c r="K357" s="594">
        <v>43390</v>
      </c>
      <c r="L357" s="594">
        <v>31050</v>
      </c>
      <c r="M357" s="594">
        <v>25800</v>
      </c>
    </row>
    <row r="358" spans="1:13" ht="15" customHeight="1">
      <c r="A358" s="594">
        <v>4100</v>
      </c>
      <c r="B358" s="594">
        <v>4120</v>
      </c>
      <c r="C358" s="594">
        <v>224310</v>
      </c>
      <c r="D358" s="594">
        <v>196220</v>
      </c>
      <c r="E358" s="594">
        <v>136820</v>
      </c>
      <c r="F358" s="594">
        <v>118070</v>
      </c>
      <c r="G358" s="594">
        <v>99320</v>
      </c>
      <c r="H358" s="594">
        <v>84480</v>
      </c>
      <c r="I358" s="594">
        <v>71350</v>
      </c>
      <c r="J358" s="594">
        <v>58230</v>
      </c>
      <c r="K358" s="594">
        <v>45100</v>
      </c>
      <c r="L358" s="594">
        <v>31980</v>
      </c>
      <c r="M358" s="594">
        <v>26490</v>
      </c>
    </row>
    <row r="359" spans="1:13" ht="15" customHeight="1">
      <c r="A359" s="594">
        <v>4120</v>
      </c>
      <c r="B359" s="594">
        <v>4140</v>
      </c>
      <c r="C359" s="594">
        <v>226980</v>
      </c>
      <c r="D359" s="594">
        <v>198880</v>
      </c>
      <c r="E359" s="594">
        <v>139260</v>
      </c>
      <c r="F359" s="594">
        <v>120510</v>
      </c>
      <c r="G359" s="594">
        <v>101760</v>
      </c>
      <c r="H359" s="594">
        <v>86190</v>
      </c>
      <c r="I359" s="594">
        <v>73070</v>
      </c>
      <c r="J359" s="594">
        <v>59940</v>
      </c>
      <c r="K359" s="594">
        <v>46820</v>
      </c>
      <c r="L359" s="594">
        <v>33690</v>
      </c>
      <c r="M359" s="594">
        <v>27170</v>
      </c>
    </row>
    <row r="360" spans="1:13" ht="15" customHeight="1">
      <c r="A360" s="594">
        <v>4140</v>
      </c>
      <c r="B360" s="594">
        <v>4160</v>
      </c>
      <c r="C360" s="594">
        <v>229650</v>
      </c>
      <c r="D360" s="594">
        <v>201530</v>
      </c>
      <c r="E360" s="594">
        <v>141710</v>
      </c>
      <c r="F360" s="594">
        <v>122960</v>
      </c>
      <c r="G360" s="594">
        <v>104210</v>
      </c>
      <c r="H360" s="594">
        <v>87900</v>
      </c>
      <c r="I360" s="594">
        <v>74780</v>
      </c>
      <c r="J360" s="594">
        <v>61650</v>
      </c>
      <c r="K360" s="594">
        <v>48530</v>
      </c>
      <c r="L360" s="594">
        <v>35400</v>
      </c>
      <c r="M360" s="594">
        <v>27860</v>
      </c>
    </row>
    <row r="361" spans="1:13" ht="15" customHeight="1">
      <c r="A361" s="594">
        <v>4160</v>
      </c>
      <c r="B361" s="594">
        <v>4180</v>
      </c>
      <c r="C361" s="594">
        <v>232320</v>
      </c>
      <c r="D361" s="594">
        <v>204190</v>
      </c>
      <c r="E361" s="594">
        <v>144150</v>
      </c>
      <c r="F361" s="594">
        <v>125400</v>
      </c>
      <c r="G361" s="594">
        <v>106650</v>
      </c>
      <c r="H361" s="594">
        <v>89610</v>
      </c>
      <c r="I361" s="594">
        <v>76490</v>
      </c>
      <c r="J361" s="594">
        <v>63360</v>
      </c>
      <c r="K361" s="594">
        <v>50240</v>
      </c>
      <c r="L361" s="594">
        <v>37110</v>
      </c>
      <c r="M361" s="594">
        <v>28540</v>
      </c>
    </row>
    <row r="362" spans="1:13" ht="15" customHeight="1">
      <c r="A362" s="594">
        <v>4180</v>
      </c>
      <c r="B362" s="594">
        <v>4200</v>
      </c>
      <c r="C362" s="594">
        <v>234990</v>
      </c>
      <c r="D362" s="594">
        <v>206840</v>
      </c>
      <c r="E362" s="594">
        <v>146600</v>
      </c>
      <c r="F362" s="594">
        <v>127850</v>
      </c>
      <c r="G362" s="594">
        <v>109100</v>
      </c>
      <c r="H362" s="594">
        <v>91330</v>
      </c>
      <c r="I362" s="594">
        <v>78200</v>
      </c>
      <c r="J362" s="594">
        <v>65080</v>
      </c>
      <c r="K362" s="594">
        <v>51950</v>
      </c>
      <c r="L362" s="594">
        <v>38830</v>
      </c>
      <c r="M362" s="594">
        <v>29230</v>
      </c>
    </row>
    <row r="363" spans="1:13" ht="15" customHeight="1">
      <c r="A363" s="594">
        <v>4200</v>
      </c>
      <c r="B363" s="594">
        <v>4220</v>
      </c>
      <c r="C363" s="594">
        <v>237660</v>
      </c>
      <c r="D363" s="594">
        <v>209500</v>
      </c>
      <c r="E363" s="594">
        <v>149040</v>
      </c>
      <c r="F363" s="594">
        <v>130290</v>
      </c>
      <c r="G363" s="594">
        <v>111540</v>
      </c>
      <c r="H363" s="594">
        <v>93040</v>
      </c>
      <c r="I363" s="594">
        <v>79910</v>
      </c>
      <c r="J363" s="594">
        <v>66790</v>
      </c>
      <c r="K363" s="594">
        <v>53660</v>
      </c>
      <c r="L363" s="594">
        <v>40540</v>
      </c>
      <c r="M363" s="594">
        <v>29910</v>
      </c>
    </row>
    <row r="364" spans="1:13" ht="15" customHeight="1">
      <c r="A364" s="594">
        <v>4220</v>
      </c>
      <c r="B364" s="594">
        <v>4240</v>
      </c>
      <c r="C364" s="594">
        <v>240330</v>
      </c>
      <c r="D364" s="594">
        <v>212150</v>
      </c>
      <c r="E364" s="594">
        <v>151490</v>
      </c>
      <c r="F364" s="594">
        <v>132740</v>
      </c>
      <c r="G364" s="594">
        <v>113990</v>
      </c>
      <c r="H364" s="594">
        <v>95240</v>
      </c>
      <c r="I364" s="594">
        <v>81620</v>
      </c>
      <c r="J364" s="594">
        <v>68500</v>
      </c>
      <c r="K364" s="594">
        <v>55370</v>
      </c>
      <c r="L364" s="594">
        <v>42250</v>
      </c>
      <c r="M364" s="594">
        <v>30600</v>
      </c>
    </row>
    <row r="365" spans="1:13" ht="15" customHeight="1">
      <c r="A365" s="594">
        <v>4240</v>
      </c>
      <c r="B365" s="594">
        <v>4260</v>
      </c>
      <c r="C365" s="594">
        <v>243000</v>
      </c>
      <c r="D365" s="594">
        <v>214810</v>
      </c>
      <c r="E365" s="594">
        <v>153930</v>
      </c>
      <c r="F365" s="594">
        <v>135180</v>
      </c>
      <c r="G365" s="594">
        <v>116430</v>
      </c>
      <c r="H365" s="594">
        <v>97680</v>
      </c>
      <c r="I365" s="594">
        <v>83330</v>
      </c>
      <c r="J365" s="594">
        <v>70210</v>
      </c>
      <c r="K365" s="594">
        <v>57080</v>
      </c>
      <c r="L365" s="594">
        <v>43960</v>
      </c>
      <c r="M365" s="594">
        <v>31280</v>
      </c>
    </row>
    <row r="366" spans="1:13" ht="15" customHeight="1">
      <c r="A366" s="594">
        <v>4260</v>
      </c>
      <c r="B366" s="594">
        <v>4280</v>
      </c>
      <c r="C366" s="594">
        <v>245670</v>
      </c>
      <c r="D366" s="594">
        <v>217460</v>
      </c>
      <c r="E366" s="594">
        <v>156380</v>
      </c>
      <c r="F366" s="594">
        <v>137630</v>
      </c>
      <c r="G366" s="594">
        <v>118880</v>
      </c>
      <c r="H366" s="594">
        <v>100130</v>
      </c>
      <c r="I366" s="594">
        <v>85050</v>
      </c>
      <c r="J366" s="594">
        <v>71920</v>
      </c>
      <c r="K366" s="594">
        <v>58800</v>
      </c>
      <c r="L366" s="594">
        <v>45670</v>
      </c>
      <c r="M366" s="594">
        <v>32550</v>
      </c>
    </row>
    <row r="367" spans="1:13" ht="15" customHeight="1">
      <c r="A367" s="594">
        <v>4280</v>
      </c>
      <c r="B367" s="594">
        <v>4300</v>
      </c>
      <c r="C367" s="594">
        <v>248340</v>
      </c>
      <c r="D367" s="594">
        <v>220120</v>
      </c>
      <c r="E367" s="594">
        <v>158820</v>
      </c>
      <c r="F367" s="594">
        <v>140070</v>
      </c>
      <c r="G367" s="594">
        <v>121320</v>
      </c>
      <c r="H367" s="594">
        <v>102570</v>
      </c>
      <c r="I367" s="594">
        <v>86760</v>
      </c>
      <c r="J367" s="594">
        <v>73630</v>
      </c>
      <c r="K367" s="594">
        <v>60510</v>
      </c>
      <c r="L367" s="594">
        <v>47380</v>
      </c>
      <c r="M367" s="594">
        <v>34260</v>
      </c>
    </row>
    <row r="368" spans="1:13" ht="15" customHeight="1">
      <c r="A368" s="594">
        <v>4300</v>
      </c>
      <c r="B368" s="594">
        <v>4320</v>
      </c>
      <c r="C368" s="594">
        <v>251010</v>
      </c>
      <c r="D368" s="594">
        <v>222770</v>
      </c>
      <c r="E368" s="594">
        <v>161270</v>
      </c>
      <c r="F368" s="594">
        <v>142520</v>
      </c>
      <c r="G368" s="594">
        <v>123770</v>
      </c>
      <c r="H368" s="594">
        <v>105020</v>
      </c>
      <c r="I368" s="594">
        <v>88470</v>
      </c>
      <c r="J368" s="594">
        <v>75340</v>
      </c>
      <c r="K368" s="594">
        <v>62220</v>
      </c>
      <c r="L368" s="594">
        <v>49090</v>
      </c>
      <c r="M368" s="594">
        <v>35970</v>
      </c>
    </row>
    <row r="369" spans="1:13" ht="15" customHeight="1">
      <c r="A369" s="594">
        <v>4320</v>
      </c>
      <c r="B369" s="594">
        <v>4340</v>
      </c>
      <c r="C369" s="594">
        <v>253680</v>
      </c>
      <c r="D369" s="594">
        <v>225430</v>
      </c>
      <c r="E369" s="594">
        <v>163710</v>
      </c>
      <c r="F369" s="594">
        <v>144960</v>
      </c>
      <c r="G369" s="594">
        <v>126210</v>
      </c>
      <c r="H369" s="594">
        <v>107460</v>
      </c>
      <c r="I369" s="594">
        <v>90180</v>
      </c>
      <c r="J369" s="594">
        <v>77060</v>
      </c>
      <c r="K369" s="594">
        <v>63930</v>
      </c>
      <c r="L369" s="594">
        <v>50810</v>
      </c>
      <c r="M369" s="594">
        <v>37680</v>
      </c>
    </row>
    <row r="370" spans="1:13" ht="15" customHeight="1">
      <c r="A370" s="594">
        <v>4340</v>
      </c>
      <c r="B370" s="594">
        <v>4360</v>
      </c>
      <c r="C370" s="594">
        <v>256350</v>
      </c>
      <c r="D370" s="594">
        <v>228080</v>
      </c>
      <c r="E370" s="594">
        <v>166160</v>
      </c>
      <c r="F370" s="594">
        <v>147410</v>
      </c>
      <c r="G370" s="594">
        <v>128660</v>
      </c>
      <c r="H370" s="594">
        <v>109910</v>
      </c>
      <c r="I370" s="594">
        <v>91890</v>
      </c>
      <c r="J370" s="594">
        <v>78770</v>
      </c>
      <c r="K370" s="594">
        <v>65640</v>
      </c>
      <c r="L370" s="594">
        <v>52520</v>
      </c>
      <c r="M370" s="594">
        <v>39390</v>
      </c>
    </row>
    <row r="371" spans="1:13" ht="15" customHeight="1">
      <c r="A371" s="594">
        <v>4360</v>
      </c>
      <c r="B371" s="594">
        <v>4380</v>
      </c>
      <c r="C371" s="594">
        <v>259020</v>
      </c>
      <c r="D371" s="594">
        <v>230740</v>
      </c>
      <c r="E371" s="594">
        <v>168600</v>
      </c>
      <c r="F371" s="594">
        <v>149850</v>
      </c>
      <c r="G371" s="594">
        <v>131100</v>
      </c>
      <c r="H371" s="594">
        <v>112350</v>
      </c>
      <c r="I371" s="594">
        <v>93600</v>
      </c>
      <c r="J371" s="594">
        <v>80480</v>
      </c>
      <c r="K371" s="594">
        <v>67350</v>
      </c>
      <c r="L371" s="594">
        <v>54230</v>
      </c>
      <c r="M371" s="594">
        <v>41100</v>
      </c>
    </row>
    <row r="372" spans="1:13" ht="15" customHeight="1">
      <c r="A372" s="594">
        <v>4380</v>
      </c>
      <c r="B372" s="594">
        <v>4400</v>
      </c>
      <c r="C372" s="594">
        <v>261690</v>
      </c>
      <c r="D372" s="594">
        <v>233390</v>
      </c>
      <c r="E372" s="594">
        <v>171050</v>
      </c>
      <c r="F372" s="594">
        <v>152300</v>
      </c>
      <c r="G372" s="594">
        <v>133550</v>
      </c>
      <c r="H372" s="594">
        <v>114800</v>
      </c>
      <c r="I372" s="594">
        <v>96050</v>
      </c>
      <c r="J372" s="594">
        <v>82190</v>
      </c>
      <c r="K372" s="594">
        <v>69070</v>
      </c>
      <c r="L372" s="594">
        <v>55940</v>
      </c>
      <c r="M372" s="594">
        <v>42820</v>
      </c>
    </row>
    <row r="373" spans="1:13" ht="15" customHeight="1">
      <c r="A373" s="594">
        <v>4400</v>
      </c>
      <c r="B373" s="594">
        <v>4420</v>
      </c>
      <c r="C373" s="594">
        <v>264360</v>
      </c>
      <c r="D373" s="594">
        <v>236050</v>
      </c>
      <c r="E373" s="594">
        <v>173490</v>
      </c>
      <c r="F373" s="594">
        <v>154740</v>
      </c>
      <c r="G373" s="594">
        <v>135990</v>
      </c>
      <c r="H373" s="594">
        <v>117240</v>
      </c>
      <c r="I373" s="594">
        <v>98490</v>
      </c>
      <c r="J373" s="594">
        <v>83900</v>
      </c>
      <c r="K373" s="594">
        <v>70780</v>
      </c>
      <c r="L373" s="594">
        <v>57650</v>
      </c>
      <c r="M373" s="594">
        <v>44530</v>
      </c>
    </row>
    <row r="374" spans="1:13" ht="15" customHeight="1">
      <c r="A374" s="594">
        <v>4420</v>
      </c>
      <c r="B374" s="594">
        <v>4440</v>
      </c>
      <c r="C374" s="594">
        <v>267030</v>
      </c>
      <c r="D374" s="594">
        <v>238700</v>
      </c>
      <c r="E374" s="594">
        <v>175940</v>
      </c>
      <c r="F374" s="594">
        <v>157190</v>
      </c>
      <c r="G374" s="594">
        <v>138440</v>
      </c>
      <c r="H374" s="594">
        <v>119690</v>
      </c>
      <c r="I374" s="594">
        <v>100940</v>
      </c>
      <c r="J374" s="594">
        <v>85610</v>
      </c>
      <c r="K374" s="594">
        <v>72490</v>
      </c>
      <c r="L374" s="594">
        <v>59360</v>
      </c>
      <c r="M374" s="594">
        <v>46240</v>
      </c>
    </row>
    <row r="375" spans="1:13" ht="15" customHeight="1">
      <c r="A375" s="594">
        <v>4440</v>
      </c>
      <c r="B375" s="594">
        <v>4460</v>
      </c>
      <c r="C375" s="594">
        <v>269700</v>
      </c>
      <c r="D375" s="594">
        <v>241360</v>
      </c>
      <c r="E375" s="594">
        <v>178380</v>
      </c>
      <c r="F375" s="594">
        <v>159630</v>
      </c>
      <c r="G375" s="594">
        <v>140880</v>
      </c>
      <c r="H375" s="594">
        <v>122130</v>
      </c>
      <c r="I375" s="594">
        <v>103380</v>
      </c>
      <c r="J375" s="594">
        <v>87320</v>
      </c>
      <c r="K375" s="594">
        <v>74200</v>
      </c>
      <c r="L375" s="594">
        <v>61070</v>
      </c>
      <c r="M375" s="594">
        <v>47950</v>
      </c>
    </row>
    <row r="376" spans="1:13" ht="15" customHeight="1">
      <c r="A376" s="594">
        <v>4460</v>
      </c>
      <c r="B376" s="594">
        <v>4480</v>
      </c>
      <c r="C376" s="594">
        <v>272370</v>
      </c>
      <c r="D376" s="594">
        <v>244010</v>
      </c>
      <c r="E376" s="594">
        <v>180830</v>
      </c>
      <c r="F376" s="594">
        <v>162080</v>
      </c>
      <c r="G376" s="594">
        <v>143330</v>
      </c>
      <c r="H376" s="594">
        <v>124580</v>
      </c>
      <c r="I376" s="594">
        <v>105830</v>
      </c>
      <c r="J376" s="594">
        <v>89040</v>
      </c>
      <c r="K376" s="594">
        <v>75910</v>
      </c>
      <c r="L376" s="594">
        <v>62790</v>
      </c>
      <c r="M376" s="594">
        <v>49660</v>
      </c>
    </row>
    <row r="377" spans="1:13" ht="15" customHeight="1">
      <c r="A377" s="594">
        <v>4480</v>
      </c>
      <c r="B377" s="594">
        <v>4500</v>
      </c>
      <c r="C377" s="594">
        <v>275040</v>
      </c>
      <c r="D377" s="594">
        <v>246670</v>
      </c>
      <c r="E377" s="594">
        <v>183270</v>
      </c>
      <c r="F377" s="594">
        <v>164520</v>
      </c>
      <c r="G377" s="594">
        <v>145770</v>
      </c>
      <c r="H377" s="594">
        <v>127020</v>
      </c>
      <c r="I377" s="594">
        <v>108270</v>
      </c>
      <c r="J377" s="594">
        <v>90750</v>
      </c>
      <c r="K377" s="594">
        <v>77620</v>
      </c>
      <c r="L377" s="594">
        <v>64500</v>
      </c>
      <c r="M377" s="594">
        <v>51370</v>
      </c>
    </row>
    <row r="378" spans="1:13" ht="15" customHeight="1">
      <c r="A378" s="594">
        <v>4500</v>
      </c>
      <c r="B378" s="594">
        <v>4520</v>
      </c>
      <c r="C378" s="594">
        <v>277840</v>
      </c>
      <c r="D378" s="594">
        <v>249460</v>
      </c>
      <c r="E378" s="594">
        <v>185850</v>
      </c>
      <c r="F378" s="594">
        <v>167100</v>
      </c>
      <c r="G378" s="594">
        <v>148350</v>
      </c>
      <c r="H378" s="594">
        <v>129600</v>
      </c>
      <c r="I378" s="594">
        <v>110850</v>
      </c>
      <c r="J378" s="594">
        <v>92550</v>
      </c>
      <c r="K378" s="594">
        <v>79430</v>
      </c>
      <c r="L378" s="594">
        <v>66300</v>
      </c>
      <c r="M378" s="594">
        <v>53180</v>
      </c>
    </row>
    <row r="379" spans="1:13" ht="15" customHeight="1">
      <c r="A379" s="594">
        <v>4520</v>
      </c>
      <c r="B379" s="594">
        <v>4540</v>
      </c>
      <c r="C379" s="594">
        <v>280650</v>
      </c>
      <c r="D379" s="594">
        <v>252250</v>
      </c>
      <c r="E379" s="594">
        <v>188430</v>
      </c>
      <c r="F379" s="594">
        <v>169680</v>
      </c>
      <c r="G379" s="594">
        <v>150930</v>
      </c>
      <c r="H379" s="594">
        <v>132180</v>
      </c>
      <c r="I379" s="594">
        <v>113430</v>
      </c>
      <c r="J379" s="594">
        <v>94680</v>
      </c>
      <c r="K379" s="594">
        <v>81230</v>
      </c>
      <c r="L379" s="594">
        <v>68110</v>
      </c>
      <c r="M379" s="594">
        <v>54980</v>
      </c>
    </row>
    <row r="380" spans="1:13" ht="15" customHeight="1">
      <c r="A380" s="594">
        <v>4540</v>
      </c>
      <c r="B380" s="594">
        <v>4560</v>
      </c>
      <c r="C380" s="594">
        <v>283450</v>
      </c>
      <c r="D380" s="594">
        <v>255040</v>
      </c>
      <c r="E380" s="594">
        <v>191010</v>
      </c>
      <c r="F380" s="594">
        <v>172260</v>
      </c>
      <c r="G380" s="594">
        <v>153510</v>
      </c>
      <c r="H380" s="594">
        <v>134760</v>
      </c>
      <c r="I380" s="594">
        <v>116010</v>
      </c>
      <c r="J380" s="594">
        <v>97260</v>
      </c>
      <c r="K380" s="594">
        <v>83040</v>
      </c>
      <c r="L380" s="594">
        <v>69920</v>
      </c>
      <c r="M380" s="594">
        <v>56790</v>
      </c>
    </row>
    <row r="381" spans="1:13" ht="15" customHeight="1">
      <c r="A381" s="594">
        <v>4560</v>
      </c>
      <c r="B381" s="594">
        <v>4580</v>
      </c>
      <c r="C381" s="594">
        <v>286260</v>
      </c>
      <c r="D381" s="594">
        <v>257830</v>
      </c>
      <c r="E381" s="594">
        <v>193590</v>
      </c>
      <c r="F381" s="594">
        <v>174840</v>
      </c>
      <c r="G381" s="594">
        <v>156090</v>
      </c>
      <c r="H381" s="594">
        <v>137340</v>
      </c>
      <c r="I381" s="594">
        <v>118590</v>
      </c>
      <c r="J381" s="594">
        <v>99840</v>
      </c>
      <c r="K381" s="594">
        <v>84850</v>
      </c>
      <c r="L381" s="594">
        <v>71720</v>
      </c>
      <c r="M381" s="594">
        <v>58600</v>
      </c>
    </row>
    <row r="382" spans="1:13" ht="15" customHeight="1">
      <c r="A382" s="594">
        <v>4580</v>
      </c>
      <c r="B382" s="594">
        <v>4600</v>
      </c>
      <c r="C382" s="594">
        <v>291560</v>
      </c>
      <c r="D382" s="594">
        <v>263120</v>
      </c>
      <c r="E382" s="594">
        <v>198670</v>
      </c>
      <c r="F382" s="594">
        <v>179920</v>
      </c>
      <c r="G382" s="594">
        <v>161170</v>
      </c>
      <c r="H382" s="594">
        <v>142420</v>
      </c>
      <c r="I382" s="594">
        <v>123670</v>
      </c>
      <c r="J382" s="594">
        <v>104920</v>
      </c>
      <c r="K382" s="594">
        <v>86650</v>
      </c>
      <c r="L382" s="594">
        <v>73530</v>
      </c>
      <c r="M382" s="594">
        <v>60400</v>
      </c>
    </row>
    <row r="383" spans="1:13" ht="15" customHeight="1">
      <c r="A383" s="594">
        <v>4600</v>
      </c>
      <c r="B383" s="594">
        <v>4620</v>
      </c>
      <c r="C383" s="594">
        <v>294370</v>
      </c>
      <c r="D383" s="594">
        <v>265910</v>
      </c>
      <c r="E383" s="594">
        <v>201250</v>
      </c>
      <c r="F383" s="594">
        <v>182500</v>
      </c>
      <c r="G383" s="594">
        <v>163750</v>
      </c>
      <c r="H383" s="594">
        <v>145000</v>
      </c>
      <c r="I383" s="594">
        <v>126250</v>
      </c>
      <c r="J383" s="594">
        <v>107500</v>
      </c>
      <c r="K383" s="594">
        <v>88750</v>
      </c>
      <c r="L383" s="594">
        <v>75330</v>
      </c>
      <c r="M383" s="594">
        <v>62210</v>
      </c>
    </row>
    <row r="384" spans="1:13" ht="15" customHeight="1">
      <c r="A384" s="594">
        <v>4620</v>
      </c>
      <c r="B384" s="594">
        <v>4640</v>
      </c>
      <c r="C384" s="594">
        <v>297170</v>
      </c>
      <c r="D384" s="594">
        <v>268700</v>
      </c>
      <c r="E384" s="594">
        <v>203830</v>
      </c>
      <c r="F384" s="594">
        <v>185080</v>
      </c>
      <c r="G384" s="594">
        <v>166330</v>
      </c>
      <c r="H384" s="594">
        <v>147580</v>
      </c>
      <c r="I384" s="594">
        <v>128830</v>
      </c>
      <c r="J384" s="594">
        <v>110080</v>
      </c>
      <c r="K384" s="594">
        <v>91330</v>
      </c>
      <c r="L384" s="594">
        <v>77140</v>
      </c>
      <c r="M384" s="594">
        <v>64010</v>
      </c>
    </row>
    <row r="385" spans="1:13" ht="15" customHeight="1">
      <c r="A385" s="594">
        <v>4640</v>
      </c>
      <c r="B385" s="594">
        <v>4660</v>
      </c>
      <c r="C385" s="594">
        <v>299980</v>
      </c>
      <c r="D385" s="594">
        <v>271490</v>
      </c>
      <c r="E385" s="594">
        <v>206410</v>
      </c>
      <c r="F385" s="594">
        <v>187660</v>
      </c>
      <c r="G385" s="594">
        <v>168910</v>
      </c>
      <c r="H385" s="594">
        <v>150160</v>
      </c>
      <c r="I385" s="594">
        <v>131410</v>
      </c>
      <c r="J385" s="594">
        <v>112660</v>
      </c>
      <c r="K385" s="594">
        <v>93910</v>
      </c>
      <c r="L385" s="594">
        <v>78950</v>
      </c>
      <c r="M385" s="594">
        <v>65820</v>
      </c>
    </row>
    <row r="386" spans="1:13" ht="15" customHeight="1">
      <c r="A386" s="594">
        <v>4660</v>
      </c>
      <c r="B386" s="594">
        <v>4680</v>
      </c>
      <c r="C386" s="594">
        <v>302780</v>
      </c>
      <c r="D386" s="594">
        <v>274280</v>
      </c>
      <c r="E386" s="594">
        <v>208990</v>
      </c>
      <c r="F386" s="594">
        <v>190240</v>
      </c>
      <c r="G386" s="594">
        <v>171490</v>
      </c>
      <c r="H386" s="594">
        <v>152740</v>
      </c>
      <c r="I386" s="594">
        <v>133990</v>
      </c>
      <c r="J386" s="594">
        <v>115240</v>
      </c>
      <c r="K386" s="594">
        <v>96490</v>
      </c>
      <c r="L386" s="594">
        <v>80750</v>
      </c>
      <c r="M386" s="594">
        <v>67630</v>
      </c>
    </row>
    <row r="387" spans="1:13" ht="15" customHeight="1">
      <c r="A387" s="594">
        <v>4680</v>
      </c>
      <c r="B387" s="594">
        <v>4700</v>
      </c>
      <c r="C387" s="594">
        <v>305590</v>
      </c>
      <c r="D387" s="594">
        <v>277070</v>
      </c>
      <c r="E387" s="594">
        <v>211570</v>
      </c>
      <c r="F387" s="594">
        <v>192820</v>
      </c>
      <c r="G387" s="594">
        <v>174070</v>
      </c>
      <c r="H387" s="594">
        <v>155320</v>
      </c>
      <c r="I387" s="594">
        <v>136570</v>
      </c>
      <c r="J387" s="594">
        <v>117820</v>
      </c>
      <c r="K387" s="594">
        <v>99070</v>
      </c>
      <c r="L387" s="594">
        <v>82560</v>
      </c>
      <c r="M387" s="594">
        <v>69430</v>
      </c>
    </row>
    <row r="388" spans="1:13" ht="15" customHeight="1">
      <c r="A388" s="594">
        <v>4700</v>
      </c>
      <c r="B388" s="594">
        <v>4720</v>
      </c>
      <c r="C388" s="594">
        <v>308390</v>
      </c>
      <c r="D388" s="594">
        <v>279860</v>
      </c>
      <c r="E388" s="594">
        <v>214150</v>
      </c>
      <c r="F388" s="594">
        <v>195400</v>
      </c>
      <c r="G388" s="594">
        <v>176650</v>
      </c>
      <c r="H388" s="594">
        <v>157900</v>
      </c>
      <c r="I388" s="594">
        <v>139150</v>
      </c>
      <c r="J388" s="594">
        <v>120400</v>
      </c>
      <c r="K388" s="594">
        <v>101650</v>
      </c>
      <c r="L388" s="594">
        <v>84360</v>
      </c>
      <c r="M388" s="594">
        <v>71240</v>
      </c>
    </row>
    <row r="389" spans="1:13" ht="15" customHeight="1">
      <c r="A389" s="594">
        <v>4720</v>
      </c>
      <c r="B389" s="594">
        <v>4740</v>
      </c>
      <c r="C389" s="594">
        <v>311200</v>
      </c>
      <c r="D389" s="594">
        <v>282650</v>
      </c>
      <c r="E389" s="594">
        <v>216730</v>
      </c>
      <c r="F389" s="594">
        <v>197980</v>
      </c>
      <c r="G389" s="594">
        <v>179230</v>
      </c>
      <c r="H389" s="594">
        <v>160480</v>
      </c>
      <c r="I389" s="594">
        <v>141730</v>
      </c>
      <c r="J389" s="594">
        <v>122980</v>
      </c>
      <c r="K389" s="594">
        <v>104230</v>
      </c>
      <c r="L389" s="594">
        <v>86170</v>
      </c>
      <c r="M389" s="594">
        <v>73040</v>
      </c>
    </row>
    <row r="390" spans="1:13" ht="15" customHeight="1">
      <c r="A390" s="594">
        <v>4740</v>
      </c>
      <c r="B390" s="594">
        <v>4760</v>
      </c>
      <c r="C390" s="594">
        <v>314000</v>
      </c>
      <c r="D390" s="594">
        <v>285440</v>
      </c>
      <c r="E390" s="594">
        <v>219310</v>
      </c>
      <c r="F390" s="594">
        <v>200560</v>
      </c>
      <c r="G390" s="594">
        <v>181810</v>
      </c>
      <c r="H390" s="594">
        <v>163060</v>
      </c>
      <c r="I390" s="594">
        <v>144310</v>
      </c>
      <c r="J390" s="594">
        <v>125560</v>
      </c>
      <c r="K390" s="594">
        <v>106810</v>
      </c>
      <c r="L390" s="594">
        <v>88060</v>
      </c>
      <c r="M390" s="594">
        <v>74850</v>
      </c>
    </row>
    <row r="391" spans="1:13" ht="15" customHeight="1">
      <c r="A391" s="594">
        <v>4760</v>
      </c>
      <c r="B391" s="594">
        <v>4780</v>
      </c>
      <c r="C391" s="594">
        <v>316810</v>
      </c>
      <c r="D391" s="594">
        <v>288230</v>
      </c>
      <c r="E391" s="594">
        <v>221890</v>
      </c>
      <c r="F391" s="594">
        <v>203140</v>
      </c>
      <c r="G391" s="594">
        <v>184390</v>
      </c>
      <c r="H391" s="594">
        <v>165640</v>
      </c>
      <c r="I391" s="594">
        <v>146890</v>
      </c>
      <c r="J391" s="594">
        <v>128140</v>
      </c>
      <c r="K391" s="594">
        <v>109390</v>
      </c>
      <c r="L391" s="594">
        <v>90640</v>
      </c>
      <c r="M391" s="594">
        <v>76660</v>
      </c>
    </row>
    <row r="392" spans="1:13" ht="15" customHeight="1">
      <c r="A392" s="594">
        <v>4780</v>
      </c>
      <c r="B392" s="594">
        <v>4800</v>
      </c>
      <c r="C392" s="594">
        <v>319610</v>
      </c>
      <c r="D392" s="594">
        <v>291020</v>
      </c>
      <c r="E392" s="594">
        <v>224470</v>
      </c>
      <c r="F392" s="594">
        <v>205720</v>
      </c>
      <c r="G392" s="594">
        <v>186970</v>
      </c>
      <c r="H392" s="594">
        <v>168220</v>
      </c>
      <c r="I392" s="594">
        <v>149470</v>
      </c>
      <c r="J392" s="594">
        <v>130720</v>
      </c>
      <c r="K392" s="594">
        <v>111970</v>
      </c>
      <c r="L392" s="594">
        <v>93220</v>
      </c>
      <c r="M392" s="594">
        <v>78460</v>
      </c>
    </row>
    <row r="393" spans="1:13" ht="15" customHeight="1">
      <c r="A393" s="594">
        <v>4800</v>
      </c>
      <c r="B393" s="594">
        <v>4820</v>
      </c>
      <c r="C393" s="594">
        <v>322420</v>
      </c>
      <c r="D393" s="594">
        <v>293810</v>
      </c>
      <c r="E393" s="594">
        <v>227050</v>
      </c>
      <c r="F393" s="594">
        <v>208300</v>
      </c>
      <c r="G393" s="594">
        <v>189550</v>
      </c>
      <c r="H393" s="594">
        <v>170800</v>
      </c>
      <c r="I393" s="594">
        <v>152050</v>
      </c>
      <c r="J393" s="594">
        <v>133300</v>
      </c>
      <c r="K393" s="594">
        <v>114550</v>
      </c>
      <c r="L393" s="594">
        <v>95800</v>
      </c>
      <c r="M393" s="594">
        <v>80270</v>
      </c>
    </row>
    <row r="394" spans="1:13" ht="15" customHeight="1">
      <c r="A394" s="594">
        <v>4820</v>
      </c>
      <c r="B394" s="594">
        <v>4840</v>
      </c>
      <c r="C394" s="594">
        <v>325220</v>
      </c>
      <c r="D394" s="594">
        <v>296600</v>
      </c>
      <c r="E394" s="594">
        <v>229630</v>
      </c>
      <c r="F394" s="594">
        <v>210880</v>
      </c>
      <c r="G394" s="594">
        <v>192130</v>
      </c>
      <c r="H394" s="594">
        <v>173380</v>
      </c>
      <c r="I394" s="594">
        <v>154630</v>
      </c>
      <c r="J394" s="594">
        <v>135880</v>
      </c>
      <c r="K394" s="594">
        <v>117130</v>
      </c>
      <c r="L394" s="594">
        <v>98380</v>
      </c>
      <c r="M394" s="594">
        <v>82070</v>
      </c>
    </row>
    <row r="395" spans="1:13" ht="15" customHeight="1">
      <c r="A395" s="594">
        <v>4840</v>
      </c>
      <c r="B395" s="594">
        <v>4860</v>
      </c>
      <c r="C395" s="594">
        <v>328030</v>
      </c>
      <c r="D395" s="594">
        <v>299390</v>
      </c>
      <c r="E395" s="594">
        <v>232210</v>
      </c>
      <c r="F395" s="594">
        <v>213460</v>
      </c>
      <c r="G395" s="594">
        <v>194710</v>
      </c>
      <c r="H395" s="594">
        <v>175960</v>
      </c>
      <c r="I395" s="594">
        <v>157210</v>
      </c>
      <c r="J395" s="594">
        <v>138460</v>
      </c>
      <c r="K395" s="594">
        <v>119710</v>
      </c>
      <c r="L395" s="594">
        <v>100960</v>
      </c>
      <c r="M395" s="594">
        <v>83880</v>
      </c>
    </row>
    <row r="396" spans="1:13" ht="15" customHeight="1">
      <c r="A396" s="594">
        <v>4860</v>
      </c>
      <c r="B396" s="594">
        <v>4880</v>
      </c>
      <c r="C396" s="594">
        <v>330830</v>
      </c>
      <c r="D396" s="594">
        <v>302180</v>
      </c>
      <c r="E396" s="594">
        <v>234790</v>
      </c>
      <c r="F396" s="594">
        <v>216040</v>
      </c>
      <c r="G396" s="594">
        <v>197290</v>
      </c>
      <c r="H396" s="594">
        <v>178540</v>
      </c>
      <c r="I396" s="594">
        <v>159790</v>
      </c>
      <c r="J396" s="594">
        <v>141040</v>
      </c>
      <c r="K396" s="594">
        <v>122290</v>
      </c>
      <c r="L396" s="594">
        <v>103540</v>
      </c>
      <c r="M396" s="594">
        <v>85690</v>
      </c>
    </row>
    <row r="397" spans="1:13" ht="15" customHeight="1">
      <c r="A397" s="594">
        <v>4880</v>
      </c>
      <c r="B397" s="594">
        <v>4900</v>
      </c>
      <c r="C397" s="594">
        <v>333640</v>
      </c>
      <c r="D397" s="594">
        <v>304970</v>
      </c>
      <c r="E397" s="594">
        <v>237370</v>
      </c>
      <c r="F397" s="594">
        <v>218620</v>
      </c>
      <c r="G397" s="594">
        <v>199870</v>
      </c>
      <c r="H397" s="594">
        <v>181120</v>
      </c>
      <c r="I397" s="594">
        <v>162370</v>
      </c>
      <c r="J397" s="594">
        <v>143620</v>
      </c>
      <c r="K397" s="594">
        <v>124870</v>
      </c>
      <c r="L397" s="594">
        <v>106120</v>
      </c>
      <c r="M397" s="594">
        <v>87490</v>
      </c>
    </row>
    <row r="398" spans="1:13" ht="15" customHeight="1">
      <c r="A398" s="594">
        <v>4900</v>
      </c>
      <c r="B398" s="594">
        <v>4920</v>
      </c>
      <c r="C398" s="594">
        <v>336440</v>
      </c>
      <c r="D398" s="594">
        <v>307760</v>
      </c>
      <c r="E398" s="594">
        <v>239950</v>
      </c>
      <c r="F398" s="594">
        <v>221200</v>
      </c>
      <c r="G398" s="594">
        <v>202450</v>
      </c>
      <c r="H398" s="594">
        <v>183700</v>
      </c>
      <c r="I398" s="594">
        <v>164950</v>
      </c>
      <c r="J398" s="594">
        <v>146200</v>
      </c>
      <c r="K398" s="594">
        <v>127450</v>
      </c>
      <c r="L398" s="594">
        <v>108700</v>
      </c>
      <c r="M398" s="594">
        <v>89950</v>
      </c>
    </row>
    <row r="399" spans="1:13" ht="15" customHeight="1">
      <c r="A399" s="594">
        <v>4920</v>
      </c>
      <c r="B399" s="594">
        <v>4940</v>
      </c>
      <c r="C399" s="594">
        <v>339250</v>
      </c>
      <c r="D399" s="594">
        <v>310550</v>
      </c>
      <c r="E399" s="594">
        <v>242530</v>
      </c>
      <c r="F399" s="594">
        <v>223780</v>
      </c>
      <c r="G399" s="594">
        <v>205030</v>
      </c>
      <c r="H399" s="594">
        <v>186280</v>
      </c>
      <c r="I399" s="594">
        <v>167530</v>
      </c>
      <c r="J399" s="594">
        <v>148780</v>
      </c>
      <c r="K399" s="594">
        <v>130030</v>
      </c>
      <c r="L399" s="594">
        <v>111280</v>
      </c>
      <c r="M399" s="594">
        <v>92530</v>
      </c>
    </row>
    <row r="400" spans="1:13" ht="15" customHeight="1">
      <c r="A400" s="594">
        <v>4940</v>
      </c>
      <c r="B400" s="594">
        <v>4960</v>
      </c>
      <c r="C400" s="594">
        <v>342050</v>
      </c>
      <c r="D400" s="594">
        <v>313340</v>
      </c>
      <c r="E400" s="594">
        <v>245110</v>
      </c>
      <c r="F400" s="594">
        <v>226360</v>
      </c>
      <c r="G400" s="594">
        <v>207610</v>
      </c>
      <c r="H400" s="594">
        <v>188860</v>
      </c>
      <c r="I400" s="594">
        <v>170110</v>
      </c>
      <c r="J400" s="594">
        <v>151360</v>
      </c>
      <c r="K400" s="594">
        <v>132610</v>
      </c>
      <c r="L400" s="594">
        <v>113860</v>
      </c>
      <c r="M400" s="594">
        <v>95110</v>
      </c>
    </row>
    <row r="401" spans="1:13" ht="15" customHeight="1">
      <c r="A401" s="594">
        <v>4960</v>
      </c>
      <c r="B401" s="594">
        <v>4980</v>
      </c>
      <c r="C401" s="594">
        <v>344860</v>
      </c>
      <c r="D401" s="594">
        <v>316130</v>
      </c>
      <c r="E401" s="594">
        <v>247690</v>
      </c>
      <c r="F401" s="594">
        <v>228940</v>
      </c>
      <c r="G401" s="594">
        <v>210190</v>
      </c>
      <c r="H401" s="594">
        <v>191440</v>
      </c>
      <c r="I401" s="594">
        <v>172690</v>
      </c>
      <c r="J401" s="594">
        <v>153940</v>
      </c>
      <c r="K401" s="594">
        <v>135190</v>
      </c>
      <c r="L401" s="594">
        <v>116440</v>
      </c>
      <c r="M401" s="594">
        <v>97690</v>
      </c>
    </row>
    <row r="402" spans="1:13" ht="15" customHeight="1">
      <c r="A402" s="594">
        <v>4980</v>
      </c>
      <c r="B402" s="594">
        <v>5000</v>
      </c>
      <c r="C402" s="594">
        <v>347660</v>
      </c>
      <c r="D402" s="594">
        <v>318920</v>
      </c>
      <c r="E402" s="594">
        <v>250270</v>
      </c>
      <c r="F402" s="594">
        <v>231520</v>
      </c>
      <c r="G402" s="594">
        <v>212770</v>
      </c>
      <c r="H402" s="594">
        <v>194020</v>
      </c>
      <c r="I402" s="594">
        <v>175270</v>
      </c>
      <c r="J402" s="594">
        <v>156520</v>
      </c>
      <c r="K402" s="594">
        <v>137770</v>
      </c>
      <c r="L402" s="594">
        <v>119020</v>
      </c>
      <c r="M402" s="594">
        <v>100270</v>
      </c>
    </row>
    <row r="403" spans="1:13" ht="15" customHeight="1">
      <c r="A403" s="594">
        <v>5000</v>
      </c>
      <c r="B403" s="594">
        <v>5020</v>
      </c>
      <c r="C403" s="594">
        <v>350470</v>
      </c>
      <c r="D403" s="594">
        <v>321710</v>
      </c>
      <c r="E403" s="594">
        <v>252850</v>
      </c>
      <c r="F403" s="594">
        <v>234100</v>
      </c>
      <c r="G403" s="594">
        <v>215350</v>
      </c>
      <c r="H403" s="594">
        <v>196600</v>
      </c>
      <c r="I403" s="594">
        <v>177850</v>
      </c>
      <c r="J403" s="594">
        <v>159100</v>
      </c>
      <c r="K403" s="594">
        <v>140350</v>
      </c>
      <c r="L403" s="594">
        <v>121600</v>
      </c>
      <c r="M403" s="594">
        <v>102850</v>
      </c>
    </row>
    <row r="404" spans="1:13" ht="15" customHeight="1">
      <c r="A404" s="594">
        <v>5020</v>
      </c>
      <c r="B404" s="594">
        <v>5040</v>
      </c>
      <c r="C404" s="594">
        <v>353270</v>
      </c>
      <c r="D404" s="594">
        <v>324500</v>
      </c>
      <c r="E404" s="594">
        <v>255430</v>
      </c>
      <c r="F404" s="594">
        <v>236680</v>
      </c>
      <c r="G404" s="594">
        <v>217930</v>
      </c>
      <c r="H404" s="594">
        <v>199180</v>
      </c>
      <c r="I404" s="594">
        <v>180430</v>
      </c>
      <c r="J404" s="594">
        <v>161680</v>
      </c>
      <c r="K404" s="594">
        <v>142930</v>
      </c>
      <c r="L404" s="594">
        <v>124180</v>
      </c>
      <c r="M404" s="594">
        <v>105430</v>
      </c>
    </row>
    <row r="405" spans="1:13" ht="15" customHeight="1">
      <c r="A405" s="594">
        <v>5040</v>
      </c>
      <c r="B405" s="594">
        <v>5060</v>
      </c>
      <c r="C405" s="594">
        <v>356080</v>
      </c>
      <c r="D405" s="594">
        <v>327290</v>
      </c>
      <c r="E405" s="594">
        <v>258010</v>
      </c>
      <c r="F405" s="594">
        <v>239260</v>
      </c>
      <c r="G405" s="594">
        <v>220510</v>
      </c>
      <c r="H405" s="594">
        <v>201760</v>
      </c>
      <c r="I405" s="594">
        <v>183010</v>
      </c>
      <c r="J405" s="594">
        <v>164260</v>
      </c>
      <c r="K405" s="594">
        <v>145510</v>
      </c>
      <c r="L405" s="594">
        <v>126760</v>
      </c>
      <c r="M405" s="594">
        <v>108010</v>
      </c>
    </row>
    <row r="406" spans="1:13" ht="15" customHeight="1">
      <c r="A406" s="594">
        <v>5060</v>
      </c>
      <c r="B406" s="594">
        <v>5080</v>
      </c>
      <c r="C406" s="594">
        <v>358880</v>
      </c>
      <c r="D406" s="594">
        <v>330080</v>
      </c>
      <c r="E406" s="594">
        <v>260590</v>
      </c>
      <c r="F406" s="594">
        <v>241840</v>
      </c>
      <c r="G406" s="594">
        <v>223090</v>
      </c>
      <c r="H406" s="594">
        <v>204340</v>
      </c>
      <c r="I406" s="594">
        <v>185590</v>
      </c>
      <c r="J406" s="594">
        <v>166840</v>
      </c>
      <c r="K406" s="594">
        <v>148090</v>
      </c>
      <c r="L406" s="594">
        <v>129340</v>
      </c>
      <c r="M406" s="594">
        <v>110590</v>
      </c>
    </row>
    <row r="407" spans="1:13" ht="15" customHeight="1">
      <c r="A407" s="594">
        <v>5080</v>
      </c>
      <c r="B407" s="594">
        <v>5100</v>
      </c>
      <c r="C407" s="594">
        <v>361690</v>
      </c>
      <c r="D407" s="594">
        <v>332870</v>
      </c>
      <c r="E407" s="594">
        <v>263170</v>
      </c>
      <c r="F407" s="594">
        <v>244420</v>
      </c>
      <c r="G407" s="594">
        <v>225670</v>
      </c>
      <c r="H407" s="594">
        <v>206920</v>
      </c>
      <c r="I407" s="594">
        <v>188170</v>
      </c>
      <c r="J407" s="594">
        <v>169420</v>
      </c>
      <c r="K407" s="594">
        <v>150670</v>
      </c>
      <c r="L407" s="594">
        <v>131920</v>
      </c>
      <c r="M407" s="594">
        <v>113170</v>
      </c>
    </row>
    <row r="408" spans="1:13" ht="15" customHeight="1">
      <c r="A408" s="594">
        <v>5100</v>
      </c>
      <c r="B408" s="594">
        <v>5120</v>
      </c>
      <c r="C408" s="594">
        <v>364490</v>
      </c>
      <c r="D408" s="594">
        <v>335660</v>
      </c>
      <c r="E408" s="594">
        <v>265750</v>
      </c>
      <c r="F408" s="594">
        <v>247000</v>
      </c>
      <c r="G408" s="594">
        <v>228250</v>
      </c>
      <c r="H408" s="594">
        <v>209500</v>
      </c>
      <c r="I408" s="594">
        <v>190750</v>
      </c>
      <c r="J408" s="594">
        <v>172000</v>
      </c>
      <c r="K408" s="594">
        <v>153250</v>
      </c>
      <c r="L408" s="594">
        <v>134500</v>
      </c>
      <c r="M408" s="594">
        <v>115750</v>
      </c>
    </row>
    <row r="409" spans="1:13" ht="15" customHeight="1">
      <c r="A409" s="594">
        <v>5120</v>
      </c>
      <c r="B409" s="594">
        <v>5140</v>
      </c>
      <c r="C409" s="594">
        <v>367300</v>
      </c>
      <c r="D409" s="594">
        <v>338450</v>
      </c>
      <c r="E409" s="594">
        <v>268330</v>
      </c>
      <c r="F409" s="594">
        <v>249580</v>
      </c>
      <c r="G409" s="594">
        <v>230830</v>
      </c>
      <c r="H409" s="594">
        <v>212080</v>
      </c>
      <c r="I409" s="594">
        <v>193330</v>
      </c>
      <c r="J409" s="594">
        <v>174580</v>
      </c>
      <c r="K409" s="594">
        <v>155830</v>
      </c>
      <c r="L409" s="594">
        <v>137080</v>
      </c>
      <c r="M409" s="594">
        <v>118330</v>
      </c>
    </row>
    <row r="410" spans="1:13" ht="15" customHeight="1">
      <c r="A410" s="594">
        <v>5140</v>
      </c>
      <c r="B410" s="594">
        <v>5160</v>
      </c>
      <c r="C410" s="594">
        <v>370100</v>
      </c>
      <c r="D410" s="594">
        <v>341240</v>
      </c>
      <c r="E410" s="594">
        <v>270910</v>
      </c>
      <c r="F410" s="594">
        <v>252160</v>
      </c>
      <c r="G410" s="594">
        <v>233410</v>
      </c>
      <c r="H410" s="594">
        <v>214660</v>
      </c>
      <c r="I410" s="594">
        <v>195910</v>
      </c>
      <c r="J410" s="594">
        <v>177160</v>
      </c>
      <c r="K410" s="594">
        <v>158410</v>
      </c>
      <c r="L410" s="594">
        <v>139660</v>
      </c>
      <c r="M410" s="594">
        <v>120910</v>
      </c>
    </row>
    <row r="411" spans="1:13" ht="15" customHeight="1">
      <c r="A411" s="594">
        <v>5160</v>
      </c>
      <c r="B411" s="594">
        <v>5180</v>
      </c>
      <c r="C411" s="594">
        <v>372910</v>
      </c>
      <c r="D411" s="594">
        <v>344030</v>
      </c>
      <c r="E411" s="594">
        <v>273490</v>
      </c>
      <c r="F411" s="594">
        <v>254740</v>
      </c>
      <c r="G411" s="594">
        <v>235990</v>
      </c>
      <c r="H411" s="594">
        <v>217240</v>
      </c>
      <c r="I411" s="594">
        <v>198490</v>
      </c>
      <c r="J411" s="594">
        <v>179740</v>
      </c>
      <c r="K411" s="594">
        <v>160990</v>
      </c>
      <c r="L411" s="594">
        <v>142240</v>
      </c>
      <c r="M411" s="594">
        <v>123490</v>
      </c>
    </row>
    <row r="412" spans="1:13" ht="15" customHeight="1">
      <c r="A412" s="594">
        <v>5180</v>
      </c>
      <c r="B412" s="594">
        <v>5200</v>
      </c>
      <c r="C412" s="594">
        <v>375710</v>
      </c>
      <c r="D412" s="594">
        <v>346820</v>
      </c>
      <c r="E412" s="594">
        <v>276070</v>
      </c>
      <c r="F412" s="594">
        <v>257320</v>
      </c>
      <c r="G412" s="594">
        <v>238570</v>
      </c>
      <c r="H412" s="594">
        <v>219820</v>
      </c>
      <c r="I412" s="594">
        <v>201070</v>
      </c>
      <c r="J412" s="594">
        <v>182320</v>
      </c>
      <c r="K412" s="594">
        <v>163570</v>
      </c>
      <c r="L412" s="594">
        <v>144820</v>
      </c>
      <c r="M412" s="594">
        <v>126070</v>
      </c>
    </row>
    <row r="413" spans="1:13" ht="15" customHeight="1">
      <c r="A413" s="594">
        <v>5200</v>
      </c>
      <c r="B413" s="594">
        <v>5220</v>
      </c>
      <c r="C413" s="594">
        <v>378520</v>
      </c>
      <c r="D413" s="594">
        <v>349610</v>
      </c>
      <c r="E413" s="594">
        <v>278650</v>
      </c>
      <c r="F413" s="594">
        <v>259900</v>
      </c>
      <c r="G413" s="594">
        <v>241150</v>
      </c>
      <c r="H413" s="594">
        <v>222400</v>
      </c>
      <c r="I413" s="594">
        <v>203650</v>
      </c>
      <c r="J413" s="594">
        <v>184900</v>
      </c>
      <c r="K413" s="594">
        <v>166150</v>
      </c>
      <c r="L413" s="594">
        <v>147400</v>
      </c>
      <c r="M413" s="594">
        <v>128650</v>
      </c>
    </row>
    <row r="414" spans="1:13" ht="15" customHeight="1">
      <c r="A414" s="594">
        <v>5220</v>
      </c>
      <c r="B414" s="594">
        <v>5240</v>
      </c>
      <c r="C414" s="594">
        <v>381320</v>
      </c>
      <c r="D414" s="594">
        <v>352400</v>
      </c>
      <c r="E414" s="594">
        <v>281230</v>
      </c>
      <c r="F414" s="594">
        <v>262480</v>
      </c>
      <c r="G414" s="594">
        <v>243730</v>
      </c>
      <c r="H414" s="594">
        <v>224980</v>
      </c>
      <c r="I414" s="594">
        <v>206230</v>
      </c>
      <c r="J414" s="594">
        <v>187480</v>
      </c>
      <c r="K414" s="594">
        <v>168730</v>
      </c>
      <c r="L414" s="594">
        <v>149980</v>
      </c>
      <c r="M414" s="594">
        <v>131230</v>
      </c>
    </row>
    <row r="415" spans="1:13" ht="15" customHeight="1">
      <c r="A415" s="594">
        <v>5240</v>
      </c>
      <c r="B415" s="594">
        <v>5260</v>
      </c>
      <c r="C415" s="594">
        <v>384130</v>
      </c>
      <c r="D415" s="594">
        <v>355190</v>
      </c>
      <c r="E415" s="594">
        <v>283810</v>
      </c>
      <c r="F415" s="594">
        <v>265060</v>
      </c>
      <c r="G415" s="594">
        <v>246310</v>
      </c>
      <c r="H415" s="594">
        <v>227560</v>
      </c>
      <c r="I415" s="594">
        <v>208810</v>
      </c>
      <c r="J415" s="594">
        <v>190060</v>
      </c>
      <c r="K415" s="594">
        <v>171310</v>
      </c>
      <c r="L415" s="594">
        <v>152560</v>
      </c>
      <c r="M415" s="594">
        <v>133810</v>
      </c>
    </row>
    <row r="416" spans="1:13" ht="15" customHeight="1">
      <c r="A416" s="594">
        <v>5260</v>
      </c>
      <c r="B416" s="594">
        <v>5280</v>
      </c>
      <c r="C416" s="594">
        <v>386930</v>
      </c>
      <c r="D416" s="594">
        <v>357980</v>
      </c>
      <c r="E416" s="594">
        <v>286390</v>
      </c>
      <c r="F416" s="594">
        <v>267640</v>
      </c>
      <c r="G416" s="594">
        <v>248890</v>
      </c>
      <c r="H416" s="594">
        <v>230140</v>
      </c>
      <c r="I416" s="594">
        <v>211390</v>
      </c>
      <c r="J416" s="594">
        <v>192640</v>
      </c>
      <c r="K416" s="594">
        <v>173890</v>
      </c>
      <c r="L416" s="594">
        <v>155140</v>
      </c>
      <c r="M416" s="594">
        <v>136390</v>
      </c>
    </row>
    <row r="417" spans="1:13" ht="15" customHeight="1">
      <c r="A417" s="594">
        <v>5280</v>
      </c>
      <c r="B417" s="594">
        <v>5300</v>
      </c>
      <c r="C417" s="594">
        <v>389740</v>
      </c>
      <c r="D417" s="594">
        <v>360770</v>
      </c>
      <c r="E417" s="594">
        <v>288970</v>
      </c>
      <c r="F417" s="594">
        <v>270220</v>
      </c>
      <c r="G417" s="594">
        <v>251470</v>
      </c>
      <c r="H417" s="594">
        <v>232720</v>
      </c>
      <c r="I417" s="594">
        <v>213970</v>
      </c>
      <c r="J417" s="594">
        <v>195220</v>
      </c>
      <c r="K417" s="594">
        <v>176470</v>
      </c>
      <c r="L417" s="594">
        <v>157720</v>
      </c>
      <c r="M417" s="594">
        <v>138970</v>
      </c>
    </row>
    <row r="418" spans="1:13" ht="15" customHeight="1">
      <c r="A418" s="594">
        <v>5300</v>
      </c>
      <c r="B418" s="594">
        <v>5320</v>
      </c>
      <c r="C418" s="594">
        <v>392540</v>
      </c>
      <c r="D418" s="594">
        <v>363560</v>
      </c>
      <c r="E418" s="594">
        <v>291550</v>
      </c>
      <c r="F418" s="594">
        <v>272800</v>
      </c>
      <c r="G418" s="594">
        <v>254050</v>
      </c>
      <c r="H418" s="594">
        <v>235300</v>
      </c>
      <c r="I418" s="594">
        <v>216550</v>
      </c>
      <c r="J418" s="594">
        <v>197800</v>
      </c>
      <c r="K418" s="594">
        <v>179050</v>
      </c>
      <c r="L418" s="594">
        <v>160300</v>
      </c>
      <c r="M418" s="594">
        <v>141550</v>
      </c>
    </row>
    <row r="419" spans="1:13" ht="15" customHeight="1">
      <c r="A419" s="594">
        <v>5320</v>
      </c>
      <c r="B419" s="594">
        <v>5340</v>
      </c>
      <c r="C419" s="594">
        <v>395350</v>
      </c>
      <c r="D419" s="594">
        <v>366350</v>
      </c>
      <c r="E419" s="594">
        <v>294130</v>
      </c>
      <c r="F419" s="594">
        <v>275380</v>
      </c>
      <c r="G419" s="594">
        <v>256630</v>
      </c>
      <c r="H419" s="594">
        <v>237880</v>
      </c>
      <c r="I419" s="594">
        <v>219130</v>
      </c>
      <c r="J419" s="594">
        <v>200380</v>
      </c>
      <c r="K419" s="594">
        <v>181630</v>
      </c>
      <c r="L419" s="594">
        <v>162880</v>
      </c>
      <c r="M419" s="594">
        <v>144130</v>
      </c>
    </row>
    <row r="420" spans="1:13" ht="15" customHeight="1">
      <c r="A420" s="594">
        <v>5340</v>
      </c>
      <c r="B420" s="594">
        <v>5360</v>
      </c>
      <c r="C420" s="594">
        <v>398150</v>
      </c>
      <c r="D420" s="594">
        <v>369140</v>
      </c>
      <c r="E420" s="594">
        <v>296710</v>
      </c>
      <c r="F420" s="594">
        <v>277960</v>
      </c>
      <c r="G420" s="594">
        <v>259210</v>
      </c>
      <c r="H420" s="594">
        <v>240460</v>
      </c>
      <c r="I420" s="594">
        <v>221710</v>
      </c>
      <c r="J420" s="594">
        <v>202960</v>
      </c>
      <c r="K420" s="594">
        <v>184210</v>
      </c>
      <c r="L420" s="594">
        <v>165460</v>
      </c>
      <c r="M420" s="594">
        <v>146710</v>
      </c>
    </row>
    <row r="421" spans="1:13" ht="15" customHeight="1">
      <c r="A421" s="594">
        <v>5360</v>
      </c>
      <c r="B421" s="594">
        <v>5380</v>
      </c>
      <c r="C421" s="594">
        <v>400960</v>
      </c>
      <c r="D421" s="594">
        <v>371930</v>
      </c>
      <c r="E421" s="594">
        <v>299290</v>
      </c>
      <c r="F421" s="594">
        <v>280540</v>
      </c>
      <c r="G421" s="594">
        <v>261790</v>
      </c>
      <c r="H421" s="594">
        <v>243040</v>
      </c>
      <c r="I421" s="594">
        <v>224290</v>
      </c>
      <c r="J421" s="594">
        <v>205540</v>
      </c>
      <c r="K421" s="594">
        <v>186790</v>
      </c>
      <c r="L421" s="594">
        <v>168040</v>
      </c>
      <c r="M421" s="594">
        <v>149290</v>
      </c>
    </row>
    <row r="422" spans="1:13" ht="15" customHeight="1">
      <c r="A422" s="594">
        <v>5380</v>
      </c>
      <c r="B422" s="594">
        <v>5400</v>
      </c>
      <c r="C422" s="594">
        <v>403760</v>
      </c>
      <c r="D422" s="594">
        <v>374720</v>
      </c>
      <c r="E422" s="594">
        <v>301870</v>
      </c>
      <c r="F422" s="594">
        <v>283120</v>
      </c>
      <c r="G422" s="594">
        <v>264370</v>
      </c>
      <c r="H422" s="594">
        <v>245620</v>
      </c>
      <c r="I422" s="594">
        <v>226870</v>
      </c>
      <c r="J422" s="594">
        <v>208120</v>
      </c>
      <c r="K422" s="594">
        <v>189370</v>
      </c>
      <c r="L422" s="594">
        <v>170620</v>
      </c>
      <c r="M422" s="594">
        <v>151870</v>
      </c>
    </row>
    <row r="423" spans="1:13" ht="15" customHeight="1">
      <c r="A423" s="594">
        <v>5400</v>
      </c>
      <c r="B423" s="594">
        <v>5420</v>
      </c>
      <c r="C423" s="594">
        <v>406570</v>
      </c>
      <c r="D423" s="594">
        <v>377510</v>
      </c>
      <c r="E423" s="594">
        <v>304450</v>
      </c>
      <c r="F423" s="594">
        <v>285700</v>
      </c>
      <c r="G423" s="594">
        <v>266950</v>
      </c>
      <c r="H423" s="594">
        <v>248200</v>
      </c>
      <c r="I423" s="594">
        <v>229450</v>
      </c>
      <c r="J423" s="594">
        <v>210700</v>
      </c>
      <c r="K423" s="594">
        <v>191950</v>
      </c>
      <c r="L423" s="594">
        <v>173200</v>
      </c>
      <c r="M423" s="594">
        <v>154450</v>
      </c>
    </row>
    <row r="424" spans="1:13" ht="15" customHeight="1">
      <c r="A424" s="594">
        <v>5420</v>
      </c>
      <c r="B424" s="594">
        <v>5440</v>
      </c>
      <c r="C424" s="594">
        <v>409370</v>
      </c>
      <c r="D424" s="594">
        <v>380300</v>
      </c>
      <c r="E424" s="594">
        <v>307030</v>
      </c>
      <c r="F424" s="594">
        <v>288280</v>
      </c>
      <c r="G424" s="594">
        <v>269530</v>
      </c>
      <c r="H424" s="594">
        <v>250780</v>
      </c>
      <c r="I424" s="594">
        <v>232030</v>
      </c>
      <c r="J424" s="594">
        <v>213280</v>
      </c>
      <c r="K424" s="594">
        <v>194530</v>
      </c>
      <c r="L424" s="594">
        <v>175780</v>
      </c>
      <c r="M424" s="594">
        <v>157030</v>
      </c>
    </row>
    <row r="425" spans="1:13" ht="15" customHeight="1">
      <c r="A425" s="594">
        <v>5440</v>
      </c>
      <c r="B425" s="594">
        <v>5460</v>
      </c>
      <c r="C425" s="594">
        <v>412180</v>
      </c>
      <c r="D425" s="594">
        <v>383090</v>
      </c>
      <c r="E425" s="594">
        <v>309610</v>
      </c>
      <c r="F425" s="594">
        <v>290860</v>
      </c>
      <c r="G425" s="594">
        <v>272110</v>
      </c>
      <c r="H425" s="594">
        <v>253360</v>
      </c>
      <c r="I425" s="594">
        <v>234610</v>
      </c>
      <c r="J425" s="594">
        <v>215860</v>
      </c>
      <c r="K425" s="594">
        <v>197110</v>
      </c>
      <c r="L425" s="594">
        <v>178360</v>
      </c>
      <c r="M425" s="594">
        <v>159610</v>
      </c>
    </row>
    <row r="426" spans="1:13" ht="15" customHeight="1">
      <c r="A426" s="594">
        <v>5460</v>
      </c>
      <c r="B426" s="594">
        <v>5480</v>
      </c>
      <c r="C426" s="594">
        <v>414980</v>
      </c>
      <c r="D426" s="594">
        <v>385880</v>
      </c>
      <c r="E426" s="594">
        <v>312190</v>
      </c>
      <c r="F426" s="594">
        <v>293440</v>
      </c>
      <c r="G426" s="594">
        <v>274690</v>
      </c>
      <c r="H426" s="594">
        <v>255940</v>
      </c>
      <c r="I426" s="594">
        <v>237190</v>
      </c>
      <c r="J426" s="594">
        <v>218440</v>
      </c>
      <c r="K426" s="594">
        <v>199690</v>
      </c>
      <c r="L426" s="594">
        <v>180940</v>
      </c>
      <c r="M426" s="594">
        <v>162190</v>
      </c>
    </row>
    <row r="427" spans="1:13" ht="15" customHeight="1">
      <c r="A427" s="594">
        <v>5480</v>
      </c>
      <c r="B427" s="594">
        <v>5500</v>
      </c>
      <c r="C427" s="594">
        <v>417790</v>
      </c>
      <c r="D427" s="594">
        <v>388670</v>
      </c>
      <c r="E427" s="594">
        <v>314770</v>
      </c>
      <c r="F427" s="594">
        <v>296020</v>
      </c>
      <c r="G427" s="594">
        <v>277270</v>
      </c>
      <c r="H427" s="594">
        <v>258520</v>
      </c>
      <c r="I427" s="594">
        <v>239770</v>
      </c>
      <c r="J427" s="594">
        <v>221020</v>
      </c>
      <c r="K427" s="594">
        <v>202270</v>
      </c>
      <c r="L427" s="594">
        <v>183520</v>
      </c>
      <c r="M427" s="594">
        <v>164770</v>
      </c>
    </row>
    <row r="428" spans="1:13" ht="15" customHeight="1">
      <c r="A428" s="594">
        <v>5500</v>
      </c>
      <c r="B428" s="594">
        <v>5520</v>
      </c>
      <c r="C428" s="594">
        <v>420590</v>
      </c>
      <c r="D428" s="594">
        <v>391460</v>
      </c>
      <c r="E428" s="594">
        <v>317350</v>
      </c>
      <c r="F428" s="594">
        <v>298600</v>
      </c>
      <c r="G428" s="594">
        <v>279850</v>
      </c>
      <c r="H428" s="594">
        <v>261100</v>
      </c>
      <c r="I428" s="594">
        <v>242350</v>
      </c>
      <c r="J428" s="594">
        <v>223600</v>
      </c>
      <c r="K428" s="594">
        <v>204850</v>
      </c>
      <c r="L428" s="594">
        <v>186100</v>
      </c>
      <c r="M428" s="594">
        <v>167350</v>
      </c>
    </row>
    <row r="429" spans="1:13" ht="15" customHeight="1">
      <c r="A429" s="594">
        <v>5520</v>
      </c>
      <c r="B429" s="594">
        <v>5540</v>
      </c>
      <c r="C429" s="594">
        <v>423400</v>
      </c>
      <c r="D429" s="594">
        <v>394250</v>
      </c>
      <c r="E429" s="594">
        <v>319930</v>
      </c>
      <c r="F429" s="594">
        <v>301180</v>
      </c>
      <c r="G429" s="594">
        <v>282430</v>
      </c>
      <c r="H429" s="594">
        <v>263680</v>
      </c>
      <c r="I429" s="594">
        <v>244930</v>
      </c>
      <c r="J429" s="594">
        <v>226180</v>
      </c>
      <c r="K429" s="594">
        <v>207430</v>
      </c>
      <c r="L429" s="594">
        <v>188680</v>
      </c>
      <c r="M429" s="594">
        <v>169930</v>
      </c>
    </row>
    <row r="430" spans="1:13" ht="15" customHeight="1">
      <c r="A430" s="594">
        <v>5540</v>
      </c>
      <c r="B430" s="594">
        <v>5560</v>
      </c>
      <c r="C430" s="594">
        <v>426200</v>
      </c>
      <c r="D430" s="594">
        <v>397040</v>
      </c>
      <c r="E430" s="594">
        <v>322510</v>
      </c>
      <c r="F430" s="594">
        <v>303760</v>
      </c>
      <c r="G430" s="594">
        <v>285010</v>
      </c>
      <c r="H430" s="594">
        <v>266260</v>
      </c>
      <c r="I430" s="594">
        <v>247510</v>
      </c>
      <c r="J430" s="594">
        <v>228760</v>
      </c>
      <c r="K430" s="594">
        <v>210010</v>
      </c>
      <c r="L430" s="594">
        <v>191260</v>
      </c>
      <c r="M430" s="594">
        <v>172510</v>
      </c>
    </row>
    <row r="431" spans="1:13" ht="15" customHeight="1">
      <c r="A431" s="594">
        <v>5560</v>
      </c>
      <c r="B431" s="594">
        <v>5580</v>
      </c>
      <c r="C431" s="594">
        <v>429010</v>
      </c>
      <c r="D431" s="594">
        <v>399830</v>
      </c>
      <c r="E431" s="594">
        <v>325090</v>
      </c>
      <c r="F431" s="594">
        <v>306340</v>
      </c>
      <c r="G431" s="594">
        <v>287590</v>
      </c>
      <c r="H431" s="594">
        <v>268840</v>
      </c>
      <c r="I431" s="594">
        <v>250090</v>
      </c>
      <c r="J431" s="594">
        <v>231340</v>
      </c>
      <c r="K431" s="594">
        <v>212590</v>
      </c>
      <c r="L431" s="594">
        <v>193840</v>
      </c>
      <c r="M431" s="594">
        <v>175090</v>
      </c>
    </row>
    <row r="432" spans="1:13" ht="15" customHeight="1">
      <c r="A432" s="594">
        <v>5580</v>
      </c>
      <c r="B432" s="594">
        <v>5600</v>
      </c>
      <c r="C432" s="594">
        <v>431810</v>
      </c>
      <c r="D432" s="594">
        <v>402620</v>
      </c>
      <c r="E432" s="594">
        <v>327670</v>
      </c>
      <c r="F432" s="594">
        <v>308920</v>
      </c>
      <c r="G432" s="594">
        <v>290170</v>
      </c>
      <c r="H432" s="594">
        <v>271420</v>
      </c>
      <c r="I432" s="594">
        <v>252670</v>
      </c>
      <c r="J432" s="594">
        <v>233920</v>
      </c>
      <c r="K432" s="594">
        <v>215170</v>
      </c>
      <c r="L432" s="594">
        <v>196420</v>
      </c>
      <c r="M432" s="594">
        <v>177670</v>
      </c>
    </row>
    <row r="433" spans="1:13" ht="15" customHeight="1">
      <c r="A433" s="594">
        <v>5600</v>
      </c>
      <c r="B433" s="594">
        <v>5620</v>
      </c>
      <c r="C433" s="594">
        <v>435890</v>
      </c>
      <c r="D433" s="594">
        <v>405410</v>
      </c>
      <c r="E433" s="594">
        <v>330250</v>
      </c>
      <c r="F433" s="594">
        <v>311500</v>
      </c>
      <c r="G433" s="594">
        <v>292750</v>
      </c>
      <c r="H433" s="594">
        <v>274000</v>
      </c>
      <c r="I433" s="594">
        <v>255250</v>
      </c>
      <c r="J433" s="594">
        <v>236500</v>
      </c>
      <c r="K433" s="594">
        <v>217750</v>
      </c>
      <c r="L433" s="594">
        <v>199000</v>
      </c>
      <c r="M433" s="594">
        <v>180250</v>
      </c>
    </row>
    <row r="434" spans="1:13" ht="15" customHeight="1">
      <c r="A434" s="594">
        <v>5620</v>
      </c>
      <c r="B434" s="594">
        <v>5640</v>
      </c>
      <c r="C434" s="594">
        <v>440380</v>
      </c>
      <c r="D434" s="594">
        <v>408200</v>
      </c>
      <c r="E434" s="594">
        <v>332830</v>
      </c>
      <c r="F434" s="594">
        <v>314080</v>
      </c>
      <c r="G434" s="594">
        <v>295330</v>
      </c>
      <c r="H434" s="594">
        <v>276580</v>
      </c>
      <c r="I434" s="594">
        <v>257830</v>
      </c>
      <c r="J434" s="594">
        <v>239080</v>
      </c>
      <c r="K434" s="594">
        <v>220330</v>
      </c>
      <c r="L434" s="594">
        <v>201580</v>
      </c>
      <c r="M434" s="594">
        <v>182830</v>
      </c>
    </row>
    <row r="435" spans="1:13" ht="15" customHeight="1">
      <c r="A435" s="594">
        <v>5640</v>
      </c>
      <c r="B435" s="594">
        <v>5660</v>
      </c>
      <c r="C435" s="594">
        <v>444860</v>
      </c>
      <c r="D435" s="594">
        <v>410990</v>
      </c>
      <c r="E435" s="594">
        <v>335410</v>
      </c>
      <c r="F435" s="594">
        <v>316660</v>
      </c>
      <c r="G435" s="594">
        <v>297910</v>
      </c>
      <c r="H435" s="594">
        <v>279160</v>
      </c>
      <c r="I435" s="594">
        <v>260410</v>
      </c>
      <c r="J435" s="594">
        <v>241660</v>
      </c>
      <c r="K435" s="594">
        <v>222910</v>
      </c>
      <c r="L435" s="594">
        <v>204160</v>
      </c>
      <c r="M435" s="594">
        <v>185410</v>
      </c>
    </row>
    <row r="436" spans="1:13" ht="15" customHeight="1">
      <c r="A436" s="594">
        <v>5660</v>
      </c>
      <c r="B436" s="594">
        <v>5680</v>
      </c>
      <c r="C436" s="594">
        <v>449350</v>
      </c>
      <c r="D436" s="594">
        <v>413780</v>
      </c>
      <c r="E436" s="594">
        <v>337990</v>
      </c>
      <c r="F436" s="594">
        <v>319240</v>
      </c>
      <c r="G436" s="594">
        <v>300490</v>
      </c>
      <c r="H436" s="594">
        <v>281740</v>
      </c>
      <c r="I436" s="594">
        <v>262990</v>
      </c>
      <c r="J436" s="594">
        <v>244240</v>
      </c>
      <c r="K436" s="594">
        <v>225490</v>
      </c>
      <c r="L436" s="594">
        <v>206740</v>
      </c>
      <c r="M436" s="594">
        <v>187990</v>
      </c>
    </row>
    <row r="437" spans="1:13" ht="15" customHeight="1">
      <c r="A437" s="594">
        <v>5680</v>
      </c>
      <c r="B437" s="594">
        <v>5700</v>
      </c>
      <c r="C437" s="594">
        <v>453840</v>
      </c>
      <c r="D437" s="594">
        <v>416570</v>
      </c>
      <c r="E437" s="594">
        <v>340570</v>
      </c>
      <c r="F437" s="594">
        <v>321820</v>
      </c>
      <c r="G437" s="594">
        <v>303070</v>
      </c>
      <c r="H437" s="594">
        <v>284320</v>
      </c>
      <c r="I437" s="594">
        <v>265570</v>
      </c>
      <c r="J437" s="594">
        <v>246820</v>
      </c>
      <c r="K437" s="594">
        <v>228070</v>
      </c>
      <c r="L437" s="594">
        <v>209320</v>
      </c>
      <c r="M437" s="594">
        <v>190570</v>
      </c>
    </row>
    <row r="438" spans="1:13" ht="15" customHeight="1">
      <c r="A438" s="594">
        <v>5700</v>
      </c>
      <c r="B438" s="594">
        <v>5720</v>
      </c>
      <c r="C438" s="594">
        <v>458330</v>
      </c>
      <c r="D438" s="594">
        <v>419360</v>
      </c>
      <c r="E438" s="594">
        <v>343150</v>
      </c>
      <c r="F438" s="594">
        <v>324400</v>
      </c>
      <c r="G438" s="594">
        <v>305650</v>
      </c>
      <c r="H438" s="594">
        <v>286900</v>
      </c>
      <c r="I438" s="594">
        <v>268150</v>
      </c>
      <c r="J438" s="594">
        <v>249400</v>
      </c>
      <c r="K438" s="594">
        <v>230650</v>
      </c>
      <c r="L438" s="594">
        <v>211900</v>
      </c>
      <c r="M438" s="594">
        <v>193150</v>
      </c>
    </row>
    <row r="439" spans="1:13" ht="15" customHeight="1">
      <c r="A439" s="594">
        <v>5720</v>
      </c>
      <c r="B439" s="594">
        <v>5740</v>
      </c>
      <c r="C439" s="594">
        <v>462820</v>
      </c>
      <c r="D439" s="594">
        <v>422150</v>
      </c>
      <c r="E439" s="594">
        <v>345730</v>
      </c>
      <c r="F439" s="594">
        <v>326980</v>
      </c>
      <c r="G439" s="594">
        <v>308230</v>
      </c>
      <c r="H439" s="594">
        <v>289480</v>
      </c>
      <c r="I439" s="594">
        <v>270730</v>
      </c>
      <c r="J439" s="594">
        <v>251980</v>
      </c>
      <c r="K439" s="594">
        <v>233230</v>
      </c>
      <c r="L439" s="594">
        <v>214480</v>
      </c>
      <c r="M439" s="594">
        <v>195730</v>
      </c>
    </row>
    <row r="440" spans="1:13" ht="15" customHeight="1">
      <c r="A440" s="594">
        <v>5740</v>
      </c>
      <c r="B440" s="594">
        <v>5760</v>
      </c>
      <c r="C440" s="594">
        <v>467300</v>
      </c>
      <c r="D440" s="594">
        <v>424940</v>
      </c>
      <c r="E440" s="594">
        <v>348310</v>
      </c>
      <c r="F440" s="594">
        <v>329560</v>
      </c>
      <c r="G440" s="594">
        <v>310810</v>
      </c>
      <c r="H440" s="594">
        <v>292060</v>
      </c>
      <c r="I440" s="594">
        <v>273310</v>
      </c>
      <c r="J440" s="594">
        <v>254560</v>
      </c>
      <c r="K440" s="594">
        <v>235810</v>
      </c>
      <c r="L440" s="594">
        <v>217060</v>
      </c>
      <c r="M440" s="594">
        <v>198310</v>
      </c>
    </row>
    <row r="441" spans="1:13" ht="15" customHeight="1">
      <c r="A441" s="594">
        <v>5760</v>
      </c>
      <c r="B441" s="594">
        <v>5780</v>
      </c>
      <c r="C441" s="594">
        <v>471790</v>
      </c>
      <c r="D441" s="594">
        <v>427730</v>
      </c>
      <c r="E441" s="594">
        <v>350890</v>
      </c>
      <c r="F441" s="594">
        <v>332140</v>
      </c>
      <c r="G441" s="594">
        <v>313390</v>
      </c>
      <c r="H441" s="594">
        <v>294640</v>
      </c>
      <c r="I441" s="594">
        <v>275890</v>
      </c>
      <c r="J441" s="594">
        <v>257140</v>
      </c>
      <c r="K441" s="594">
        <v>238390</v>
      </c>
      <c r="L441" s="594">
        <v>219640</v>
      </c>
      <c r="M441" s="594">
        <v>200890</v>
      </c>
    </row>
    <row r="442" spans="1:13" ht="15" customHeight="1">
      <c r="A442" s="594">
        <v>5780</v>
      </c>
      <c r="B442" s="594">
        <v>5800</v>
      </c>
      <c r="C442" s="594">
        <v>476280</v>
      </c>
      <c r="D442" s="594">
        <v>430520</v>
      </c>
      <c r="E442" s="594">
        <v>353470</v>
      </c>
      <c r="F442" s="594">
        <v>334720</v>
      </c>
      <c r="G442" s="594">
        <v>315970</v>
      </c>
      <c r="H442" s="594">
        <v>297220</v>
      </c>
      <c r="I442" s="594">
        <v>278470</v>
      </c>
      <c r="J442" s="594">
        <v>259720</v>
      </c>
      <c r="K442" s="594">
        <v>240970</v>
      </c>
      <c r="L442" s="594">
        <v>222220</v>
      </c>
      <c r="M442" s="594">
        <v>203470</v>
      </c>
    </row>
    <row r="443" spans="1:13" ht="15" customHeight="1">
      <c r="A443" s="594">
        <v>5800</v>
      </c>
      <c r="B443" s="594">
        <v>5820</v>
      </c>
      <c r="C443" s="594">
        <v>480770</v>
      </c>
      <c r="D443" s="594">
        <v>433800</v>
      </c>
      <c r="E443" s="594">
        <v>356050</v>
      </c>
      <c r="F443" s="594">
        <v>337300</v>
      </c>
      <c r="G443" s="594">
        <v>318550</v>
      </c>
      <c r="H443" s="594">
        <v>299800</v>
      </c>
      <c r="I443" s="594">
        <v>281050</v>
      </c>
      <c r="J443" s="594">
        <v>262300</v>
      </c>
      <c r="K443" s="594">
        <v>243550</v>
      </c>
      <c r="L443" s="594">
        <v>224800</v>
      </c>
      <c r="M443" s="594">
        <v>206050</v>
      </c>
    </row>
    <row r="444" spans="1:13" ht="15" customHeight="1">
      <c r="A444" s="594">
        <v>5820</v>
      </c>
      <c r="B444" s="594">
        <v>5840</v>
      </c>
      <c r="C444" s="594">
        <v>485260</v>
      </c>
      <c r="D444" s="594">
        <v>438260</v>
      </c>
      <c r="E444" s="594">
        <v>358630</v>
      </c>
      <c r="F444" s="594">
        <v>339880</v>
      </c>
      <c r="G444" s="594">
        <v>321130</v>
      </c>
      <c r="H444" s="594">
        <v>302380</v>
      </c>
      <c r="I444" s="594">
        <v>283630</v>
      </c>
      <c r="J444" s="594">
        <v>264880</v>
      </c>
      <c r="K444" s="594">
        <v>246130</v>
      </c>
      <c r="L444" s="594">
        <v>227380</v>
      </c>
      <c r="M444" s="594">
        <v>208630</v>
      </c>
    </row>
    <row r="445" spans="1:13" ht="15" customHeight="1">
      <c r="A445" s="594">
        <v>5840</v>
      </c>
      <c r="B445" s="594">
        <v>5860</v>
      </c>
      <c r="C445" s="594">
        <v>512120</v>
      </c>
      <c r="D445" s="594">
        <v>465100</v>
      </c>
      <c r="E445" s="594">
        <v>387100</v>
      </c>
      <c r="F445" s="594">
        <v>368350</v>
      </c>
      <c r="G445" s="594">
        <v>349600</v>
      </c>
      <c r="H445" s="594">
        <v>330850</v>
      </c>
      <c r="I445" s="594">
        <v>312100</v>
      </c>
      <c r="J445" s="594">
        <v>293350</v>
      </c>
      <c r="K445" s="594">
        <v>274600</v>
      </c>
      <c r="L445" s="594">
        <v>255850</v>
      </c>
      <c r="M445" s="594">
        <v>237100</v>
      </c>
    </row>
    <row r="446" spans="1:13" ht="15" customHeight="1">
      <c r="A446" s="594">
        <v>5860</v>
      </c>
      <c r="B446" s="594">
        <v>5880</v>
      </c>
      <c r="C446" s="594">
        <v>519150</v>
      </c>
      <c r="D446" s="594">
        <v>472110</v>
      </c>
      <c r="E446" s="594">
        <v>392240</v>
      </c>
      <c r="F446" s="594">
        <v>373490</v>
      </c>
      <c r="G446" s="594">
        <v>354740</v>
      </c>
      <c r="H446" s="594">
        <v>335990</v>
      </c>
      <c r="I446" s="594">
        <v>317240</v>
      </c>
      <c r="J446" s="594">
        <v>298490</v>
      </c>
      <c r="K446" s="594">
        <v>279740</v>
      </c>
      <c r="L446" s="594">
        <v>260990</v>
      </c>
      <c r="M446" s="594">
        <v>242240</v>
      </c>
    </row>
    <row r="447" spans="1:13" ht="15" customHeight="1">
      <c r="A447" s="594">
        <v>5880</v>
      </c>
      <c r="B447" s="594">
        <v>5900</v>
      </c>
      <c r="C447" s="594">
        <v>523690</v>
      </c>
      <c r="D447" s="594">
        <v>476620</v>
      </c>
      <c r="E447" s="594">
        <v>394880</v>
      </c>
      <c r="F447" s="594">
        <v>376130</v>
      </c>
      <c r="G447" s="594">
        <v>357380</v>
      </c>
      <c r="H447" s="594">
        <v>338630</v>
      </c>
      <c r="I447" s="594">
        <v>319880</v>
      </c>
      <c r="J447" s="594">
        <v>301130</v>
      </c>
      <c r="K447" s="594">
        <v>282380</v>
      </c>
      <c r="L447" s="594">
        <v>263630</v>
      </c>
      <c r="M447" s="594">
        <v>244880</v>
      </c>
    </row>
    <row r="448" spans="1:13" ht="15" customHeight="1">
      <c r="A448" s="594">
        <v>5900</v>
      </c>
      <c r="B448" s="594">
        <v>5920</v>
      </c>
      <c r="C448" s="594">
        <v>528220</v>
      </c>
      <c r="D448" s="594">
        <v>481130</v>
      </c>
      <c r="E448" s="594">
        <v>397520</v>
      </c>
      <c r="F448" s="594">
        <v>378770</v>
      </c>
      <c r="G448" s="594">
        <v>360020</v>
      </c>
      <c r="H448" s="594">
        <v>341270</v>
      </c>
      <c r="I448" s="594">
        <v>322520</v>
      </c>
      <c r="J448" s="594">
        <v>303770</v>
      </c>
      <c r="K448" s="594">
        <v>285020</v>
      </c>
      <c r="L448" s="594">
        <v>266270</v>
      </c>
      <c r="M448" s="594">
        <v>247520</v>
      </c>
    </row>
    <row r="449" spans="1:13" ht="15" customHeight="1">
      <c r="A449" s="594">
        <v>5920</v>
      </c>
      <c r="B449" s="594">
        <v>5940</v>
      </c>
      <c r="C449" s="594">
        <v>532760</v>
      </c>
      <c r="D449" s="594">
        <v>485640</v>
      </c>
      <c r="E449" s="594">
        <v>400160</v>
      </c>
      <c r="F449" s="594">
        <v>381410</v>
      </c>
      <c r="G449" s="594">
        <v>362660</v>
      </c>
      <c r="H449" s="594">
        <v>343910</v>
      </c>
      <c r="I449" s="594">
        <v>325160</v>
      </c>
      <c r="J449" s="594">
        <v>306410</v>
      </c>
      <c r="K449" s="594">
        <v>287660</v>
      </c>
      <c r="L449" s="594">
        <v>268910</v>
      </c>
      <c r="M449" s="594">
        <v>250160</v>
      </c>
    </row>
    <row r="450" spans="1:13" ht="15" customHeight="1">
      <c r="A450" s="594">
        <v>5940</v>
      </c>
      <c r="B450" s="594">
        <v>5960</v>
      </c>
      <c r="C450" s="594">
        <v>537300</v>
      </c>
      <c r="D450" s="594">
        <v>490160</v>
      </c>
      <c r="E450" s="594">
        <v>402800</v>
      </c>
      <c r="F450" s="594">
        <v>384050</v>
      </c>
      <c r="G450" s="594">
        <v>365300</v>
      </c>
      <c r="H450" s="594">
        <v>346550</v>
      </c>
      <c r="I450" s="594">
        <v>327800</v>
      </c>
      <c r="J450" s="594">
        <v>309050</v>
      </c>
      <c r="K450" s="594">
        <v>290300</v>
      </c>
      <c r="L450" s="594">
        <v>271550</v>
      </c>
      <c r="M450" s="594">
        <v>252800</v>
      </c>
    </row>
    <row r="451" spans="1:13" ht="15" customHeight="1">
      <c r="A451" s="594">
        <v>5960</v>
      </c>
      <c r="B451" s="594">
        <v>5980</v>
      </c>
      <c r="C451" s="594">
        <v>541830</v>
      </c>
      <c r="D451" s="594">
        <v>494670</v>
      </c>
      <c r="E451" s="594">
        <v>405440</v>
      </c>
      <c r="F451" s="594">
        <v>386690</v>
      </c>
      <c r="G451" s="594">
        <v>367940</v>
      </c>
      <c r="H451" s="594">
        <v>349190</v>
      </c>
      <c r="I451" s="594">
        <v>330440</v>
      </c>
      <c r="J451" s="594">
        <v>311690</v>
      </c>
      <c r="K451" s="594">
        <v>292940</v>
      </c>
      <c r="L451" s="594">
        <v>274190</v>
      </c>
      <c r="M451" s="594">
        <v>255440</v>
      </c>
    </row>
    <row r="452" spans="1:13" ht="15" customHeight="1">
      <c r="A452" s="594">
        <v>5980</v>
      </c>
      <c r="B452" s="594">
        <v>6000</v>
      </c>
      <c r="C452" s="594">
        <v>546370</v>
      </c>
      <c r="D452" s="594">
        <v>499180</v>
      </c>
      <c r="E452" s="594">
        <v>408080</v>
      </c>
      <c r="F452" s="594">
        <v>389330</v>
      </c>
      <c r="G452" s="594">
        <v>370580</v>
      </c>
      <c r="H452" s="594">
        <v>351830</v>
      </c>
      <c r="I452" s="594">
        <v>333080</v>
      </c>
      <c r="J452" s="594">
        <v>314330</v>
      </c>
      <c r="K452" s="594">
        <v>295580</v>
      </c>
      <c r="L452" s="594">
        <v>276830</v>
      </c>
      <c r="M452" s="594">
        <v>258080</v>
      </c>
    </row>
    <row r="453" spans="1:13" ht="15" customHeight="1">
      <c r="A453" s="594">
        <v>6000</v>
      </c>
      <c r="B453" s="594">
        <v>6020</v>
      </c>
      <c r="C453" s="594">
        <v>550900</v>
      </c>
      <c r="D453" s="594">
        <v>503690</v>
      </c>
      <c r="E453" s="594">
        <v>410720</v>
      </c>
      <c r="F453" s="594">
        <v>391970</v>
      </c>
      <c r="G453" s="594">
        <v>373220</v>
      </c>
      <c r="H453" s="594">
        <v>354470</v>
      </c>
      <c r="I453" s="594">
        <v>335720</v>
      </c>
      <c r="J453" s="594">
        <v>316970</v>
      </c>
      <c r="K453" s="594">
        <v>298220</v>
      </c>
      <c r="L453" s="594">
        <v>279470</v>
      </c>
      <c r="M453" s="594">
        <v>260720</v>
      </c>
    </row>
    <row r="454" spans="1:13" ht="15" customHeight="1">
      <c r="A454" s="594">
        <v>6020</v>
      </c>
      <c r="B454" s="594">
        <v>6040</v>
      </c>
      <c r="C454" s="594">
        <v>555440</v>
      </c>
      <c r="D454" s="594">
        <v>508200</v>
      </c>
      <c r="E454" s="594">
        <v>413360</v>
      </c>
      <c r="F454" s="594">
        <v>394610</v>
      </c>
      <c r="G454" s="594">
        <v>375860</v>
      </c>
      <c r="H454" s="594">
        <v>357110</v>
      </c>
      <c r="I454" s="594">
        <v>338360</v>
      </c>
      <c r="J454" s="594">
        <v>319610</v>
      </c>
      <c r="K454" s="594">
        <v>300860</v>
      </c>
      <c r="L454" s="594">
        <v>282110</v>
      </c>
      <c r="M454" s="594">
        <v>263360</v>
      </c>
    </row>
    <row r="455" spans="1:13" ht="15" customHeight="1">
      <c r="A455" s="594">
        <v>6040</v>
      </c>
      <c r="B455" s="594">
        <v>6060</v>
      </c>
      <c r="C455" s="594">
        <v>559980</v>
      </c>
      <c r="D455" s="594">
        <v>512720</v>
      </c>
      <c r="E455" s="594">
        <v>416000</v>
      </c>
      <c r="F455" s="594">
        <v>397250</v>
      </c>
      <c r="G455" s="594">
        <v>378500</v>
      </c>
      <c r="H455" s="594">
        <v>359750</v>
      </c>
      <c r="I455" s="594">
        <v>341000</v>
      </c>
      <c r="J455" s="594">
        <v>322250</v>
      </c>
      <c r="K455" s="594">
        <v>303500</v>
      </c>
      <c r="L455" s="594">
        <v>284750</v>
      </c>
      <c r="M455" s="594">
        <v>266000</v>
      </c>
    </row>
    <row r="456" spans="1:13" ht="15" customHeight="1">
      <c r="A456" s="594">
        <v>6060</v>
      </c>
      <c r="B456" s="594">
        <v>6080</v>
      </c>
      <c r="C456" s="594">
        <v>564510</v>
      </c>
      <c r="D456" s="594">
        <v>517230</v>
      </c>
      <c r="E456" s="594">
        <v>418640</v>
      </c>
      <c r="F456" s="594">
        <v>399890</v>
      </c>
      <c r="G456" s="594">
        <v>381140</v>
      </c>
      <c r="H456" s="594">
        <v>362390</v>
      </c>
      <c r="I456" s="594">
        <v>343640</v>
      </c>
      <c r="J456" s="594">
        <v>324890</v>
      </c>
      <c r="K456" s="594">
        <v>306140</v>
      </c>
      <c r="L456" s="594">
        <v>287390</v>
      </c>
      <c r="M456" s="594">
        <v>268640</v>
      </c>
    </row>
    <row r="457" spans="1:13" ht="15" customHeight="1">
      <c r="A457" s="594">
        <v>6080</v>
      </c>
      <c r="B457" s="594">
        <v>6100</v>
      </c>
      <c r="C457" s="594">
        <v>569050</v>
      </c>
      <c r="D457" s="594">
        <v>521740</v>
      </c>
      <c r="E457" s="594">
        <v>421280</v>
      </c>
      <c r="F457" s="594">
        <v>402530</v>
      </c>
      <c r="G457" s="594">
        <v>383780</v>
      </c>
      <c r="H457" s="594">
        <v>365030</v>
      </c>
      <c r="I457" s="594">
        <v>346280</v>
      </c>
      <c r="J457" s="594">
        <v>327530</v>
      </c>
      <c r="K457" s="594">
        <v>308780</v>
      </c>
      <c r="L457" s="594">
        <v>290030</v>
      </c>
      <c r="M457" s="594">
        <v>271280</v>
      </c>
    </row>
    <row r="458" spans="1:13" ht="15" customHeight="1">
      <c r="A458" s="594">
        <v>6100</v>
      </c>
      <c r="B458" s="594">
        <v>6120</v>
      </c>
      <c r="C458" s="594">
        <v>573580</v>
      </c>
      <c r="D458" s="594">
        <v>526250</v>
      </c>
      <c r="E458" s="594">
        <v>423920</v>
      </c>
      <c r="F458" s="594">
        <v>405170</v>
      </c>
      <c r="G458" s="594">
        <v>386420</v>
      </c>
      <c r="H458" s="594">
        <v>367670</v>
      </c>
      <c r="I458" s="594">
        <v>348920</v>
      </c>
      <c r="J458" s="594">
        <v>330170</v>
      </c>
      <c r="K458" s="594">
        <v>311420</v>
      </c>
      <c r="L458" s="594">
        <v>292670</v>
      </c>
      <c r="M458" s="594">
        <v>273920</v>
      </c>
    </row>
    <row r="459" spans="1:13" ht="15" customHeight="1">
      <c r="A459" s="594">
        <v>6120</v>
      </c>
      <c r="B459" s="594">
        <v>6140</v>
      </c>
      <c r="C459" s="594">
        <v>578120</v>
      </c>
      <c r="D459" s="594">
        <v>530760</v>
      </c>
      <c r="E459" s="594">
        <v>426560</v>
      </c>
      <c r="F459" s="594">
        <v>407810</v>
      </c>
      <c r="G459" s="594">
        <v>389060</v>
      </c>
      <c r="H459" s="594">
        <v>370310</v>
      </c>
      <c r="I459" s="594">
        <v>351560</v>
      </c>
      <c r="J459" s="594">
        <v>332810</v>
      </c>
      <c r="K459" s="594">
        <v>314060</v>
      </c>
      <c r="L459" s="594">
        <v>295310</v>
      </c>
      <c r="M459" s="594">
        <v>276560</v>
      </c>
    </row>
    <row r="460" spans="1:13" ht="15" customHeight="1">
      <c r="A460" s="594">
        <v>6140</v>
      </c>
      <c r="B460" s="594">
        <v>6160</v>
      </c>
      <c r="C460" s="594">
        <v>582660</v>
      </c>
      <c r="D460" s="594">
        <v>535280</v>
      </c>
      <c r="E460" s="594">
        <v>429200</v>
      </c>
      <c r="F460" s="594">
        <v>410450</v>
      </c>
      <c r="G460" s="594">
        <v>391700</v>
      </c>
      <c r="H460" s="594">
        <v>372950</v>
      </c>
      <c r="I460" s="594">
        <v>354200</v>
      </c>
      <c r="J460" s="594">
        <v>335450</v>
      </c>
      <c r="K460" s="594">
        <v>316700</v>
      </c>
      <c r="L460" s="594">
        <v>297950</v>
      </c>
      <c r="M460" s="594">
        <v>279200</v>
      </c>
    </row>
    <row r="461" spans="1:13" ht="15" customHeight="1">
      <c r="A461" s="594">
        <v>6160</v>
      </c>
      <c r="B461" s="594">
        <v>6180</v>
      </c>
      <c r="C461" s="594">
        <v>587190</v>
      </c>
      <c r="D461" s="594">
        <v>539790</v>
      </c>
      <c r="E461" s="594">
        <v>431840</v>
      </c>
      <c r="F461" s="594">
        <v>413090</v>
      </c>
      <c r="G461" s="594">
        <v>394340</v>
      </c>
      <c r="H461" s="594">
        <v>375590</v>
      </c>
      <c r="I461" s="594">
        <v>356840</v>
      </c>
      <c r="J461" s="594">
        <v>338090</v>
      </c>
      <c r="K461" s="594">
        <v>319340</v>
      </c>
      <c r="L461" s="594">
        <v>300590</v>
      </c>
      <c r="M461" s="594">
        <v>281840</v>
      </c>
    </row>
    <row r="462" spans="1:13" ht="15" customHeight="1">
      <c r="A462" s="594">
        <v>6180</v>
      </c>
      <c r="B462" s="594">
        <v>6200</v>
      </c>
      <c r="C462" s="594">
        <v>591730</v>
      </c>
      <c r="D462" s="594">
        <v>544300</v>
      </c>
      <c r="E462" s="594">
        <v>434480</v>
      </c>
      <c r="F462" s="594">
        <v>415730</v>
      </c>
      <c r="G462" s="594">
        <v>396980</v>
      </c>
      <c r="H462" s="594">
        <v>378230</v>
      </c>
      <c r="I462" s="594">
        <v>359480</v>
      </c>
      <c r="J462" s="594">
        <v>340730</v>
      </c>
      <c r="K462" s="594">
        <v>321980</v>
      </c>
      <c r="L462" s="594">
        <v>303230</v>
      </c>
      <c r="M462" s="594">
        <v>284480</v>
      </c>
    </row>
    <row r="463" spans="1:13" ht="15" customHeight="1">
      <c r="A463" s="594">
        <v>6200</v>
      </c>
      <c r="B463" s="594">
        <v>6220</v>
      </c>
      <c r="C463" s="594">
        <v>596260</v>
      </c>
      <c r="D463" s="594">
        <v>548810</v>
      </c>
      <c r="E463" s="594">
        <v>437120</v>
      </c>
      <c r="F463" s="594">
        <v>418370</v>
      </c>
      <c r="G463" s="594">
        <v>399620</v>
      </c>
      <c r="H463" s="594">
        <v>380870</v>
      </c>
      <c r="I463" s="594">
        <v>362120</v>
      </c>
      <c r="J463" s="594">
        <v>343370</v>
      </c>
      <c r="K463" s="594">
        <v>324620</v>
      </c>
      <c r="L463" s="594">
        <v>305870</v>
      </c>
      <c r="M463" s="594">
        <v>287120</v>
      </c>
    </row>
    <row r="464" spans="1:13" ht="15" customHeight="1">
      <c r="A464" s="594">
        <v>6220</v>
      </c>
      <c r="B464" s="594">
        <v>6240</v>
      </c>
      <c r="C464" s="594">
        <v>600800</v>
      </c>
      <c r="D464" s="594">
        <v>553320</v>
      </c>
      <c r="E464" s="594">
        <v>439760</v>
      </c>
      <c r="F464" s="594">
        <v>421010</v>
      </c>
      <c r="G464" s="594">
        <v>402260</v>
      </c>
      <c r="H464" s="594">
        <v>383510</v>
      </c>
      <c r="I464" s="594">
        <v>364760</v>
      </c>
      <c r="J464" s="594">
        <v>346010</v>
      </c>
      <c r="K464" s="594">
        <v>327260</v>
      </c>
      <c r="L464" s="594">
        <v>308510</v>
      </c>
      <c r="M464" s="594">
        <v>289760</v>
      </c>
    </row>
    <row r="465" spans="1:13" ht="15" customHeight="1">
      <c r="A465" s="594">
        <v>6240</v>
      </c>
      <c r="B465" s="594">
        <v>6260</v>
      </c>
      <c r="C465" s="594">
        <v>605340</v>
      </c>
      <c r="D465" s="594">
        <v>557840</v>
      </c>
      <c r="E465" s="594">
        <v>442400</v>
      </c>
      <c r="F465" s="594">
        <v>423650</v>
      </c>
      <c r="G465" s="594">
        <v>404900</v>
      </c>
      <c r="H465" s="594">
        <v>386150</v>
      </c>
      <c r="I465" s="594">
        <v>367400</v>
      </c>
      <c r="J465" s="594">
        <v>348650</v>
      </c>
      <c r="K465" s="594">
        <v>329900</v>
      </c>
      <c r="L465" s="594">
        <v>311150</v>
      </c>
      <c r="M465" s="594">
        <v>292400</v>
      </c>
    </row>
    <row r="466" spans="1:13" ht="15" customHeight="1">
      <c r="A466" s="594">
        <v>6260</v>
      </c>
      <c r="B466" s="594">
        <v>6280</v>
      </c>
      <c r="C466" s="594">
        <v>609870</v>
      </c>
      <c r="D466" s="594">
        <v>562350</v>
      </c>
      <c r="E466" s="594">
        <v>446060</v>
      </c>
      <c r="F466" s="594">
        <v>426290</v>
      </c>
      <c r="G466" s="594">
        <v>407540</v>
      </c>
      <c r="H466" s="594">
        <v>388790</v>
      </c>
      <c r="I466" s="594">
        <v>370040</v>
      </c>
      <c r="J466" s="594">
        <v>351290</v>
      </c>
      <c r="K466" s="594">
        <v>332540</v>
      </c>
      <c r="L466" s="594">
        <v>313790</v>
      </c>
      <c r="M466" s="594">
        <v>295040</v>
      </c>
    </row>
    <row r="467" spans="1:13" ht="15" customHeight="1">
      <c r="A467" s="594">
        <v>6280</v>
      </c>
      <c r="B467" s="594">
        <v>6300</v>
      </c>
      <c r="C467" s="594">
        <v>614410</v>
      </c>
      <c r="D467" s="594">
        <v>566860</v>
      </c>
      <c r="E467" s="594">
        <v>450280</v>
      </c>
      <c r="F467" s="594">
        <v>428930</v>
      </c>
      <c r="G467" s="594">
        <v>410180</v>
      </c>
      <c r="H467" s="594">
        <v>391430</v>
      </c>
      <c r="I467" s="594">
        <v>372680</v>
      </c>
      <c r="J467" s="594">
        <v>353930</v>
      </c>
      <c r="K467" s="594">
        <v>335180</v>
      </c>
      <c r="L467" s="594">
        <v>316430</v>
      </c>
      <c r="M467" s="594">
        <v>297680</v>
      </c>
    </row>
    <row r="468" spans="1:13" ht="15" customHeight="1">
      <c r="A468" s="594">
        <v>6300</v>
      </c>
      <c r="B468" s="594">
        <v>6320</v>
      </c>
      <c r="C468" s="594">
        <v>618940</v>
      </c>
      <c r="D468" s="594">
        <v>571370</v>
      </c>
      <c r="E468" s="594">
        <v>454510</v>
      </c>
      <c r="F468" s="594">
        <v>431570</v>
      </c>
      <c r="G468" s="594">
        <v>412820</v>
      </c>
      <c r="H468" s="594">
        <v>394070</v>
      </c>
      <c r="I468" s="594">
        <v>375320</v>
      </c>
      <c r="J468" s="594">
        <v>356570</v>
      </c>
      <c r="K468" s="594">
        <v>337820</v>
      </c>
      <c r="L468" s="594">
        <v>319070</v>
      </c>
      <c r="M468" s="594">
        <v>300320</v>
      </c>
    </row>
    <row r="469" spans="1:13" ht="15" customHeight="1">
      <c r="A469" s="594">
        <v>6320</v>
      </c>
      <c r="B469" s="594">
        <v>6340</v>
      </c>
      <c r="C469" s="594">
        <v>623480</v>
      </c>
      <c r="D469" s="594">
        <v>575880</v>
      </c>
      <c r="E469" s="594">
        <v>458730</v>
      </c>
      <c r="F469" s="594">
        <v>434210</v>
      </c>
      <c r="G469" s="594">
        <v>415460</v>
      </c>
      <c r="H469" s="594">
        <v>396710</v>
      </c>
      <c r="I469" s="594">
        <v>377960</v>
      </c>
      <c r="J469" s="594">
        <v>359210</v>
      </c>
      <c r="K469" s="594">
        <v>340460</v>
      </c>
      <c r="L469" s="594">
        <v>321710</v>
      </c>
      <c r="M469" s="594">
        <v>302960</v>
      </c>
    </row>
    <row r="470" spans="1:13" ht="15" customHeight="1">
      <c r="A470" s="594">
        <v>6340</v>
      </c>
      <c r="B470" s="594">
        <v>6360</v>
      </c>
      <c r="C470" s="594">
        <v>628020</v>
      </c>
      <c r="D470" s="594">
        <v>580400</v>
      </c>
      <c r="E470" s="594">
        <v>462960</v>
      </c>
      <c r="F470" s="594">
        <v>436850</v>
      </c>
      <c r="G470" s="594">
        <v>418100</v>
      </c>
      <c r="H470" s="594">
        <v>399350</v>
      </c>
      <c r="I470" s="594">
        <v>380600</v>
      </c>
      <c r="J470" s="594">
        <v>361850</v>
      </c>
      <c r="K470" s="594">
        <v>343100</v>
      </c>
      <c r="L470" s="594">
        <v>324350</v>
      </c>
      <c r="M470" s="594">
        <v>305600</v>
      </c>
    </row>
    <row r="471" spans="1:13" ht="15" customHeight="1">
      <c r="A471" s="594">
        <v>6360</v>
      </c>
      <c r="B471" s="594">
        <v>6380</v>
      </c>
      <c r="C471" s="594">
        <v>632550</v>
      </c>
      <c r="D471" s="594">
        <v>584910</v>
      </c>
      <c r="E471" s="594">
        <v>467180</v>
      </c>
      <c r="F471" s="594">
        <v>439490</v>
      </c>
      <c r="G471" s="594">
        <v>420740</v>
      </c>
      <c r="H471" s="594">
        <v>401990</v>
      </c>
      <c r="I471" s="594">
        <v>383240</v>
      </c>
      <c r="J471" s="594">
        <v>364490</v>
      </c>
      <c r="K471" s="594">
        <v>345740</v>
      </c>
      <c r="L471" s="594">
        <v>326990</v>
      </c>
      <c r="M471" s="594">
        <v>308240</v>
      </c>
    </row>
    <row r="472" spans="1:13" ht="15" customHeight="1">
      <c r="A472" s="594">
        <v>6380</v>
      </c>
      <c r="B472" s="594">
        <v>6400</v>
      </c>
      <c r="C472" s="594">
        <v>637090</v>
      </c>
      <c r="D472" s="594">
        <v>589420</v>
      </c>
      <c r="E472" s="594">
        <v>471400</v>
      </c>
      <c r="F472" s="594">
        <v>442130</v>
      </c>
      <c r="G472" s="594">
        <v>423380</v>
      </c>
      <c r="H472" s="594">
        <v>404630</v>
      </c>
      <c r="I472" s="594">
        <v>385880</v>
      </c>
      <c r="J472" s="594">
        <v>367130</v>
      </c>
      <c r="K472" s="594">
        <v>348380</v>
      </c>
      <c r="L472" s="594">
        <v>329630</v>
      </c>
      <c r="M472" s="594">
        <v>310880</v>
      </c>
    </row>
    <row r="473" spans="1:13" ht="15" customHeight="1">
      <c r="A473" s="594">
        <v>6400</v>
      </c>
      <c r="B473" s="594">
        <v>6420</v>
      </c>
      <c r="C473" s="594">
        <v>641620</v>
      </c>
      <c r="D473" s="594">
        <v>593930</v>
      </c>
      <c r="E473" s="594">
        <v>475630</v>
      </c>
      <c r="F473" s="594">
        <v>445630</v>
      </c>
      <c r="G473" s="594">
        <v>426020</v>
      </c>
      <c r="H473" s="594">
        <v>407270</v>
      </c>
      <c r="I473" s="594">
        <v>388520</v>
      </c>
      <c r="J473" s="594">
        <v>369770</v>
      </c>
      <c r="K473" s="594">
        <v>351020</v>
      </c>
      <c r="L473" s="594">
        <v>332270</v>
      </c>
      <c r="M473" s="594">
        <v>313520</v>
      </c>
    </row>
    <row r="474" spans="1:13" ht="15" customHeight="1">
      <c r="A474" s="594">
        <v>6420</v>
      </c>
      <c r="B474" s="594">
        <v>6440</v>
      </c>
      <c r="C474" s="594">
        <v>646160</v>
      </c>
      <c r="D474" s="594">
        <v>598440</v>
      </c>
      <c r="E474" s="594">
        <v>479850</v>
      </c>
      <c r="F474" s="594">
        <v>449850</v>
      </c>
      <c r="G474" s="594">
        <v>428660</v>
      </c>
      <c r="H474" s="594">
        <v>409910</v>
      </c>
      <c r="I474" s="594">
        <v>391160</v>
      </c>
      <c r="J474" s="594">
        <v>372410</v>
      </c>
      <c r="K474" s="594">
        <v>353660</v>
      </c>
      <c r="L474" s="594">
        <v>334910</v>
      </c>
      <c r="M474" s="594">
        <v>316160</v>
      </c>
    </row>
    <row r="475" spans="1:13" ht="15" customHeight="1">
      <c r="A475" s="594">
        <v>6440</v>
      </c>
      <c r="B475" s="594">
        <v>6460</v>
      </c>
      <c r="C475" s="594">
        <v>650700</v>
      </c>
      <c r="D475" s="594">
        <v>602960</v>
      </c>
      <c r="E475" s="594">
        <v>484080</v>
      </c>
      <c r="F475" s="594">
        <v>454080</v>
      </c>
      <c r="G475" s="594">
        <v>431300</v>
      </c>
      <c r="H475" s="594">
        <v>412550</v>
      </c>
      <c r="I475" s="594">
        <v>393800</v>
      </c>
      <c r="J475" s="594">
        <v>375050</v>
      </c>
      <c r="K475" s="594">
        <v>356300</v>
      </c>
      <c r="L475" s="594">
        <v>337550</v>
      </c>
      <c r="M475" s="594">
        <v>318800</v>
      </c>
    </row>
    <row r="476" spans="1:13" ht="15" customHeight="1">
      <c r="A476" s="594">
        <v>6460</v>
      </c>
      <c r="B476" s="594">
        <v>6480</v>
      </c>
      <c r="C476" s="594">
        <v>655230</v>
      </c>
      <c r="D476" s="594">
        <v>607470</v>
      </c>
      <c r="E476" s="594">
        <v>488300</v>
      </c>
      <c r="F476" s="594">
        <v>458300</v>
      </c>
      <c r="G476" s="594">
        <v>433940</v>
      </c>
      <c r="H476" s="594">
        <v>415190</v>
      </c>
      <c r="I476" s="594">
        <v>396440</v>
      </c>
      <c r="J476" s="594">
        <v>377690</v>
      </c>
      <c r="K476" s="594">
        <v>358940</v>
      </c>
      <c r="L476" s="594">
        <v>340190</v>
      </c>
      <c r="M476" s="594">
        <v>321440</v>
      </c>
    </row>
    <row r="477" spans="1:13" ht="15" customHeight="1">
      <c r="A477" s="594">
        <v>6480</v>
      </c>
      <c r="B477" s="594">
        <v>6500</v>
      </c>
      <c r="C477" s="594">
        <v>659770</v>
      </c>
      <c r="D477" s="594">
        <v>611980</v>
      </c>
      <c r="E477" s="594">
        <v>492520</v>
      </c>
      <c r="F477" s="594">
        <v>462520</v>
      </c>
      <c r="G477" s="594">
        <v>436580</v>
      </c>
      <c r="H477" s="594">
        <v>417830</v>
      </c>
      <c r="I477" s="594">
        <v>399080</v>
      </c>
      <c r="J477" s="594">
        <v>380330</v>
      </c>
      <c r="K477" s="594">
        <v>361580</v>
      </c>
      <c r="L477" s="594">
        <v>342830</v>
      </c>
      <c r="M477" s="594">
        <v>324080</v>
      </c>
    </row>
    <row r="478" spans="1:13" ht="15" customHeight="1">
      <c r="A478" s="594">
        <v>6500</v>
      </c>
      <c r="B478" s="594">
        <v>6520</v>
      </c>
      <c r="C478" s="594">
        <v>664300</v>
      </c>
      <c r="D478" s="594">
        <v>616490</v>
      </c>
      <c r="E478" s="594">
        <v>496750</v>
      </c>
      <c r="F478" s="594">
        <v>466750</v>
      </c>
      <c r="G478" s="594">
        <v>439220</v>
      </c>
      <c r="H478" s="594">
        <v>420470</v>
      </c>
      <c r="I478" s="594">
        <v>401720</v>
      </c>
      <c r="J478" s="594">
        <v>382970</v>
      </c>
      <c r="K478" s="594">
        <v>364220</v>
      </c>
      <c r="L478" s="594">
        <v>345470</v>
      </c>
      <c r="M478" s="594">
        <v>326720</v>
      </c>
    </row>
    <row r="479" spans="1:13" ht="15" customHeight="1">
      <c r="A479" s="594">
        <v>6520</v>
      </c>
      <c r="B479" s="594">
        <v>6540</v>
      </c>
      <c r="C479" s="594">
        <v>668840</v>
      </c>
      <c r="D479" s="594">
        <v>621000</v>
      </c>
      <c r="E479" s="594">
        <v>500970</v>
      </c>
      <c r="F479" s="594">
        <v>470970</v>
      </c>
      <c r="G479" s="594">
        <v>441860</v>
      </c>
      <c r="H479" s="594">
        <v>423110</v>
      </c>
      <c r="I479" s="594">
        <v>404360</v>
      </c>
      <c r="J479" s="594">
        <v>385610</v>
      </c>
      <c r="K479" s="594">
        <v>366860</v>
      </c>
      <c r="L479" s="594">
        <v>348110</v>
      </c>
      <c r="M479" s="594">
        <v>329360</v>
      </c>
    </row>
    <row r="480" spans="1:13" ht="15" customHeight="1">
      <c r="A480" s="594">
        <v>6540</v>
      </c>
      <c r="B480" s="594">
        <v>6560</v>
      </c>
      <c r="C480" s="594">
        <v>673380</v>
      </c>
      <c r="D480" s="594">
        <v>625520</v>
      </c>
      <c r="E480" s="594">
        <v>505200</v>
      </c>
      <c r="F480" s="594">
        <v>475200</v>
      </c>
      <c r="G480" s="594">
        <v>445200</v>
      </c>
      <c r="H480" s="594">
        <v>425750</v>
      </c>
      <c r="I480" s="594">
        <v>407000</v>
      </c>
      <c r="J480" s="594">
        <v>388250</v>
      </c>
      <c r="K480" s="594">
        <v>369500</v>
      </c>
      <c r="L480" s="594">
        <v>350750</v>
      </c>
      <c r="M480" s="594">
        <v>332000</v>
      </c>
    </row>
    <row r="481" spans="1:13" ht="15" customHeight="1">
      <c r="A481" s="594">
        <v>6560</v>
      </c>
      <c r="B481" s="594">
        <v>6580</v>
      </c>
      <c r="C481" s="594">
        <v>677910</v>
      </c>
      <c r="D481" s="594">
        <v>630030</v>
      </c>
      <c r="E481" s="594">
        <v>509420</v>
      </c>
      <c r="F481" s="594">
        <v>479420</v>
      </c>
      <c r="G481" s="594">
        <v>449420</v>
      </c>
      <c r="H481" s="594">
        <v>428390</v>
      </c>
      <c r="I481" s="594">
        <v>409640</v>
      </c>
      <c r="J481" s="594">
        <v>390890</v>
      </c>
      <c r="K481" s="594">
        <v>372140</v>
      </c>
      <c r="L481" s="594">
        <v>353390</v>
      </c>
      <c r="M481" s="594">
        <v>334640</v>
      </c>
    </row>
    <row r="482" spans="1:13" ht="15" customHeight="1">
      <c r="A482" s="594">
        <v>6580</v>
      </c>
      <c r="B482" s="594">
        <v>6600</v>
      </c>
      <c r="C482" s="594">
        <v>682450</v>
      </c>
      <c r="D482" s="594">
        <v>634540</v>
      </c>
      <c r="E482" s="594">
        <v>513640</v>
      </c>
      <c r="F482" s="594">
        <v>483640</v>
      </c>
      <c r="G482" s="594">
        <v>453640</v>
      </c>
      <c r="H482" s="594">
        <v>431030</v>
      </c>
      <c r="I482" s="594">
        <v>412280</v>
      </c>
      <c r="J482" s="594">
        <v>393530</v>
      </c>
      <c r="K482" s="594">
        <v>374780</v>
      </c>
      <c r="L482" s="594">
        <v>356030</v>
      </c>
      <c r="M482" s="594">
        <v>337280</v>
      </c>
    </row>
    <row r="483" spans="1:13" ht="15" customHeight="1">
      <c r="A483" s="594">
        <v>6600</v>
      </c>
      <c r="B483" s="594">
        <v>6620</v>
      </c>
      <c r="C483" s="594">
        <v>686980</v>
      </c>
      <c r="D483" s="594">
        <v>639050</v>
      </c>
      <c r="E483" s="594">
        <v>517870</v>
      </c>
      <c r="F483" s="594">
        <v>487870</v>
      </c>
      <c r="G483" s="594">
        <v>457870</v>
      </c>
      <c r="H483" s="594">
        <v>433670</v>
      </c>
      <c r="I483" s="594">
        <v>414920</v>
      </c>
      <c r="J483" s="594">
        <v>396170</v>
      </c>
      <c r="K483" s="594">
        <v>377420</v>
      </c>
      <c r="L483" s="594">
        <v>358670</v>
      </c>
      <c r="M483" s="594">
        <v>339920</v>
      </c>
    </row>
    <row r="484" spans="1:13" ht="15" customHeight="1">
      <c r="A484" s="594">
        <v>6620</v>
      </c>
      <c r="B484" s="594">
        <v>6640</v>
      </c>
      <c r="C484" s="594">
        <v>691520</v>
      </c>
      <c r="D484" s="594">
        <v>643560</v>
      </c>
      <c r="E484" s="594">
        <v>522090</v>
      </c>
      <c r="F484" s="594">
        <v>492090</v>
      </c>
      <c r="G484" s="594">
        <v>462090</v>
      </c>
      <c r="H484" s="594">
        <v>436310</v>
      </c>
      <c r="I484" s="594">
        <v>417560</v>
      </c>
      <c r="J484" s="594">
        <v>398810</v>
      </c>
      <c r="K484" s="594">
        <v>380060</v>
      </c>
      <c r="L484" s="594">
        <v>361310</v>
      </c>
      <c r="M484" s="594">
        <v>342560</v>
      </c>
    </row>
    <row r="485" spans="1:13" ht="15" customHeight="1">
      <c r="A485" s="594">
        <v>6640</v>
      </c>
      <c r="B485" s="594">
        <v>6660</v>
      </c>
      <c r="C485" s="594">
        <v>696060</v>
      </c>
      <c r="D485" s="594">
        <v>648080</v>
      </c>
      <c r="E485" s="594">
        <v>526320</v>
      </c>
      <c r="F485" s="594">
        <v>496320</v>
      </c>
      <c r="G485" s="594">
        <v>466320</v>
      </c>
      <c r="H485" s="594">
        <v>438950</v>
      </c>
      <c r="I485" s="594">
        <v>420200</v>
      </c>
      <c r="J485" s="594">
        <v>401450</v>
      </c>
      <c r="K485" s="594">
        <v>382700</v>
      </c>
      <c r="L485" s="594">
        <v>363950</v>
      </c>
      <c r="M485" s="594">
        <v>345200</v>
      </c>
    </row>
    <row r="486" spans="1:13" ht="15" customHeight="1">
      <c r="A486" s="594">
        <v>6660</v>
      </c>
      <c r="B486" s="594">
        <v>6680</v>
      </c>
      <c r="C486" s="594">
        <v>700590</v>
      </c>
      <c r="D486" s="594">
        <v>652590</v>
      </c>
      <c r="E486" s="594">
        <v>530540</v>
      </c>
      <c r="F486" s="594">
        <v>500540</v>
      </c>
      <c r="G486" s="594">
        <v>470540</v>
      </c>
      <c r="H486" s="594">
        <v>441590</v>
      </c>
      <c r="I486" s="594">
        <v>422840</v>
      </c>
      <c r="J486" s="594">
        <v>404090</v>
      </c>
      <c r="K486" s="594">
        <v>385340</v>
      </c>
      <c r="L486" s="594">
        <v>366590</v>
      </c>
      <c r="M486" s="594">
        <v>347840</v>
      </c>
    </row>
    <row r="487" spans="1:13" ht="15" customHeight="1">
      <c r="A487" s="594">
        <v>6680</v>
      </c>
      <c r="B487" s="594">
        <v>6700</v>
      </c>
      <c r="C487" s="594">
        <v>705130</v>
      </c>
      <c r="D487" s="594">
        <v>657100</v>
      </c>
      <c r="E487" s="594">
        <v>534760</v>
      </c>
      <c r="F487" s="594">
        <v>504760</v>
      </c>
      <c r="G487" s="594">
        <v>474760</v>
      </c>
      <c r="H487" s="594">
        <v>444760</v>
      </c>
      <c r="I487" s="594">
        <v>425480</v>
      </c>
      <c r="J487" s="594">
        <v>406730</v>
      </c>
      <c r="K487" s="594">
        <v>387980</v>
      </c>
      <c r="L487" s="594">
        <v>369230</v>
      </c>
      <c r="M487" s="594">
        <v>350480</v>
      </c>
    </row>
    <row r="488" spans="1:13" ht="15" customHeight="1">
      <c r="A488" s="594">
        <v>6700</v>
      </c>
      <c r="B488" s="594">
        <v>6720</v>
      </c>
      <c r="C488" s="594">
        <v>709660</v>
      </c>
      <c r="D488" s="594">
        <v>661610</v>
      </c>
      <c r="E488" s="594">
        <v>538990</v>
      </c>
      <c r="F488" s="594">
        <v>508990</v>
      </c>
      <c r="G488" s="594">
        <v>478990</v>
      </c>
      <c r="H488" s="594">
        <v>448990</v>
      </c>
      <c r="I488" s="594">
        <v>428120</v>
      </c>
      <c r="J488" s="594">
        <v>409370</v>
      </c>
      <c r="K488" s="594">
        <v>390620</v>
      </c>
      <c r="L488" s="594">
        <v>371870</v>
      </c>
      <c r="M488" s="594">
        <v>353120</v>
      </c>
    </row>
    <row r="489" spans="1:13" ht="15" customHeight="1">
      <c r="A489" s="594">
        <v>6720</v>
      </c>
      <c r="B489" s="594">
        <v>6740</v>
      </c>
      <c r="C489" s="594">
        <v>714200</v>
      </c>
      <c r="D489" s="594">
        <v>666120</v>
      </c>
      <c r="E489" s="594">
        <v>543210</v>
      </c>
      <c r="F489" s="594">
        <v>513210</v>
      </c>
      <c r="G489" s="594">
        <v>483210</v>
      </c>
      <c r="H489" s="594">
        <v>453210</v>
      </c>
      <c r="I489" s="594">
        <v>430760</v>
      </c>
      <c r="J489" s="594">
        <v>412010</v>
      </c>
      <c r="K489" s="594">
        <v>393260</v>
      </c>
      <c r="L489" s="594">
        <v>374510</v>
      </c>
      <c r="M489" s="594">
        <v>355760</v>
      </c>
    </row>
    <row r="490" spans="1:13" ht="15" customHeight="1">
      <c r="A490" s="594">
        <v>6740</v>
      </c>
      <c r="B490" s="594">
        <v>6760</v>
      </c>
      <c r="C490" s="594">
        <v>718740</v>
      </c>
      <c r="D490" s="594">
        <v>670640</v>
      </c>
      <c r="E490" s="594">
        <v>547440</v>
      </c>
      <c r="F490" s="594">
        <v>517440</v>
      </c>
      <c r="G490" s="594">
        <v>487440</v>
      </c>
      <c r="H490" s="594">
        <v>457440</v>
      </c>
      <c r="I490" s="594">
        <v>433400</v>
      </c>
      <c r="J490" s="594">
        <v>414650</v>
      </c>
      <c r="K490" s="594">
        <v>395900</v>
      </c>
      <c r="L490" s="594">
        <v>377150</v>
      </c>
      <c r="M490" s="594">
        <v>358400</v>
      </c>
    </row>
    <row r="491" spans="1:13" ht="15" customHeight="1">
      <c r="A491" s="594">
        <v>6760</v>
      </c>
      <c r="B491" s="594">
        <v>6780</v>
      </c>
      <c r="C491" s="594">
        <v>723270</v>
      </c>
      <c r="D491" s="594">
        <v>675150</v>
      </c>
      <c r="E491" s="594">
        <v>551660</v>
      </c>
      <c r="F491" s="594">
        <v>521660</v>
      </c>
      <c r="G491" s="594">
        <v>491660</v>
      </c>
      <c r="H491" s="594">
        <v>461660</v>
      </c>
      <c r="I491" s="594">
        <v>436040</v>
      </c>
      <c r="J491" s="594">
        <v>417290</v>
      </c>
      <c r="K491" s="594">
        <v>398540</v>
      </c>
      <c r="L491" s="594">
        <v>379790</v>
      </c>
      <c r="M491" s="594">
        <v>361040</v>
      </c>
    </row>
    <row r="492" spans="1:13" ht="15" customHeight="1">
      <c r="A492" s="594">
        <v>6780</v>
      </c>
      <c r="B492" s="594">
        <v>6800</v>
      </c>
      <c r="C492" s="594">
        <v>727810</v>
      </c>
      <c r="D492" s="594">
        <v>679660</v>
      </c>
      <c r="E492" s="594">
        <v>555880</v>
      </c>
      <c r="F492" s="594">
        <v>525880</v>
      </c>
      <c r="G492" s="594">
        <v>495880</v>
      </c>
      <c r="H492" s="594">
        <v>465880</v>
      </c>
      <c r="I492" s="594">
        <v>438680</v>
      </c>
      <c r="J492" s="594">
        <v>419930</v>
      </c>
      <c r="K492" s="594">
        <v>401180</v>
      </c>
      <c r="L492" s="594">
        <v>382430</v>
      </c>
      <c r="M492" s="594">
        <v>363680</v>
      </c>
    </row>
    <row r="493" spans="1:13" ht="15" customHeight="1">
      <c r="A493" s="594">
        <v>6800</v>
      </c>
      <c r="B493" s="594">
        <v>6820</v>
      </c>
      <c r="C493" s="594">
        <v>732340</v>
      </c>
      <c r="D493" s="594">
        <v>684170</v>
      </c>
      <c r="E493" s="594">
        <v>560110</v>
      </c>
      <c r="F493" s="594">
        <v>530110</v>
      </c>
      <c r="G493" s="594">
        <v>500110</v>
      </c>
      <c r="H493" s="594">
        <v>470110</v>
      </c>
      <c r="I493" s="594">
        <v>441320</v>
      </c>
      <c r="J493" s="594">
        <v>422570</v>
      </c>
      <c r="K493" s="594">
        <v>403820</v>
      </c>
      <c r="L493" s="594">
        <v>385070</v>
      </c>
      <c r="M493" s="594">
        <v>366320</v>
      </c>
    </row>
    <row r="494" spans="1:13" ht="15" customHeight="1">
      <c r="A494" s="594">
        <v>6820</v>
      </c>
      <c r="B494" s="594">
        <v>6840</v>
      </c>
      <c r="C494" s="594">
        <v>736880</v>
      </c>
      <c r="D494" s="594">
        <v>688680</v>
      </c>
      <c r="E494" s="594">
        <v>564330</v>
      </c>
      <c r="F494" s="594">
        <v>534330</v>
      </c>
      <c r="G494" s="594">
        <v>504330</v>
      </c>
      <c r="H494" s="594">
        <v>474330</v>
      </c>
      <c r="I494" s="594">
        <v>444330</v>
      </c>
      <c r="J494" s="594">
        <v>425210</v>
      </c>
      <c r="K494" s="594">
        <v>406460</v>
      </c>
      <c r="L494" s="594">
        <v>387710</v>
      </c>
      <c r="M494" s="594">
        <v>368960</v>
      </c>
    </row>
    <row r="495" spans="1:13" ht="15" customHeight="1">
      <c r="A495" s="594">
        <v>6840</v>
      </c>
      <c r="B495" s="594">
        <v>6860</v>
      </c>
      <c r="C495" s="594">
        <v>741420</v>
      </c>
      <c r="D495" s="594">
        <v>693200</v>
      </c>
      <c r="E495" s="594">
        <v>568560</v>
      </c>
      <c r="F495" s="594">
        <v>538560</v>
      </c>
      <c r="G495" s="594">
        <v>508560</v>
      </c>
      <c r="H495" s="594">
        <v>478560</v>
      </c>
      <c r="I495" s="594">
        <v>448560</v>
      </c>
      <c r="J495" s="594">
        <v>427850</v>
      </c>
      <c r="K495" s="594">
        <v>409100</v>
      </c>
      <c r="L495" s="594">
        <v>390350</v>
      </c>
      <c r="M495" s="594">
        <v>371600</v>
      </c>
    </row>
    <row r="496" spans="1:13" ht="15" customHeight="1">
      <c r="A496" s="594">
        <v>6860</v>
      </c>
      <c r="B496" s="594">
        <v>6880</v>
      </c>
      <c r="C496" s="594">
        <v>745950</v>
      </c>
      <c r="D496" s="594">
        <v>697710</v>
      </c>
      <c r="E496" s="594">
        <v>572780</v>
      </c>
      <c r="F496" s="594">
        <v>542780</v>
      </c>
      <c r="G496" s="594">
        <v>512780</v>
      </c>
      <c r="H496" s="594">
        <v>482780</v>
      </c>
      <c r="I496" s="594">
        <v>452780</v>
      </c>
      <c r="J496" s="594">
        <v>430490</v>
      </c>
      <c r="K496" s="594">
        <v>411740</v>
      </c>
      <c r="L496" s="594">
        <v>392990</v>
      </c>
      <c r="M496" s="594">
        <v>374240</v>
      </c>
    </row>
    <row r="497" spans="1:13" ht="15" customHeight="1">
      <c r="A497" s="594">
        <v>6880</v>
      </c>
      <c r="B497" s="594">
        <v>6900</v>
      </c>
      <c r="C497" s="594">
        <v>750490</v>
      </c>
      <c r="D497" s="594">
        <v>702220</v>
      </c>
      <c r="E497" s="594">
        <v>577000</v>
      </c>
      <c r="F497" s="594">
        <v>547000</v>
      </c>
      <c r="G497" s="594">
        <v>517000</v>
      </c>
      <c r="H497" s="594">
        <v>487000</v>
      </c>
      <c r="I497" s="594">
        <v>457000</v>
      </c>
      <c r="J497" s="594">
        <v>433130</v>
      </c>
      <c r="K497" s="594">
        <v>414380</v>
      </c>
      <c r="L497" s="594">
        <v>395630</v>
      </c>
      <c r="M497" s="594">
        <v>376880</v>
      </c>
    </row>
    <row r="498" spans="1:13" ht="15" customHeight="1">
      <c r="A498" s="594">
        <v>6900</v>
      </c>
      <c r="B498" s="594">
        <v>6920</v>
      </c>
      <c r="C498" s="594">
        <v>755020</v>
      </c>
      <c r="D498" s="594">
        <v>706730</v>
      </c>
      <c r="E498" s="594">
        <v>581230</v>
      </c>
      <c r="F498" s="594">
        <v>551230</v>
      </c>
      <c r="G498" s="594">
        <v>521230</v>
      </c>
      <c r="H498" s="594">
        <v>491230</v>
      </c>
      <c r="I498" s="594">
        <v>461230</v>
      </c>
      <c r="J498" s="594">
        <v>435770</v>
      </c>
      <c r="K498" s="594">
        <v>417020</v>
      </c>
      <c r="L498" s="594">
        <v>398270</v>
      </c>
      <c r="M498" s="594">
        <v>379520</v>
      </c>
    </row>
    <row r="499" spans="1:13" ht="15" customHeight="1">
      <c r="A499" s="594">
        <v>6920</v>
      </c>
      <c r="B499" s="594">
        <v>6940</v>
      </c>
      <c r="C499" s="594">
        <v>759560</v>
      </c>
      <c r="D499" s="594">
        <v>711240</v>
      </c>
      <c r="E499" s="594">
        <v>585450</v>
      </c>
      <c r="F499" s="594">
        <v>555450</v>
      </c>
      <c r="G499" s="594">
        <v>525450</v>
      </c>
      <c r="H499" s="594">
        <v>495450</v>
      </c>
      <c r="I499" s="594">
        <v>465450</v>
      </c>
      <c r="J499" s="594">
        <v>438410</v>
      </c>
      <c r="K499" s="594">
        <v>419660</v>
      </c>
      <c r="L499" s="594">
        <v>400910</v>
      </c>
      <c r="M499" s="594">
        <v>382160</v>
      </c>
    </row>
    <row r="500" spans="1:13" ht="15" customHeight="1">
      <c r="A500" s="594">
        <v>6940</v>
      </c>
      <c r="B500" s="594">
        <v>6960</v>
      </c>
      <c r="C500" s="594">
        <v>764100</v>
      </c>
      <c r="D500" s="594">
        <v>715760</v>
      </c>
      <c r="E500" s="594">
        <v>589680</v>
      </c>
      <c r="F500" s="594">
        <v>559680</v>
      </c>
      <c r="G500" s="594">
        <v>529680</v>
      </c>
      <c r="H500" s="594">
        <v>499680</v>
      </c>
      <c r="I500" s="594">
        <v>469680</v>
      </c>
      <c r="J500" s="594">
        <v>441050</v>
      </c>
      <c r="K500" s="594">
        <v>422300</v>
      </c>
      <c r="L500" s="594">
        <v>403550</v>
      </c>
      <c r="M500" s="594">
        <v>384800</v>
      </c>
    </row>
    <row r="501" spans="1:13" ht="15" customHeight="1">
      <c r="A501" s="594">
        <v>6960</v>
      </c>
      <c r="B501" s="594">
        <v>6980</v>
      </c>
      <c r="C501" s="594">
        <v>768630</v>
      </c>
      <c r="D501" s="594">
        <v>720270</v>
      </c>
      <c r="E501" s="594">
        <v>593900</v>
      </c>
      <c r="F501" s="594">
        <v>563900</v>
      </c>
      <c r="G501" s="594">
        <v>533900</v>
      </c>
      <c r="H501" s="594">
        <v>503900</v>
      </c>
      <c r="I501" s="594">
        <v>473900</v>
      </c>
      <c r="J501" s="594">
        <v>443900</v>
      </c>
      <c r="K501" s="594">
        <v>424940</v>
      </c>
      <c r="L501" s="594">
        <v>406190</v>
      </c>
      <c r="M501" s="594">
        <v>387440</v>
      </c>
    </row>
    <row r="502" spans="1:13" ht="15" customHeight="1">
      <c r="A502" s="594">
        <v>6980</v>
      </c>
      <c r="B502" s="594">
        <v>7000</v>
      </c>
      <c r="C502" s="594">
        <v>773170</v>
      </c>
      <c r="D502" s="594">
        <v>724780</v>
      </c>
      <c r="E502" s="594">
        <v>598120</v>
      </c>
      <c r="F502" s="594">
        <v>568120</v>
      </c>
      <c r="G502" s="594">
        <v>538120</v>
      </c>
      <c r="H502" s="594">
        <v>508120</v>
      </c>
      <c r="I502" s="594">
        <v>478120</v>
      </c>
      <c r="J502" s="594">
        <v>448120</v>
      </c>
      <c r="K502" s="594">
        <v>427580</v>
      </c>
      <c r="L502" s="594">
        <v>408830</v>
      </c>
      <c r="M502" s="594">
        <v>390080</v>
      </c>
    </row>
    <row r="503" spans="1:13" ht="15" customHeight="1">
      <c r="A503" s="594">
        <v>7000</v>
      </c>
      <c r="B503" s="594">
        <v>7020</v>
      </c>
      <c r="C503" s="594">
        <v>777700</v>
      </c>
      <c r="D503" s="594">
        <v>729290</v>
      </c>
      <c r="E503" s="594">
        <v>602350</v>
      </c>
      <c r="F503" s="594">
        <v>572350</v>
      </c>
      <c r="G503" s="594">
        <v>542350</v>
      </c>
      <c r="H503" s="594">
        <v>512350</v>
      </c>
      <c r="I503" s="594">
        <v>482350</v>
      </c>
      <c r="J503" s="594">
        <v>452350</v>
      </c>
      <c r="K503" s="594">
        <v>430220</v>
      </c>
      <c r="L503" s="594">
        <v>411470</v>
      </c>
      <c r="M503" s="594">
        <v>392720</v>
      </c>
    </row>
    <row r="504" spans="1:13" ht="15" customHeight="1">
      <c r="A504" s="594">
        <v>7020</v>
      </c>
      <c r="B504" s="594">
        <v>7040</v>
      </c>
      <c r="C504" s="594">
        <v>782240</v>
      </c>
      <c r="D504" s="594">
        <v>733800</v>
      </c>
      <c r="E504" s="594">
        <v>606570</v>
      </c>
      <c r="F504" s="594">
        <v>576570</v>
      </c>
      <c r="G504" s="594">
        <v>546570</v>
      </c>
      <c r="H504" s="594">
        <v>516570</v>
      </c>
      <c r="I504" s="594">
        <v>486570</v>
      </c>
      <c r="J504" s="594">
        <v>456570</v>
      </c>
      <c r="K504" s="594">
        <v>432860</v>
      </c>
      <c r="L504" s="594">
        <v>414110</v>
      </c>
      <c r="M504" s="594">
        <v>395360</v>
      </c>
    </row>
    <row r="505" spans="1:13" ht="15" customHeight="1">
      <c r="A505" s="594">
        <v>7040</v>
      </c>
      <c r="B505" s="594">
        <v>7060</v>
      </c>
      <c r="C505" s="594">
        <v>786780</v>
      </c>
      <c r="D505" s="594">
        <v>738320</v>
      </c>
      <c r="E505" s="594">
        <v>610800</v>
      </c>
      <c r="F505" s="594">
        <v>580800</v>
      </c>
      <c r="G505" s="594">
        <v>550800</v>
      </c>
      <c r="H505" s="594">
        <v>520800</v>
      </c>
      <c r="I505" s="594">
        <v>490800</v>
      </c>
      <c r="J505" s="594">
        <v>460800</v>
      </c>
      <c r="K505" s="594">
        <v>435500</v>
      </c>
      <c r="L505" s="594">
        <v>416750</v>
      </c>
      <c r="M505" s="594">
        <v>398000</v>
      </c>
    </row>
    <row r="506" spans="1:13" ht="15" customHeight="1">
      <c r="A506" s="594">
        <v>7060</v>
      </c>
      <c r="B506" s="594">
        <v>7080</v>
      </c>
      <c r="C506" s="594">
        <v>791310</v>
      </c>
      <c r="D506" s="594">
        <v>742830</v>
      </c>
      <c r="E506" s="594">
        <v>615020</v>
      </c>
      <c r="F506" s="594">
        <v>585020</v>
      </c>
      <c r="G506" s="594">
        <v>555020</v>
      </c>
      <c r="H506" s="594">
        <v>525020</v>
      </c>
      <c r="I506" s="594">
        <v>495020</v>
      </c>
      <c r="J506" s="594">
        <v>465020</v>
      </c>
      <c r="K506" s="594">
        <v>438140</v>
      </c>
      <c r="L506" s="594">
        <v>419390</v>
      </c>
      <c r="M506" s="594">
        <v>400640</v>
      </c>
    </row>
    <row r="507" spans="1:13" ht="15" customHeight="1">
      <c r="A507" s="594">
        <v>7080</v>
      </c>
      <c r="B507" s="594">
        <v>7100</v>
      </c>
      <c r="C507" s="594">
        <v>795850</v>
      </c>
      <c r="D507" s="594">
        <v>747340</v>
      </c>
      <c r="E507" s="594">
        <v>619240</v>
      </c>
      <c r="F507" s="594">
        <v>589240</v>
      </c>
      <c r="G507" s="594">
        <v>559240</v>
      </c>
      <c r="H507" s="594">
        <v>529240</v>
      </c>
      <c r="I507" s="594">
        <v>499240</v>
      </c>
      <c r="J507" s="594">
        <v>469240</v>
      </c>
      <c r="K507" s="594">
        <v>440780</v>
      </c>
      <c r="L507" s="594">
        <v>422030</v>
      </c>
      <c r="M507" s="594">
        <v>403280</v>
      </c>
    </row>
    <row r="508" spans="1:13" ht="15" customHeight="1">
      <c r="A508" s="594">
        <v>7100</v>
      </c>
      <c r="B508" s="594">
        <v>7120</v>
      </c>
      <c r="C508" s="594">
        <v>800380</v>
      </c>
      <c r="D508" s="594">
        <v>751850</v>
      </c>
      <c r="E508" s="594">
        <v>623470</v>
      </c>
      <c r="F508" s="594">
        <v>593470</v>
      </c>
      <c r="G508" s="594">
        <v>563470</v>
      </c>
      <c r="H508" s="594">
        <v>533470</v>
      </c>
      <c r="I508" s="594">
        <v>503470</v>
      </c>
      <c r="J508" s="594">
        <v>473470</v>
      </c>
      <c r="K508" s="594">
        <v>443470</v>
      </c>
      <c r="L508" s="594">
        <v>424670</v>
      </c>
      <c r="M508" s="594">
        <v>405920</v>
      </c>
    </row>
    <row r="509" spans="1:13" ht="15" customHeight="1">
      <c r="A509" s="594">
        <v>7120</v>
      </c>
      <c r="B509" s="594">
        <v>7140</v>
      </c>
      <c r="C509" s="594">
        <v>804920</v>
      </c>
      <c r="D509" s="594">
        <v>756360</v>
      </c>
      <c r="E509" s="594">
        <v>627690</v>
      </c>
      <c r="F509" s="594">
        <v>597690</v>
      </c>
      <c r="G509" s="594">
        <v>567690</v>
      </c>
      <c r="H509" s="594">
        <v>537690</v>
      </c>
      <c r="I509" s="594">
        <v>507690</v>
      </c>
      <c r="J509" s="594">
        <v>477690</v>
      </c>
      <c r="K509" s="594">
        <v>447690</v>
      </c>
      <c r="L509" s="594">
        <v>427310</v>
      </c>
      <c r="M509" s="594">
        <v>408560</v>
      </c>
    </row>
    <row r="510" spans="1:13" ht="15" customHeight="1">
      <c r="A510" s="594">
        <v>7140</v>
      </c>
      <c r="B510" s="594">
        <v>7160</v>
      </c>
      <c r="C510" s="594">
        <v>809460</v>
      </c>
      <c r="D510" s="594">
        <v>760880</v>
      </c>
      <c r="E510" s="594">
        <v>631920</v>
      </c>
      <c r="F510" s="594">
        <v>601920</v>
      </c>
      <c r="G510" s="594">
        <v>571920</v>
      </c>
      <c r="H510" s="594">
        <v>541920</v>
      </c>
      <c r="I510" s="594">
        <v>511920</v>
      </c>
      <c r="J510" s="594">
        <v>481920</v>
      </c>
      <c r="K510" s="594">
        <v>451920</v>
      </c>
      <c r="L510" s="594">
        <v>429950</v>
      </c>
      <c r="M510" s="594">
        <v>411200</v>
      </c>
    </row>
    <row r="511" spans="1:13" ht="15" customHeight="1">
      <c r="A511" s="594">
        <v>7160</v>
      </c>
      <c r="B511" s="594">
        <v>7180</v>
      </c>
      <c r="C511" s="594">
        <v>813990</v>
      </c>
      <c r="D511" s="594">
        <v>765390</v>
      </c>
      <c r="E511" s="594">
        <v>636140</v>
      </c>
      <c r="F511" s="594">
        <v>606140</v>
      </c>
      <c r="G511" s="594">
        <v>576140</v>
      </c>
      <c r="H511" s="594">
        <v>546140</v>
      </c>
      <c r="I511" s="594">
        <v>516140</v>
      </c>
      <c r="J511" s="594">
        <v>486140</v>
      </c>
      <c r="K511" s="594">
        <v>456140</v>
      </c>
      <c r="L511" s="594">
        <v>432590</v>
      </c>
      <c r="M511" s="594">
        <v>413840</v>
      </c>
    </row>
    <row r="512" spans="1:13" ht="15" customHeight="1">
      <c r="A512" s="594">
        <v>7180</v>
      </c>
      <c r="B512" s="594">
        <v>7200</v>
      </c>
      <c r="C512" s="594">
        <v>818530</v>
      </c>
      <c r="D512" s="594">
        <v>769900</v>
      </c>
      <c r="E512" s="594">
        <v>640360</v>
      </c>
      <c r="F512" s="594">
        <v>610360</v>
      </c>
      <c r="G512" s="594">
        <v>580360</v>
      </c>
      <c r="H512" s="594">
        <v>550360</v>
      </c>
      <c r="I512" s="594">
        <v>520360</v>
      </c>
      <c r="J512" s="594">
        <v>490360</v>
      </c>
      <c r="K512" s="594">
        <v>460360</v>
      </c>
      <c r="L512" s="594">
        <v>435230</v>
      </c>
      <c r="M512" s="594">
        <v>416480</v>
      </c>
    </row>
    <row r="513" spans="1:13" ht="15" customHeight="1">
      <c r="A513" s="594">
        <v>7200</v>
      </c>
      <c r="B513" s="594">
        <v>7220</v>
      </c>
      <c r="C513" s="594">
        <v>823060</v>
      </c>
      <c r="D513" s="594">
        <v>774410</v>
      </c>
      <c r="E513" s="594">
        <v>644590</v>
      </c>
      <c r="F513" s="594">
        <v>614590</v>
      </c>
      <c r="G513" s="594">
        <v>584590</v>
      </c>
      <c r="H513" s="594">
        <v>554590</v>
      </c>
      <c r="I513" s="594">
        <v>524590</v>
      </c>
      <c r="J513" s="594">
        <v>494590</v>
      </c>
      <c r="K513" s="594">
        <v>464590</v>
      </c>
      <c r="L513" s="594">
        <v>437870</v>
      </c>
      <c r="M513" s="594">
        <v>419120</v>
      </c>
    </row>
    <row r="514" spans="1:13" ht="15" customHeight="1">
      <c r="A514" s="594">
        <v>7220</v>
      </c>
      <c r="B514" s="594">
        <v>7240</v>
      </c>
      <c r="C514" s="594">
        <v>827600</v>
      </c>
      <c r="D514" s="594">
        <v>778920</v>
      </c>
      <c r="E514" s="594">
        <v>648810</v>
      </c>
      <c r="F514" s="594">
        <v>618810</v>
      </c>
      <c r="G514" s="594">
        <v>588810</v>
      </c>
      <c r="H514" s="594">
        <v>558810</v>
      </c>
      <c r="I514" s="594">
        <v>528810</v>
      </c>
      <c r="J514" s="594">
        <v>498810</v>
      </c>
      <c r="K514" s="594">
        <v>468810</v>
      </c>
      <c r="L514" s="594">
        <v>440510</v>
      </c>
      <c r="M514" s="594">
        <v>421760</v>
      </c>
    </row>
    <row r="515" spans="1:13" ht="15" customHeight="1">
      <c r="A515" s="594">
        <v>7240</v>
      </c>
      <c r="B515" s="594">
        <v>7260</v>
      </c>
      <c r="C515" s="594">
        <v>832140</v>
      </c>
      <c r="D515" s="594">
        <v>783440</v>
      </c>
      <c r="E515" s="594">
        <v>653040</v>
      </c>
      <c r="F515" s="594">
        <v>623040</v>
      </c>
      <c r="G515" s="594">
        <v>593040</v>
      </c>
      <c r="H515" s="594">
        <v>563040</v>
      </c>
      <c r="I515" s="594">
        <v>533040</v>
      </c>
      <c r="J515" s="594">
        <v>503040</v>
      </c>
      <c r="K515" s="594">
        <v>473040</v>
      </c>
      <c r="L515" s="594">
        <v>443150</v>
      </c>
      <c r="M515" s="594">
        <v>424400</v>
      </c>
    </row>
    <row r="516" spans="1:13" ht="15" customHeight="1">
      <c r="A516" s="594">
        <v>7260</v>
      </c>
      <c r="B516" s="594">
        <v>7280</v>
      </c>
      <c r="C516" s="594">
        <v>836670</v>
      </c>
      <c r="D516" s="594">
        <v>787950</v>
      </c>
      <c r="E516" s="594">
        <v>657260</v>
      </c>
      <c r="F516" s="594">
        <v>627260</v>
      </c>
      <c r="G516" s="594">
        <v>597260</v>
      </c>
      <c r="H516" s="594">
        <v>567260</v>
      </c>
      <c r="I516" s="594">
        <v>537260</v>
      </c>
      <c r="J516" s="594">
        <v>507260</v>
      </c>
      <c r="K516" s="594">
        <v>477260</v>
      </c>
      <c r="L516" s="594">
        <v>447260</v>
      </c>
      <c r="M516" s="594">
        <v>427040</v>
      </c>
    </row>
    <row r="517" spans="1:13" ht="15" customHeight="1">
      <c r="A517" s="594">
        <v>7280</v>
      </c>
      <c r="B517" s="594">
        <v>7300</v>
      </c>
      <c r="C517" s="594">
        <v>841210</v>
      </c>
      <c r="D517" s="594">
        <v>792460</v>
      </c>
      <c r="E517" s="594">
        <v>661480</v>
      </c>
      <c r="F517" s="594">
        <v>631480</v>
      </c>
      <c r="G517" s="594">
        <v>601480</v>
      </c>
      <c r="H517" s="594">
        <v>571480</v>
      </c>
      <c r="I517" s="594">
        <v>541480</v>
      </c>
      <c r="J517" s="594">
        <v>511480</v>
      </c>
      <c r="K517" s="594">
        <v>481480</v>
      </c>
      <c r="L517" s="594">
        <v>451480</v>
      </c>
      <c r="M517" s="594">
        <v>429680</v>
      </c>
    </row>
    <row r="518" spans="1:13" ht="15" customHeight="1">
      <c r="A518" s="594">
        <v>7300</v>
      </c>
      <c r="B518" s="594">
        <v>7320</v>
      </c>
      <c r="C518" s="594">
        <v>845740</v>
      </c>
      <c r="D518" s="594">
        <v>796970</v>
      </c>
      <c r="E518" s="594">
        <v>665710</v>
      </c>
      <c r="F518" s="594">
        <v>635710</v>
      </c>
      <c r="G518" s="594">
        <v>605710</v>
      </c>
      <c r="H518" s="594">
        <v>575710</v>
      </c>
      <c r="I518" s="594">
        <v>545710</v>
      </c>
      <c r="J518" s="594">
        <v>515710</v>
      </c>
      <c r="K518" s="594">
        <v>485710</v>
      </c>
      <c r="L518" s="594">
        <v>455710</v>
      </c>
      <c r="M518" s="594">
        <v>432320</v>
      </c>
    </row>
    <row r="519" spans="1:13" ht="15" customHeight="1">
      <c r="A519" s="594">
        <v>7320</v>
      </c>
      <c r="B519" s="594">
        <v>7340</v>
      </c>
      <c r="C519" s="594">
        <v>850280</v>
      </c>
      <c r="D519" s="594">
        <v>801480</v>
      </c>
      <c r="E519" s="594">
        <v>669930</v>
      </c>
      <c r="F519" s="594">
        <v>639930</v>
      </c>
      <c r="G519" s="594">
        <v>609930</v>
      </c>
      <c r="H519" s="594">
        <v>579930</v>
      </c>
      <c r="I519" s="594">
        <v>549930</v>
      </c>
      <c r="J519" s="594">
        <v>519930</v>
      </c>
      <c r="K519" s="594">
        <v>489930</v>
      </c>
      <c r="L519" s="594">
        <v>459930</v>
      </c>
      <c r="M519" s="594">
        <v>434960</v>
      </c>
    </row>
    <row r="520" spans="1:13" ht="15" customHeight="1">
      <c r="A520" s="594">
        <v>7340</v>
      </c>
      <c r="B520" s="594">
        <v>7360</v>
      </c>
      <c r="C520" s="594">
        <v>854820</v>
      </c>
      <c r="D520" s="594">
        <v>806000</v>
      </c>
      <c r="E520" s="594">
        <v>674160</v>
      </c>
      <c r="F520" s="594">
        <v>644160</v>
      </c>
      <c r="G520" s="594">
        <v>614160</v>
      </c>
      <c r="H520" s="594">
        <v>584160</v>
      </c>
      <c r="I520" s="594">
        <v>554160</v>
      </c>
      <c r="J520" s="594">
        <v>524160</v>
      </c>
      <c r="K520" s="594">
        <v>494160</v>
      </c>
      <c r="L520" s="594">
        <v>464160</v>
      </c>
      <c r="M520" s="594">
        <v>437600</v>
      </c>
    </row>
    <row r="521" spans="1:13" ht="15" customHeight="1">
      <c r="A521" s="594">
        <v>7360</v>
      </c>
      <c r="B521" s="594">
        <v>7380</v>
      </c>
      <c r="C521" s="594">
        <v>859350</v>
      </c>
      <c r="D521" s="594">
        <v>810510</v>
      </c>
      <c r="E521" s="594">
        <v>678380</v>
      </c>
      <c r="F521" s="594">
        <v>648380</v>
      </c>
      <c r="G521" s="594">
        <v>618380</v>
      </c>
      <c r="H521" s="594">
        <v>588380</v>
      </c>
      <c r="I521" s="594">
        <v>558380</v>
      </c>
      <c r="J521" s="594">
        <v>528380</v>
      </c>
      <c r="K521" s="594">
        <v>498380</v>
      </c>
      <c r="L521" s="594">
        <v>468380</v>
      </c>
      <c r="M521" s="594">
        <v>440240</v>
      </c>
    </row>
    <row r="522" spans="1:13" ht="15" customHeight="1">
      <c r="A522" s="594">
        <v>7380</v>
      </c>
      <c r="B522" s="594">
        <v>7400</v>
      </c>
      <c r="C522" s="594">
        <v>863890</v>
      </c>
      <c r="D522" s="594">
        <v>815020</v>
      </c>
      <c r="E522" s="594">
        <v>682600</v>
      </c>
      <c r="F522" s="594">
        <v>652600</v>
      </c>
      <c r="G522" s="594">
        <v>622600</v>
      </c>
      <c r="H522" s="594">
        <v>592600</v>
      </c>
      <c r="I522" s="594">
        <v>562600</v>
      </c>
      <c r="J522" s="594">
        <v>532600</v>
      </c>
      <c r="K522" s="594">
        <v>502600</v>
      </c>
      <c r="L522" s="594">
        <v>472600</v>
      </c>
      <c r="M522" s="594">
        <v>442880</v>
      </c>
    </row>
    <row r="523" spans="1:13" ht="15" customHeight="1">
      <c r="A523" s="594">
        <v>7400</v>
      </c>
      <c r="B523" s="594">
        <v>7420</v>
      </c>
      <c r="C523" s="594">
        <v>868420</v>
      </c>
      <c r="D523" s="594">
        <v>819530</v>
      </c>
      <c r="E523" s="594">
        <v>686830</v>
      </c>
      <c r="F523" s="594">
        <v>656830</v>
      </c>
      <c r="G523" s="594">
        <v>626830</v>
      </c>
      <c r="H523" s="594">
        <v>596830</v>
      </c>
      <c r="I523" s="594">
        <v>566830</v>
      </c>
      <c r="J523" s="594">
        <v>536830</v>
      </c>
      <c r="K523" s="594">
        <v>506830</v>
      </c>
      <c r="L523" s="594">
        <v>476830</v>
      </c>
      <c r="M523" s="594">
        <v>446830</v>
      </c>
    </row>
    <row r="524" spans="1:13" ht="15" customHeight="1">
      <c r="A524" s="594">
        <v>7420</v>
      </c>
      <c r="B524" s="594">
        <v>7440</v>
      </c>
      <c r="C524" s="594">
        <v>872960</v>
      </c>
      <c r="D524" s="594">
        <v>824040</v>
      </c>
      <c r="E524" s="594">
        <v>691050</v>
      </c>
      <c r="F524" s="594">
        <v>661050</v>
      </c>
      <c r="G524" s="594">
        <v>631050</v>
      </c>
      <c r="H524" s="594">
        <v>601050</v>
      </c>
      <c r="I524" s="594">
        <v>571050</v>
      </c>
      <c r="J524" s="594">
        <v>541050</v>
      </c>
      <c r="K524" s="594">
        <v>511050</v>
      </c>
      <c r="L524" s="594">
        <v>481050</v>
      </c>
      <c r="M524" s="594">
        <v>451050</v>
      </c>
    </row>
    <row r="525" spans="1:13" ht="15" customHeight="1">
      <c r="A525" s="594">
        <v>7440</v>
      </c>
      <c r="B525" s="594">
        <v>7460</v>
      </c>
      <c r="C525" s="594">
        <v>877500</v>
      </c>
      <c r="D525" s="594">
        <v>828560</v>
      </c>
      <c r="E525" s="594">
        <v>695280</v>
      </c>
      <c r="F525" s="594">
        <v>665280</v>
      </c>
      <c r="G525" s="594">
        <v>635280</v>
      </c>
      <c r="H525" s="594">
        <v>605280</v>
      </c>
      <c r="I525" s="594">
        <v>575280</v>
      </c>
      <c r="J525" s="594">
        <v>545280</v>
      </c>
      <c r="K525" s="594">
        <v>515280</v>
      </c>
      <c r="L525" s="594">
        <v>485280</v>
      </c>
      <c r="M525" s="594">
        <v>455280</v>
      </c>
    </row>
    <row r="526" spans="1:13" ht="15" customHeight="1">
      <c r="A526" s="594">
        <v>7460</v>
      </c>
      <c r="B526" s="594">
        <v>7480</v>
      </c>
      <c r="C526" s="594">
        <v>882030</v>
      </c>
      <c r="D526" s="594">
        <v>833070</v>
      </c>
      <c r="E526" s="594">
        <v>699500</v>
      </c>
      <c r="F526" s="594">
        <v>669500</v>
      </c>
      <c r="G526" s="594">
        <v>639500</v>
      </c>
      <c r="H526" s="594">
        <v>609500</v>
      </c>
      <c r="I526" s="594">
        <v>579500</v>
      </c>
      <c r="J526" s="594">
        <v>549500</v>
      </c>
      <c r="K526" s="594">
        <v>519500</v>
      </c>
      <c r="L526" s="594">
        <v>489500</v>
      </c>
      <c r="M526" s="594">
        <v>459500</v>
      </c>
    </row>
    <row r="527" spans="1:13" ht="15" customHeight="1">
      <c r="A527" s="594">
        <v>7480</v>
      </c>
      <c r="B527" s="594">
        <v>7500</v>
      </c>
      <c r="C527" s="594">
        <v>886570</v>
      </c>
      <c r="D527" s="594">
        <v>837580</v>
      </c>
      <c r="E527" s="594">
        <v>703720</v>
      </c>
      <c r="F527" s="594">
        <v>673720</v>
      </c>
      <c r="G527" s="594">
        <v>643720</v>
      </c>
      <c r="H527" s="594">
        <v>613720</v>
      </c>
      <c r="I527" s="594">
        <v>583720</v>
      </c>
      <c r="J527" s="594">
        <v>553720</v>
      </c>
      <c r="K527" s="594">
        <v>523720</v>
      </c>
      <c r="L527" s="594">
        <v>493720</v>
      </c>
      <c r="M527" s="594">
        <v>463720</v>
      </c>
    </row>
    <row r="528" spans="1:13" ht="15" customHeight="1">
      <c r="A528" s="594">
        <v>7500</v>
      </c>
      <c r="B528" s="594">
        <v>7520</v>
      </c>
      <c r="C528" s="594">
        <v>891100</v>
      </c>
      <c r="D528" s="594">
        <v>842090</v>
      </c>
      <c r="E528" s="594">
        <v>707950</v>
      </c>
      <c r="F528" s="594">
        <v>677950</v>
      </c>
      <c r="G528" s="594">
        <v>647950</v>
      </c>
      <c r="H528" s="594">
        <v>617950</v>
      </c>
      <c r="I528" s="594">
        <v>587950</v>
      </c>
      <c r="J528" s="594">
        <v>557950</v>
      </c>
      <c r="K528" s="594">
        <v>527950</v>
      </c>
      <c r="L528" s="594">
        <v>497950</v>
      </c>
      <c r="M528" s="594">
        <v>467950</v>
      </c>
    </row>
    <row r="529" spans="1:13" ht="15" customHeight="1">
      <c r="A529" s="594">
        <v>7520</v>
      </c>
      <c r="B529" s="594">
        <v>7540</v>
      </c>
      <c r="C529" s="594">
        <v>895640</v>
      </c>
      <c r="D529" s="594">
        <v>846600</v>
      </c>
      <c r="E529" s="594">
        <v>712170</v>
      </c>
      <c r="F529" s="594">
        <v>682170</v>
      </c>
      <c r="G529" s="594">
        <v>652170</v>
      </c>
      <c r="H529" s="594">
        <v>622170</v>
      </c>
      <c r="I529" s="594">
        <v>592170</v>
      </c>
      <c r="J529" s="594">
        <v>562170</v>
      </c>
      <c r="K529" s="594">
        <v>532170</v>
      </c>
      <c r="L529" s="594">
        <v>502170</v>
      </c>
      <c r="M529" s="594">
        <v>472170</v>
      </c>
    </row>
    <row r="530" spans="1:13" ht="15" customHeight="1">
      <c r="A530" s="594">
        <v>7540</v>
      </c>
      <c r="B530" s="594">
        <v>7560</v>
      </c>
      <c r="C530" s="594">
        <v>900180</v>
      </c>
      <c r="D530" s="594">
        <v>851120</v>
      </c>
      <c r="E530" s="594">
        <v>716400</v>
      </c>
      <c r="F530" s="594">
        <v>686400</v>
      </c>
      <c r="G530" s="594">
        <v>656400</v>
      </c>
      <c r="H530" s="594">
        <v>626400</v>
      </c>
      <c r="I530" s="594">
        <v>596400</v>
      </c>
      <c r="J530" s="594">
        <v>566400</v>
      </c>
      <c r="K530" s="594">
        <v>536400</v>
      </c>
      <c r="L530" s="594">
        <v>506400</v>
      </c>
      <c r="M530" s="594">
        <v>476400</v>
      </c>
    </row>
    <row r="531" spans="1:13" ht="15" customHeight="1">
      <c r="A531" s="594">
        <v>7560</v>
      </c>
      <c r="B531" s="594">
        <v>7580</v>
      </c>
      <c r="C531" s="594">
        <v>904710</v>
      </c>
      <c r="D531" s="594">
        <v>855630</v>
      </c>
      <c r="E531" s="594">
        <v>720620</v>
      </c>
      <c r="F531" s="594">
        <v>690620</v>
      </c>
      <c r="G531" s="594">
        <v>660620</v>
      </c>
      <c r="H531" s="594">
        <v>630620</v>
      </c>
      <c r="I531" s="594">
        <v>600620</v>
      </c>
      <c r="J531" s="594">
        <v>570620</v>
      </c>
      <c r="K531" s="594">
        <v>540620</v>
      </c>
      <c r="L531" s="594">
        <v>510620</v>
      </c>
      <c r="M531" s="594">
        <v>480620</v>
      </c>
    </row>
    <row r="532" spans="1:13" ht="15" customHeight="1">
      <c r="A532" s="594">
        <v>7580</v>
      </c>
      <c r="B532" s="594">
        <v>7600</v>
      </c>
      <c r="C532" s="594">
        <v>909250</v>
      </c>
      <c r="D532" s="594">
        <v>860140</v>
      </c>
      <c r="E532" s="594">
        <v>724840</v>
      </c>
      <c r="F532" s="594">
        <v>694840</v>
      </c>
      <c r="G532" s="594">
        <v>664840</v>
      </c>
      <c r="H532" s="594">
        <v>634840</v>
      </c>
      <c r="I532" s="594">
        <v>604840</v>
      </c>
      <c r="J532" s="594">
        <v>574840</v>
      </c>
      <c r="K532" s="594">
        <v>544840</v>
      </c>
      <c r="L532" s="594">
        <v>514840</v>
      </c>
      <c r="M532" s="594">
        <v>484840</v>
      </c>
    </row>
    <row r="533" spans="1:13" ht="15" customHeight="1">
      <c r="A533" s="594">
        <v>7600</v>
      </c>
      <c r="B533" s="594">
        <v>7620</v>
      </c>
      <c r="C533" s="594">
        <v>913780</v>
      </c>
      <c r="D533" s="594">
        <v>864650</v>
      </c>
      <c r="E533" s="594">
        <v>729070</v>
      </c>
      <c r="F533" s="594">
        <v>699070</v>
      </c>
      <c r="G533" s="594">
        <v>669070</v>
      </c>
      <c r="H533" s="594">
        <v>639070</v>
      </c>
      <c r="I533" s="594">
        <v>609070</v>
      </c>
      <c r="J533" s="594">
        <v>579070</v>
      </c>
      <c r="K533" s="594">
        <v>549070</v>
      </c>
      <c r="L533" s="594">
        <v>519070</v>
      </c>
      <c r="M533" s="594">
        <v>489070</v>
      </c>
    </row>
    <row r="534" spans="1:13" ht="15" customHeight="1">
      <c r="A534" s="594">
        <v>7620</v>
      </c>
      <c r="B534" s="594">
        <v>7640</v>
      </c>
      <c r="C534" s="594">
        <v>918320</v>
      </c>
      <c r="D534" s="594">
        <v>869160</v>
      </c>
      <c r="E534" s="594">
        <v>733290</v>
      </c>
      <c r="F534" s="594">
        <v>703290</v>
      </c>
      <c r="G534" s="594">
        <v>673290</v>
      </c>
      <c r="H534" s="594">
        <v>643290</v>
      </c>
      <c r="I534" s="594">
        <v>613290</v>
      </c>
      <c r="J534" s="594">
        <v>583290</v>
      </c>
      <c r="K534" s="594">
        <v>553290</v>
      </c>
      <c r="L534" s="594">
        <v>523290</v>
      </c>
      <c r="M534" s="594">
        <v>493290</v>
      </c>
    </row>
    <row r="535" spans="1:13" ht="15" customHeight="1">
      <c r="A535" s="594">
        <v>7640</v>
      </c>
      <c r="B535" s="594">
        <v>7660</v>
      </c>
      <c r="C535" s="594">
        <v>922860</v>
      </c>
      <c r="D535" s="594">
        <v>873680</v>
      </c>
      <c r="E535" s="594">
        <v>737520</v>
      </c>
      <c r="F535" s="594">
        <v>707520</v>
      </c>
      <c r="G535" s="594">
        <v>677520</v>
      </c>
      <c r="H535" s="594">
        <v>647520</v>
      </c>
      <c r="I535" s="594">
        <v>617520</v>
      </c>
      <c r="J535" s="594">
        <v>587520</v>
      </c>
      <c r="K535" s="594">
        <v>557520</v>
      </c>
      <c r="L535" s="594">
        <v>527520</v>
      </c>
      <c r="M535" s="594">
        <v>497520</v>
      </c>
    </row>
    <row r="536" spans="1:13" ht="15" customHeight="1">
      <c r="A536" s="594">
        <v>7660</v>
      </c>
      <c r="B536" s="594">
        <v>7680</v>
      </c>
      <c r="C536" s="594">
        <v>927390</v>
      </c>
      <c r="D536" s="594">
        <v>878190</v>
      </c>
      <c r="E536" s="594">
        <v>741740</v>
      </c>
      <c r="F536" s="594">
        <v>711740</v>
      </c>
      <c r="G536" s="594">
        <v>681740</v>
      </c>
      <c r="H536" s="594">
        <v>651740</v>
      </c>
      <c r="I536" s="594">
        <v>621740</v>
      </c>
      <c r="J536" s="594">
        <v>591740</v>
      </c>
      <c r="K536" s="594">
        <v>561740</v>
      </c>
      <c r="L536" s="594">
        <v>531740</v>
      </c>
      <c r="M536" s="594">
        <v>501740</v>
      </c>
    </row>
    <row r="537" spans="1:13" ht="15" customHeight="1">
      <c r="A537" s="594">
        <v>7680</v>
      </c>
      <c r="B537" s="594">
        <v>7700</v>
      </c>
      <c r="C537" s="594">
        <v>931930</v>
      </c>
      <c r="D537" s="594">
        <v>882700</v>
      </c>
      <c r="E537" s="594">
        <v>745960</v>
      </c>
      <c r="F537" s="594">
        <v>715960</v>
      </c>
      <c r="G537" s="594">
        <v>685960</v>
      </c>
      <c r="H537" s="594">
        <v>655960</v>
      </c>
      <c r="I537" s="594">
        <v>625960</v>
      </c>
      <c r="J537" s="594">
        <v>595960</v>
      </c>
      <c r="K537" s="594">
        <v>565960</v>
      </c>
      <c r="L537" s="594">
        <v>535960</v>
      </c>
      <c r="M537" s="594">
        <v>505960</v>
      </c>
    </row>
    <row r="538" spans="1:13" ht="15" customHeight="1">
      <c r="A538" s="594">
        <v>7700</v>
      </c>
      <c r="B538" s="594">
        <v>7720</v>
      </c>
      <c r="C538" s="594">
        <v>936460</v>
      </c>
      <c r="D538" s="594">
        <v>887210</v>
      </c>
      <c r="E538" s="594">
        <v>750190</v>
      </c>
      <c r="F538" s="594">
        <v>720190</v>
      </c>
      <c r="G538" s="594">
        <v>690190</v>
      </c>
      <c r="H538" s="594">
        <v>660190</v>
      </c>
      <c r="I538" s="594">
        <v>630190</v>
      </c>
      <c r="J538" s="594">
        <v>600190</v>
      </c>
      <c r="K538" s="594">
        <v>570190</v>
      </c>
      <c r="L538" s="594">
        <v>540190</v>
      </c>
      <c r="M538" s="594">
        <v>510190</v>
      </c>
    </row>
    <row r="539" spans="1:13" ht="15" customHeight="1">
      <c r="A539" s="594">
        <v>7720</v>
      </c>
      <c r="B539" s="594">
        <v>7740</v>
      </c>
      <c r="C539" s="594">
        <v>941000</v>
      </c>
      <c r="D539" s="594">
        <v>891720</v>
      </c>
      <c r="E539" s="594">
        <v>754410</v>
      </c>
      <c r="F539" s="594">
        <v>724410</v>
      </c>
      <c r="G539" s="594">
        <v>694410</v>
      </c>
      <c r="H539" s="594">
        <v>664410</v>
      </c>
      <c r="I539" s="594">
        <v>634410</v>
      </c>
      <c r="J539" s="594">
        <v>604410</v>
      </c>
      <c r="K539" s="594">
        <v>574410</v>
      </c>
      <c r="L539" s="594">
        <v>544410</v>
      </c>
      <c r="M539" s="594">
        <v>514410</v>
      </c>
    </row>
    <row r="540" spans="1:13" ht="15" customHeight="1">
      <c r="A540" s="594">
        <v>7740</v>
      </c>
      <c r="B540" s="594">
        <v>7760</v>
      </c>
      <c r="C540" s="594">
        <v>945540</v>
      </c>
      <c r="D540" s="594">
        <v>896240</v>
      </c>
      <c r="E540" s="594">
        <v>758640</v>
      </c>
      <c r="F540" s="594">
        <v>728640</v>
      </c>
      <c r="G540" s="594">
        <v>698640</v>
      </c>
      <c r="H540" s="594">
        <v>668640</v>
      </c>
      <c r="I540" s="594">
        <v>638640</v>
      </c>
      <c r="J540" s="594">
        <v>608640</v>
      </c>
      <c r="K540" s="594">
        <v>578640</v>
      </c>
      <c r="L540" s="594">
        <v>548640</v>
      </c>
      <c r="M540" s="594">
        <v>518640</v>
      </c>
    </row>
    <row r="541" spans="1:13" ht="15" customHeight="1">
      <c r="A541" s="594">
        <v>7760</v>
      </c>
      <c r="B541" s="594">
        <v>7780</v>
      </c>
      <c r="C541" s="594">
        <v>950070</v>
      </c>
      <c r="D541" s="594">
        <v>900750</v>
      </c>
      <c r="E541" s="594">
        <v>762860</v>
      </c>
      <c r="F541" s="594">
        <v>732860</v>
      </c>
      <c r="G541" s="594">
        <v>702860</v>
      </c>
      <c r="H541" s="594">
        <v>672860</v>
      </c>
      <c r="I541" s="594">
        <v>642860</v>
      </c>
      <c r="J541" s="594">
        <v>612860</v>
      </c>
      <c r="K541" s="594">
        <v>582860</v>
      </c>
      <c r="L541" s="594">
        <v>552860</v>
      </c>
      <c r="M541" s="594">
        <v>522860</v>
      </c>
    </row>
    <row r="542" spans="1:13" ht="15" customHeight="1">
      <c r="A542" s="594">
        <v>7780</v>
      </c>
      <c r="B542" s="594">
        <v>7800</v>
      </c>
      <c r="C542" s="594">
        <v>954610</v>
      </c>
      <c r="D542" s="594">
        <v>905260</v>
      </c>
      <c r="E542" s="594">
        <v>767080</v>
      </c>
      <c r="F542" s="594">
        <v>737080</v>
      </c>
      <c r="G542" s="594">
        <v>707080</v>
      </c>
      <c r="H542" s="594">
        <v>677080</v>
      </c>
      <c r="I542" s="594">
        <v>647080</v>
      </c>
      <c r="J542" s="594">
        <v>617080</v>
      </c>
      <c r="K542" s="594">
        <v>587080</v>
      </c>
      <c r="L542" s="594">
        <v>557080</v>
      </c>
      <c r="M542" s="594">
        <v>527080</v>
      </c>
    </row>
    <row r="543" spans="1:13" ht="15" customHeight="1">
      <c r="A543" s="594">
        <v>7800</v>
      </c>
      <c r="B543" s="594">
        <v>7820</v>
      </c>
      <c r="C543" s="594">
        <v>959140</v>
      </c>
      <c r="D543" s="594">
        <v>909770</v>
      </c>
      <c r="E543" s="594">
        <v>771310</v>
      </c>
      <c r="F543" s="594">
        <v>741310</v>
      </c>
      <c r="G543" s="594">
        <v>711310</v>
      </c>
      <c r="H543" s="594">
        <v>681310</v>
      </c>
      <c r="I543" s="594">
        <v>651310</v>
      </c>
      <c r="J543" s="594">
        <v>621310</v>
      </c>
      <c r="K543" s="594">
        <v>591310</v>
      </c>
      <c r="L543" s="594">
        <v>561310</v>
      </c>
      <c r="M543" s="594">
        <v>531310</v>
      </c>
    </row>
    <row r="544" spans="1:13" ht="15" customHeight="1">
      <c r="A544" s="594">
        <v>7820</v>
      </c>
      <c r="B544" s="594">
        <v>7840</v>
      </c>
      <c r="C544" s="594">
        <v>963680</v>
      </c>
      <c r="D544" s="594">
        <v>914280</v>
      </c>
      <c r="E544" s="594">
        <v>775530</v>
      </c>
      <c r="F544" s="594">
        <v>745530</v>
      </c>
      <c r="G544" s="594">
        <v>715530</v>
      </c>
      <c r="H544" s="594">
        <v>685530</v>
      </c>
      <c r="I544" s="594">
        <v>655530</v>
      </c>
      <c r="J544" s="594">
        <v>625530</v>
      </c>
      <c r="K544" s="594">
        <v>595530</v>
      </c>
      <c r="L544" s="594">
        <v>565530</v>
      </c>
      <c r="M544" s="594">
        <v>535530</v>
      </c>
    </row>
    <row r="545" spans="1:13" ht="15" customHeight="1">
      <c r="A545" s="594">
        <v>7840</v>
      </c>
      <c r="B545" s="594">
        <v>7860</v>
      </c>
      <c r="C545" s="594">
        <v>968220</v>
      </c>
      <c r="D545" s="594">
        <v>918800</v>
      </c>
      <c r="E545" s="594">
        <v>779760</v>
      </c>
      <c r="F545" s="594">
        <v>749760</v>
      </c>
      <c r="G545" s="594">
        <v>719760</v>
      </c>
      <c r="H545" s="594">
        <v>689760</v>
      </c>
      <c r="I545" s="594">
        <v>659760</v>
      </c>
      <c r="J545" s="594">
        <v>629760</v>
      </c>
      <c r="K545" s="594">
        <v>599760</v>
      </c>
      <c r="L545" s="594">
        <v>569760</v>
      </c>
      <c r="M545" s="594">
        <v>539760</v>
      </c>
    </row>
    <row r="546" spans="1:13" ht="15" customHeight="1">
      <c r="A546" s="594">
        <v>7860</v>
      </c>
      <c r="B546" s="594">
        <v>7880</v>
      </c>
      <c r="C546" s="594">
        <v>972750</v>
      </c>
      <c r="D546" s="594">
        <v>923310</v>
      </c>
      <c r="E546" s="594">
        <v>783980</v>
      </c>
      <c r="F546" s="594">
        <v>753980</v>
      </c>
      <c r="G546" s="594">
        <v>723980</v>
      </c>
      <c r="H546" s="594">
        <v>693980</v>
      </c>
      <c r="I546" s="594">
        <v>663980</v>
      </c>
      <c r="J546" s="594">
        <v>633980</v>
      </c>
      <c r="K546" s="594">
        <v>603980</v>
      </c>
      <c r="L546" s="594">
        <v>573980</v>
      </c>
      <c r="M546" s="594">
        <v>543980</v>
      </c>
    </row>
    <row r="547" spans="1:13" ht="15" customHeight="1">
      <c r="A547" s="594">
        <v>7880</v>
      </c>
      <c r="B547" s="594">
        <v>7900</v>
      </c>
      <c r="C547" s="594">
        <v>977290</v>
      </c>
      <c r="D547" s="594">
        <v>927820</v>
      </c>
      <c r="E547" s="594">
        <v>788200</v>
      </c>
      <c r="F547" s="594">
        <v>758200</v>
      </c>
      <c r="G547" s="594">
        <v>728200</v>
      </c>
      <c r="H547" s="594">
        <v>698200</v>
      </c>
      <c r="I547" s="594">
        <v>668200</v>
      </c>
      <c r="J547" s="594">
        <v>638200</v>
      </c>
      <c r="K547" s="594">
        <v>608200</v>
      </c>
      <c r="L547" s="594">
        <v>578200</v>
      </c>
      <c r="M547" s="594">
        <v>548200</v>
      </c>
    </row>
    <row r="548" spans="1:13" ht="15" customHeight="1">
      <c r="A548" s="594">
        <v>7900</v>
      </c>
      <c r="B548" s="594">
        <v>7920</v>
      </c>
      <c r="C548" s="594">
        <v>981820</v>
      </c>
      <c r="D548" s="594">
        <v>932330</v>
      </c>
      <c r="E548" s="594">
        <v>792430</v>
      </c>
      <c r="F548" s="594">
        <v>762430</v>
      </c>
      <c r="G548" s="594">
        <v>732430</v>
      </c>
      <c r="H548" s="594">
        <v>702430</v>
      </c>
      <c r="I548" s="594">
        <v>672430</v>
      </c>
      <c r="J548" s="594">
        <v>642430</v>
      </c>
      <c r="K548" s="594">
        <v>612430</v>
      </c>
      <c r="L548" s="594">
        <v>582430</v>
      </c>
      <c r="M548" s="594">
        <v>552430</v>
      </c>
    </row>
    <row r="549" spans="1:13" ht="15" customHeight="1">
      <c r="A549" s="594">
        <v>7920</v>
      </c>
      <c r="B549" s="594">
        <v>7940</v>
      </c>
      <c r="C549" s="594">
        <v>986360</v>
      </c>
      <c r="D549" s="594">
        <v>936840</v>
      </c>
      <c r="E549" s="594">
        <v>796650</v>
      </c>
      <c r="F549" s="594">
        <v>766650</v>
      </c>
      <c r="G549" s="594">
        <v>736650</v>
      </c>
      <c r="H549" s="594">
        <v>706650</v>
      </c>
      <c r="I549" s="594">
        <v>676650</v>
      </c>
      <c r="J549" s="594">
        <v>646650</v>
      </c>
      <c r="K549" s="594">
        <v>616650</v>
      </c>
      <c r="L549" s="594">
        <v>586650</v>
      </c>
      <c r="M549" s="594">
        <v>556650</v>
      </c>
    </row>
    <row r="550" spans="1:13" ht="15" customHeight="1">
      <c r="A550" s="594">
        <v>7940</v>
      </c>
      <c r="B550" s="594">
        <v>7960</v>
      </c>
      <c r="C550" s="594">
        <v>990900</v>
      </c>
      <c r="D550" s="594">
        <v>941360</v>
      </c>
      <c r="E550" s="594">
        <v>800880</v>
      </c>
      <c r="F550" s="594">
        <v>770880</v>
      </c>
      <c r="G550" s="594">
        <v>740880</v>
      </c>
      <c r="H550" s="594">
        <v>710880</v>
      </c>
      <c r="I550" s="594">
        <v>680880</v>
      </c>
      <c r="J550" s="594">
        <v>650880</v>
      </c>
      <c r="K550" s="594">
        <v>620880</v>
      </c>
      <c r="L550" s="594">
        <v>590880</v>
      </c>
      <c r="M550" s="594">
        <v>560880</v>
      </c>
    </row>
    <row r="551" spans="1:13" ht="15" customHeight="1">
      <c r="A551" s="594">
        <v>7960</v>
      </c>
      <c r="B551" s="594">
        <v>7980</v>
      </c>
      <c r="C551" s="594">
        <v>995430</v>
      </c>
      <c r="D551" s="594">
        <v>945870</v>
      </c>
      <c r="E551" s="594">
        <v>805100</v>
      </c>
      <c r="F551" s="594">
        <v>775100</v>
      </c>
      <c r="G551" s="594">
        <v>745100</v>
      </c>
      <c r="H551" s="594">
        <v>715100</v>
      </c>
      <c r="I551" s="594">
        <v>685100</v>
      </c>
      <c r="J551" s="594">
        <v>655100</v>
      </c>
      <c r="K551" s="594">
        <v>625100</v>
      </c>
      <c r="L551" s="594">
        <v>595100</v>
      </c>
      <c r="M551" s="594">
        <v>565100</v>
      </c>
    </row>
    <row r="552" spans="1:13" ht="15" customHeight="1">
      <c r="A552" s="594">
        <v>7980</v>
      </c>
      <c r="B552" s="594">
        <v>8000</v>
      </c>
      <c r="C552" s="594">
        <v>999970</v>
      </c>
      <c r="D552" s="594">
        <v>950380</v>
      </c>
      <c r="E552" s="594">
        <v>809320</v>
      </c>
      <c r="F552" s="594">
        <v>779320</v>
      </c>
      <c r="G552" s="594">
        <v>749320</v>
      </c>
      <c r="H552" s="594">
        <v>719320</v>
      </c>
      <c r="I552" s="594">
        <v>689320</v>
      </c>
      <c r="J552" s="594">
        <v>659320</v>
      </c>
      <c r="K552" s="594">
        <v>629320</v>
      </c>
      <c r="L552" s="594">
        <v>599320</v>
      </c>
      <c r="M552" s="594">
        <v>569320</v>
      </c>
    </row>
    <row r="553" spans="1:13" ht="15" customHeight="1">
      <c r="A553" s="594">
        <v>8000</v>
      </c>
      <c r="B553" s="594">
        <v>8020</v>
      </c>
      <c r="C553" s="594">
        <v>1004500</v>
      </c>
      <c r="D553" s="594">
        <v>954890</v>
      </c>
      <c r="E553" s="594">
        <v>813550</v>
      </c>
      <c r="F553" s="594">
        <v>783550</v>
      </c>
      <c r="G553" s="594">
        <v>753550</v>
      </c>
      <c r="H553" s="594">
        <v>723550</v>
      </c>
      <c r="I553" s="594">
        <v>693550</v>
      </c>
      <c r="J553" s="594">
        <v>663550</v>
      </c>
      <c r="K553" s="594">
        <v>633550</v>
      </c>
      <c r="L553" s="594">
        <v>603550</v>
      </c>
      <c r="M553" s="594">
        <v>573550</v>
      </c>
    </row>
    <row r="554" spans="1:13" ht="15" customHeight="1">
      <c r="A554" s="594">
        <v>8020</v>
      </c>
      <c r="B554" s="594">
        <v>8040</v>
      </c>
      <c r="C554" s="594">
        <v>1009040</v>
      </c>
      <c r="D554" s="594">
        <v>959400</v>
      </c>
      <c r="E554" s="594">
        <v>817770</v>
      </c>
      <c r="F554" s="594">
        <v>787770</v>
      </c>
      <c r="G554" s="594">
        <v>757770</v>
      </c>
      <c r="H554" s="594">
        <v>727770</v>
      </c>
      <c r="I554" s="594">
        <v>697770</v>
      </c>
      <c r="J554" s="594">
        <v>667770</v>
      </c>
      <c r="K554" s="594">
        <v>637770</v>
      </c>
      <c r="L554" s="594">
        <v>607770</v>
      </c>
      <c r="M554" s="594">
        <v>577770</v>
      </c>
    </row>
    <row r="555" spans="1:13" ht="15" customHeight="1">
      <c r="A555" s="594">
        <v>8040</v>
      </c>
      <c r="B555" s="594">
        <v>8060</v>
      </c>
      <c r="C555" s="594">
        <v>1013580</v>
      </c>
      <c r="D555" s="594">
        <v>963920</v>
      </c>
      <c r="E555" s="594">
        <v>822000</v>
      </c>
      <c r="F555" s="594">
        <v>792000</v>
      </c>
      <c r="G555" s="594">
        <v>762000</v>
      </c>
      <c r="H555" s="594">
        <v>732000</v>
      </c>
      <c r="I555" s="594">
        <v>702000</v>
      </c>
      <c r="J555" s="594">
        <v>672000</v>
      </c>
      <c r="K555" s="594">
        <v>642000</v>
      </c>
      <c r="L555" s="594">
        <v>612000</v>
      </c>
      <c r="M555" s="594">
        <v>582000</v>
      </c>
    </row>
    <row r="556" spans="1:13" ht="15" customHeight="1">
      <c r="A556" s="594">
        <v>8060</v>
      </c>
      <c r="B556" s="594">
        <v>8080</v>
      </c>
      <c r="C556" s="594">
        <v>1018110</v>
      </c>
      <c r="D556" s="594">
        <v>968430</v>
      </c>
      <c r="E556" s="594">
        <v>826220</v>
      </c>
      <c r="F556" s="594">
        <v>796220</v>
      </c>
      <c r="G556" s="594">
        <v>766220</v>
      </c>
      <c r="H556" s="594">
        <v>736220</v>
      </c>
      <c r="I556" s="594">
        <v>706220</v>
      </c>
      <c r="J556" s="594">
        <v>676220</v>
      </c>
      <c r="K556" s="594">
        <v>646220</v>
      </c>
      <c r="L556" s="594">
        <v>616220</v>
      </c>
      <c r="M556" s="594">
        <v>586220</v>
      </c>
    </row>
    <row r="557" spans="1:13" ht="15" customHeight="1">
      <c r="A557" s="594">
        <v>8080</v>
      </c>
      <c r="B557" s="594">
        <v>8100</v>
      </c>
      <c r="C557" s="594">
        <v>1022650</v>
      </c>
      <c r="D557" s="594">
        <v>972940</v>
      </c>
      <c r="E557" s="594">
        <v>830440</v>
      </c>
      <c r="F557" s="594">
        <v>800440</v>
      </c>
      <c r="G557" s="594">
        <v>770440</v>
      </c>
      <c r="H557" s="594">
        <v>740440</v>
      </c>
      <c r="I557" s="594">
        <v>710440</v>
      </c>
      <c r="J557" s="594">
        <v>680440</v>
      </c>
      <c r="K557" s="594">
        <v>650440</v>
      </c>
      <c r="L557" s="594">
        <v>620440</v>
      </c>
      <c r="M557" s="594">
        <v>590440</v>
      </c>
    </row>
    <row r="558" spans="1:13" ht="15" customHeight="1">
      <c r="A558" s="594">
        <v>8100</v>
      </c>
      <c r="B558" s="594">
        <v>8120</v>
      </c>
      <c r="C558" s="594">
        <v>1027180</v>
      </c>
      <c r="D558" s="594">
        <v>977450</v>
      </c>
      <c r="E558" s="594">
        <v>834670</v>
      </c>
      <c r="F558" s="594">
        <v>804670</v>
      </c>
      <c r="G558" s="594">
        <v>774670</v>
      </c>
      <c r="H558" s="594">
        <v>744670</v>
      </c>
      <c r="I558" s="594">
        <v>714670</v>
      </c>
      <c r="J558" s="594">
        <v>684670</v>
      </c>
      <c r="K558" s="594">
        <v>654670</v>
      </c>
      <c r="L558" s="594">
        <v>624670</v>
      </c>
      <c r="M558" s="594">
        <v>594670</v>
      </c>
    </row>
    <row r="559" spans="1:13" ht="15" customHeight="1">
      <c r="A559" s="594">
        <v>8120</v>
      </c>
      <c r="B559" s="594">
        <v>8140</v>
      </c>
      <c r="C559" s="594">
        <v>1031720</v>
      </c>
      <c r="D559" s="594">
        <v>981960</v>
      </c>
      <c r="E559" s="594">
        <v>838890</v>
      </c>
      <c r="F559" s="594">
        <v>808890</v>
      </c>
      <c r="G559" s="594">
        <v>778890</v>
      </c>
      <c r="H559" s="594">
        <v>748890</v>
      </c>
      <c r="I559" s="594">
        <v>718890</v>
      </c>
      <c r="J559" s="594">
        <v>688890</v>
      </c>
      <c r="K559" s="594">
        <v>658890</v>
      </c>
      <c r="L559" s="594">
        <v>628890</v>
      </c>
      <c r="M559" s="594">
        <v>598890</v>
      </c>
    </row>
    <row r="560" spans="1:13" ht="15" customHeight="1">
      <c r="A560" s="594">
        <v>8140</v>
      </c>
      <c r="B560" s="594">
        <v>8160</v>
      </c>
      <c r="C560" s="594">
        <v>1036260</v>
      </c>
      <c r="D560" s="594">
        <v>986480</v>
      </c>
      <c r="E560" s="594">
        <v>843120</v>
      </c>
      <c r="F560" s="594">
        <v>813120</v>
      </c>
      <c r="G560" s="594">
        <v>783120</v>
      </c>
      <c r="H560" s="594">
        <v>753120</v>
      </c>
      <c r="I560" s="594">
        <v>723120</v>
      </c>
      <c r="J560" s="594">
        <v>693120</v>
      </c>
      <c r="K560" s="594">
        <v>663120</v>
      </c>
      <c r="L560" s="594">
        <v>633120</v>
      </c>
      <c r="M560" s="594">
        <v>603120</v>
      </c>
    </row>
    <row r="561" spans="1:13" ht="15" customHeight="1">
      <c r="A561" s="594">
        <v>8160</v>
      </c>
      <c r="B561" s="594">
        <v>8180</v>
      </c>
      <c r="C561" s="594">
        <v>1040790</v>
      </c>
      <c r="D561" s="594">
        <v>990990</v>
      </c>
      <c r="E561" s="594">
        <v>847340</v>
      </c>
      <c r="F561" s="594">
        <v>817340</v>
      </c>
      <c r="G561" s="594">
        <v>787340</v>
      </c>
      <c r="H561" s="594">
        <v>757340</v>
      </c>
      <c r="I561" s="594">
        <v>727340</v>
      </c>
      <c r="J561" s="594">
        <v>697340</v>
      </c>
      <c r="K561" s="594">
        <v>667340</v>
      </c>
      <c r="L561" s="594">
        <v>637340</v>
      </c>
      <c r="M561" s="594">
        <v>607340</v>
      </c>
    </row>
    <row r="562" spans="1:13" ht="15" customHeight="1">
      <c r="A562" s="594">
        <v>8180</v>
      </c>
      <c r="B562" s="594">
        <v>8200</v>
      </c>
      <c r="C562" s="594">
        <v>1045330</v>
      </c>
      <c r="D562" s="594">
        <v>995500</v>
      </c>
      <c r="E562" s="594">
        <v>851560</v>
      </c>
      <c r="F562" s="594">
        <v>821560</v>
      </c>
      <c r="G562" s="594">
        <v>791560</v>
      </c>
      <c r="H562" s="594">
        <v>761560</v>
      </c>
      <c r="I562" s="594">
        <v>731560</v>
      </c>
      <c r="J562" s="594">
        <v>701560</v>
      </c>
      <c r="K562" s="594">
        <v>671560</v>
      </c>
      <c r="L562" s="594">
        <v>641560</v>
      </c>
      <c r="M562" s="594">
        <v>611560</v>
      </c>
    </row>
    <row r="563" spans="1:13" ht="15" customHeight="1">
      <c r="A563" s="594">
        <v>8200</v>
      </c>
      <c r="B563" s="594">
        <v>8220</v>
      </c>
      <c r="C563" s="594">
        <v>1049860</v>
      </c>
      <c r="D563" s="594">
        <v>1000010</v>
      </c>
      <c r="E563" s="594">
        <v>855790</v>
      </c>
      <c r="F563" s="594">
        <v>825790</v>
      </c>
      <c r="G563" s="594">
        <v>795790</v>
      </c>
      <c r="H563" s="594">
        <v>765790</v>
      </c>
      <c r="I563" s="594">
        <v>735790</v>
      </c>
      <c r="J563" s="594">
        <v>705790</v>
      </c>
      <c r="K563" s="594">
        <v>675790</v>
      </c>
      <c r="L563" s="594">
        <v>645790</v>
      </c>
      <c r="M563" s="594">
        <v>615790</v>
      </c>
    </row>
    <row r="564" spans="1:13" ht="15" customHeight="1">
      <c r="A564" s="594">
        <v>8220</v>
      </c>
      <c r="B564" s="594">
        <v>8240</v>
      </c>
      <c r="C564" s="594">
        <v>1054400</v>
      </c>
      <c r="D564" s="594">
        <v>1004520</v>
      </c>
      <c r="E564" s="594">
        <v>860010</v>
      </c>
      <c r="F564" s="594">
        <v>830010</v>
      </c>
      <c r="G564" s="594">
        <v>800010</v>
      </c>
      <c r="H564" s="594">
        <v>770010</v>
      </c>
      <c r="I564" s="594">
        <v>740010</v>
      </c>
      <c r="J564" s="594">
        <v>710010</v>
      </c>
      <c r="K564" s="594">
        <v>680010</v>
      </c>
      <c r="L564" s="594">
        <v>650010</v>
      </c>
      <c r="M564" s="594">
        <v>620010</v>
      </c>
    </row>
    <row r="565" spans="1:13" ht="15" customHeight="1">
      <c r="A565" s="594">
        <v>8240</v>
      </c>
      <c r="B565" s="594">
        <v>8260</v>
      </c>
      <c r="C565" s="594">
        <v>1058940</v>
      </c>
      <c r="D565" s="594">
        <v>1009040</v>
      </c>
      <c r="E565" s="594">
        <v>864240</v>
      </c>
      <c r="F565" s="594">
        <v>834240</v>
      </c>
      <c r="G565" s="594">
        <v>804240</v>
      </c>
      <c r="H565" s="594">
        <v>774240</v>
      </c>
      <c r="I565" s="594">
        <v>744240</v>
      </c>
      <c r="J565" s="594">
        <v>714240</v>
      </c>
      <c r="K565" s="594">
        <v>684240</v>
      </c>
      <c r="L565" s="594">
        <v>654240</v>
      </c>
      <c r="M565" s="594">
        <v>624240</v>
      </c>
    </row>
    <row r="566" spans="1:13" ht="15" customHeight="1">
      <c r="A566" s="594">
        <v>8260</v>
      </c>
      <c r="B566" s="594">
        <v>8280</v>
      </c>
      <c r="C566" s="594">
        <v>1063470</v>
      </c>
      <c r="D566" s="594">
        <v>1013550</v>
      </c>
      <c r="E566" s="594">
        <v>868460</v>
      </c>
      <c r="F566" s="594">
        <v>838460</v>
      </c>
      <c r="G566" s="594">
        <v>808460</v>
      </c>
      <c r="H566" s="594">
        <v>778460</v>
      </c>
      <c r="I566" s="594">
        <v>748460</v>
      </c>
      <c r="J566" s="594">
        <v>718460</v>
      </c>
      <c r="K566" s="594">
        <v>688460</v>
      </c>
      <c r="L566" s="594">
        <v>658460</v>
      </c>
      <c r="M566" s="594">
        <v>628460</v>
      </c>
    </row>
    <row r="567" spans="1:13" ht="15" customHeight="1">
      <c r="A567" s="594">
        <v>8280</v>
      </c>
      <c r="B567" s="594">
        <v>8300</v>
      </c>
      <c r="C567" s="594">
        <v>1068010</v>
      </c>
      <c r="D567" s="594">
        <v>1018060</v>
      </c>
      <c r="E567" s="594">
        <v>872680</v>
      </c>
      <c r="F567" s="594">
        <v>842680</v>
      </c>
      <c r="G567" s="594">
        <v>812680</v>
      </c>
      <c r="H567" s="594">
        <v>782680</v>
      </c>
      <c r="I567" s="594">
        <v>752680</v>
      </c>
      <c r="J567" s="594">
        <v>722680</v>
      </c>
      <c r="K567" s="594">
        <v>692680</v>
      </c>
      <c r="L567" s="594">
        <v>662680</v>
      </c>
      <c r="M567" s="594">
        <v>632680</v>
      </c>
    </row>
    <row r="568" spans="1:13" ht="15" customHeight="1">
      <c r="A568" s="594">
        <v>8300</v>
      </c>
      <c r="B568" s="594">
        <v>8320</v>
      </c>
      <c r="C568" s="594">
        <v>1072540</v>
      </c>
      <c r="D568" s="594">
        <v>1022570</v>
      </c>
      <c r="E568" s="594">
        <v>876910</v>
      </c>
      <c r="F568" s="594">
        <v>846910</v>
      </c>
      <c r="G568" s="594">
        <v>816910</v>
      </c>
      <c r="H568" s="594">
        <v>786910</v>
      </c>
      <c r="I568" s="594">
        <v>756910</v>
      </c>
      <c r="J568" s="594">
        <v>726910</v>
      </c>
      <c r="K568" s="594">
        <v>696910</v>
      </c>
      <c r="L568" s="594">
        <v>666910</v>
      </c>
      <c r="M568" s="594">
        <v>636910</v>
      </c>
    </row>
    <row r="569" spans="1:13" ht="15" customHeight="1">
      <c r="A569" s="594">
        <v>8320</v>
      </c>
      <c r="B569" s="594">
        <v>8340</v>
      </c>
      <c r="C569" s="594">
        <v>1077080</v>
      </c>
      <c r="D569" s="594">
        <v>1027080</v>
      </c>
      <c r="E569" s="594">
        <v>881130</v>
      </c>
      <c r="F569" s="594">
        <v>851130</v>
      </c>
      <c r="G569" s="594">
        <v>821130</v>
      </c>
      <c r="H569" s="594">
        <v>791130</v>
      </c>
      <c r="I569" s="594">
        <v>761130</v>
      </c>
      <c r="J569" s="594">
        <v>731130</v>
      </c>
      <c r="K569" s="594">
        <v>701130</v>
      </c>
      <c r="L569" s="594">
        <v>671130</v>
      </c>
      <c r="M569" s="594">
        <v>641130</v>
      </c>
    </row>
    <row r="570" spans="1:13" ht="15" customHeight="1">
      <c r="A570" s="594">
        <v>8340</v>
      </c>
      <c r="B570" s="594">
        <v>8360</v>
      </c>
      <c r="C570" s="594">
        <v>1081740</v>
      </c>
      <c r="D570" s="594">
        <v>1031720</v>
      </c>
      <c r="E570" s="594">
        <v>885480</v>
      </c>
      <c r="F570" s="594">
        <v>855480</v>
      </c>
      <c r="G570" s="594">
        <v>825480</v>
      </c>
      <c r="H570" s="594">
        <v>795480</v>
      </c>
      <c r="I570" s="594">
        <v>765480</v>
      </c>
      <c r="J570" s="594">
        <v>735480</v>
      </c>
      <c r="K570" s="594">
        <v>705480</v>
      </c>
      <c r="L570" s="594">
        <v>675480</v>
      </c>
      <c r="M570" s="594">
        <v>645480</v>
      </c>
    </row>
    <row r="571" spans="1:13" ht="15" customHeight="1">
      <c r="A571" s="594">
        <v>8360</v>
      </c>
      <c r="B571" s="594">
        <v>8380</v>
      </c>
      <c r="C571" s="594">
        <v>1086420</v>
      </c>
      <c r="D571" s="594">
        <v>1036370</v>
      </c>
      <c r="E571" s="594">
        <v>889840</v>
      </c>
      <c r="F571" s="594">
        <v>859840</v>
      </c>
      <c r="G571" s="594">
        <v>829840</v>
      </c>
      <c r="H571" s="594">
        <v>799840</v>
      </c>
      <c r="I571" s="594">
        <v>769840</v>
      </c>
      <c r="J571" s="594">
        <v>739840</v>
      </c>
      <c r="K571" s="594">
        <v>709840</v>
      </c>
      <c r="L571" s="594">
        <v>679840</v>
      </c>
      <c r="M571" s="594">
        <v>649840</v>
      </c>
    </row>
    <row r="572" spans="1:13" ht="15" customHeight="1">
      <c r="A572" s="594">
        <v>8380</v>
      </c>
      <c r="B572" s="594">
        <v>8400</v>
      </c>
      <c r="C572" s="594">
        <v>1091100</v>
      </c>
      <c r="D572" s="594">
        <v>1041030</v>
      </c>
      <c r="E572" s="594">
        <v>894210</v>
      </c>
      <c r="F572" s="594">
        <v>864210</v>
      </c>
      <c r="G572" s="594">
        <v>834210</v>
      </c>
      <c r="H572" s="594">
        <v>804210</v>
      </c>
      <c r="I572" s="594">
        <v>774210</v>
      </c>
      <c r="J572" s="594">
        <v>744210</v>
      </c>
      <c r="K572" s="594">
        <v>714210</v>
      </c>
      <c r="L572" s="594">
        <v>684210</v>
      </c>
      <c r="M572" s="594">
        <v>654210</v>
      </c>
    </row>
    <row r="573" spans="1:13" ht="15" customHeight="1">
      <c r="A573" s="594">
        <v>8400</v>
      </c>
      <c r="B573" s="594">
        <v>8420</v>
      </c>
      <c r="C573" s="594">
        <v>1095780</v>
      </c>
      <c r="D573" s="594">
        <v>1045680</v>
      </c>
      <c r="E573" s="594">
        <v>898580</v>
      </c>
      <c r="F573" s="594">
        <v>868580</v>
      </c>
      <c r="G573" s="594">
        <v>838580</v>
      </c>
      <c r="H573" s="594">
        <v>808580</v>
      </c>
      <c r="I573" s="594">
        <v>778580</v>
      </c>
      <c r="J573" s="594">
        <v>748580</v>
      </c>
      <c r="K573" s="594">
        <v>718580</v>
      </c>
      <c r="L573" s="594">
        <v>688580</v>
      </c>
      <c r="M573" s="594">
        <v>658580</v>
      </c>
    </row>
    <row r="574" spans="1:13" ht="15" customHeight="1">
      <c r="A574" s="594">
        <v>8420</v>
      </c>
      <c r="B574" s="594">
        <v>8440</v>
      </c>
      <c r="C574" s="594">
        <v>1100460</v>
      </c>
      <c r="D574" s="594">
        <v>1050340</v>
      </c>
      <c r="E574" s="594">
        <v>902950</v>
      </c>
      <c r="F574" s="594">
        <v>872950</v>
      </c>
      <c r="G574" s="594">
        <v>842950</v>
      </c>
      <c r="H574" s="594">
        <v>812950</v>
      </c>
      <c r="I574" s="594">
        <v>782950</v>
      </c>
      <c r="J574" s="594">
        <v>752950</v>
      </c>
      <c r="K574" s="594">
        <v>722950</v>
      </c>
      <c r="L574" s="594">
        <v>692950</v>
      </c>
      <c r="M574" s="594">
        <v>662950</v>
      </c>
    </row>
    <row r="575" spans="1:13" ht="15" customHeight="1">
      <c r="A575" s="594">
        <v>8440</v>
      </c>
      <c r="B575" s="594">
        <v>8460</v>
      </c>
      <c r="C575" s="594">
        <v>1105140</v>
      </c>
      <c r="D575" s="594">
        <v>1055000</v>
      </c>
      <c r="E575" s="594">
        <v>907320</v>
      </c>
      <c r="F575" s="594">
        <v>877320</v>
      </c>
      <c r="G575" s="594">
        <v>847320</v>
      </c>
      <c r="H575" s="594">
        <v>817320</v>
      </c>
      <c r="I575" s="594">
        <v>787320</v>
      </c>
      <c r="J575" s="594">
        <v>757320</v>
      </c>
      <c r="K575" s="594">
        <v>727320</v>
      </c>
      <c r="L575" s="594">
        <v>697320</v>
      </c>
      <c r="M575" s="594">
        <v>667320</v>
      </c>
    </row>
    <row r="576" spans="1:13" ht="15" customHeight="1">
      <c r="A576" s="594">
        <v>8460</v>
      </c>
      <c r="B576" s="594">
        <v>8480</v>
      </c>
      <c r="C576" s="594">
        <v>1109820</v>
      </c>
      <c r="D576" s="594">
        <v>1059650</v>
      </c>
      <c r="E576" s="594">
        <v>911680</v>
      </c>
      <c r="F576" s="594">
        <v>881680</v>
      </c>
      <c r="G576" s="594">
        <v>851680</v>
      </c>
      <c r="H576" s="594">
        <v>821680</v>
      </c>
      <c r="I576" s="594">
        <v>791680</v>
      </c>
      <c r="J576" s="594">
        <v>761680</v>
      </c>
      <c r="K576" s="594">
        <v>731680</v>
      </c>
      <c r="L576" s="594">
        <v>701680</v>
      </c>
      <c r="M576" s="594">
        <v>671680</v>
      </c>
    </row>
    <row r="577" spans="1:13" ht="15" customHeight="1">
      <c r="A577" s="594">
        <v>8480</v>
      </c>
      <c r="B577" s="594">
        <v>8500</v>
      </c>
      <c r="C577" s="594">
        <v>1114500</v>
      </c>
      <c r="D577" s="594">
        <v>1064310</v>
      </c>
      <c r="E577" s="594">
        <v>916050</v>
      </c>
      <c r="F577" s="594">
        <v>886050</v>
      </c>
      <c r="G577" s="594">
        <v>856050</v>
      </c>
      <c r="H577" s="594">
        <v>826050</v>
      </c>
      <c r="I577" s="594">
        <v>796050</v>
      </c>
      <c r="J577" s="594">
        <v>766050</v>
      </c>
      <c r="K577" s="594">
        <v>736050</v>
      </c>
      <c r="L577" s="594">
        <v>706050</v>
      </c>
      <c r="M577" s="594">
        <v>676050</v>
      </c>
    </row>
    <row r="578" spans="1:13" ht="15" customHeight="1">
      <c r="A578" s="594">
        <v>8500</v>
      </c>
      <c r="B578" s="594">
        <v>8520</v>
      </c>
      <c r="C578" s="594">
        <v>1119180</v>
      </c>
      <c r="D578" s="594">
        <v>1068960</v>
      </c>
      <c r="E578" s="594">
        <v>920420</v>
      </c>
      <c r="F578" s="594">
        <v>890420</v>
      </c>
      <c r="G578" s="594">
        <v>860420</v>
      </c>
      <c r="H578" s="594">
        <v>830420</v>
      </c>
      <c r="I578" s="594">
        <v>800420</v>
      </c>
      <c r="J578" s="594">
        <v>770420</v>
      </c>
      <c r="K578" s="594">
        <v>740420</v>
      </c>
      <c r="L578" s="594">
        <v>710420</v>
      </c>
      <c r="M578" s="594">
        <v>680420</v>
      </c>
    </row>
    <row r="579" spans="1:13" ht="15" customHeight="1">
      <c r="A579" s="594">
        <v>8520</v>
      </c>
      <c r="B579" s="594">
        <v>8540</v>
      </c>
      <c r="C579" s="594">
        <v>1123860</v>
      </c>
      <c r="D579" s="594">
        <v>1073620</v>
      </c>
      <c r="E579" s="594">
        <v>924790</v>
      </c>
      <c r="F579" s="594">
        <v>894790</v>
      </c>
      <c r="G579" s="594">
        <v>864790</v>
      </c>
      <c r="H579" s="594">
        <v>834790</v>
      </c>
      <c r="I579" s="594">
        <v>804790</v>
      </c>
      <c r="J579" s="594">
        <v>774790</v>
      </c>
      <c r="K579" s="594">
        <v>744790</v>
      </c>
      <c r="L579" s="594">
        <v>714790</v>
      </c>
      <c r="M579" s="594">
        <v>684790</v>
      </c>
    </row>
    <row r="580" spans="1:13" ht="15" customHeight="1">
      <c r="A580" s="594">
        <v>8540</v>
      </c>
      <c r="B580" s="594">
        <v>8560</v>
      </c>
      <c r="C580" s="594">
        <v>1128540</v>
      </c>
      <c r="D580" s="594">
        <v>1078280</v>
      </c>
      <c r="E580" s="594">
        <v>929160</v>
      </c>
      <c r="F580" s="594">
        <v>899160</v>
      </c>
      <c r="G580" s="594">
        <v>869160</v>
      </c>
      <c r="H580" s="594">
        <v>839160</v>
      </c>
      <c r="I580" s="594">
        <v>809160</v>
      </c>
      <c r="J580" s="594">
        <v>779160</v>
      </c>
      <c r="K580" s="594">
        <v>749160</v>
      </c>
      <c r="L580" s="594">
        <v>719160</v>
      </c>
      <c r="M580" s="594">
        <v>689160</v>
      </c>
    </row>
    <row r="581" spans="1:13" ht="15" customHeight="1">
      <c r="A581" s="594">
        <v>8560</v>
      </c>
      <c r="B581" s="594">
        <v>8580</v>
      </c>
      <c r="C581" s="594">
        <v>1133220</v>
      </c>
      <c r="D581" s="594">
        <v>1082930</v>
      </c>
      <c r="E581" s="594">
        <v>933520</v>
      </c>
      <c r="F581" s="594">
        <v>903520</v>
      </c>
      <c r="G581" s="594">
        <v>873520</v>
      </c>
      <c r="H581" s="594">
        <v>843520</v>
      </c>
      <c r="I581" s="594">
        <v>813520</v>
      </c>
      <c r="J581" s="594">
        <v>783520</v>
      </c>
      <c r="K581" s="594">
        <v>753520</v>
      </c>
      <c r="L581" s="594">
        <v>723520</v>
      </c>
      <c r="M581" s="594">
        <v>693520</v>
      </c>
    </row>
    <row r="582" spans="1:13" ht="15" customHeight="1">
      <c r="A582" s="594">
        <v>8580</v>
      </c>
      <c r="B582" s="594">
        <v>8600</v>
      </c>
      <c r="C582" s="594">
        <v>1137900</v>
      </c>
      <c r="D582" s="594">
        <v>1087590</v>
      </c>
      <c r="E582" s="594">
        <v>937890</v>
      </c>
      <c r="F582" s="594">
        <v>907890</v>
      </c>
      <c r="G582" s="594">
        <v>877890</v>
      </c>
      <c r="H582" s="594">
        <v>847890</v>
      </c>
      <c r="I582" s="594">
        <v>817890</v>
      </c>
      <c r="J582" s="594">
        <v>787890</v>
      </c>
      <c r="K582" s="594">
        <v>757890</v>
      </c>
      <c r="L582" s="594">
        <v>727890</v>
      </c>
      <c r="M582" s="594">
        <v>697890</v>
      </c>
    </row>
    <row r="583" spans="1:13" ht="15" customHeight="1">
      <c r="A583" s="594">
        <v>8600</v>
      </c>
      <c r="B583" s="594">
        <v>8620</v>
      </c>
      <c r="C583" s="594">
        <v>1142580</v>
      </c>
      <c r="D583" s="594">
        <v>1092240</v>
      </c>
      <c r="E583" s="594">
        <v>942260</v>
      </c>
      <c r="F583" s="594">
        <v>912260</v>
      </c>
      <c r="G583" s="594">
        <v>882260</v>
      </c>
      <c r="H583" s="594">
        <v>852260</v>
      </c>
      <c r="I583" s="594">
        <v>822260</v>
      </c>
      <c r="J583" s="594">
        <v>792260</v>
      </c>
      <c r="K583" s="594">
        <v>762260</v>
      </c>
      <c r="L583" s="594">
        <v>732260</v>
      </c>
      <c r="M583" s="594">
        <v>702260</v>
      </c>
    </row>
    <row r="584" spans="1:13" ht="15" customHeight="1">
      <c r="A584" s="594">
        <v>8620</v>
      </c>
      <c r="B584" s="594">
        <v>8640</v>
      </c>
      <c r="C584" s="594">
        <v>1147260</v>
      </c>
      <c r="D584" s="594">
        <v>1096900</v>
      </c>
      <c r="E584" s="594">
        <v>946630</v>
      </c>
      <c r="F584" s="594">
        <v>916630</v>
      </c>
      <c r="G584" s="594">
        <v>886630</v>
      </c>
      <c r="H584" s="594">
        <v>856630</v>
      </c>
      <c r="I584" s="594">
        <v>826630</v>
      </c>
      <c r="J584" s="594">
        <v>796630</v>
      </c>
      <c r="K584" s="594">
        <v>766630</v>
      </c>
      <c r="L584" s="594">
        <v>736630</v>
      </c>
      <c r="M584" s="594">
        <v>706630</v>
      </c>
    </row>
    <row r="585" spans="1:13" ht="15" customHeight="1">
      <c r="A585" s="594">
        <v>8640</v>
      </c>
      <c r="B585" s="594">
        <v>8660</v>
      </c>
      <c r="C585" s="594">
        <v>1151940</v>
      </c>
      <c r="D585" s="594">
        <v>1101560</v>
      </c>
      <c r="E585" s="594">
        <v>951000</v>
      </c>
      <c r="F585" s="594">
        <v>921000</v>
      </c>
      <c r="G585" s="594">
        <v>891000</v>
      </c>
      <c r="H585" s="594">
        <v>861000</v>
      </c>
      <c r="I585" s="594">
        <v>831000</v>
      </c>
      <c r="J585" s="594">
        <v>801000</v>
      </c>
      <c r="K585" s="594">
        <v>771000</v>
      </c>
      <c r="L585" s="594">
        <v>741000</v>
      </c>
      <c r="M585" s="594">
        <v>711000</v>
      </c>
    </row>
    <row r="586" spans="1:13" ht="15" customHeight="1">
      <c r="A586" s="594">
        <v>8660</v>
      </c>
      <c r="B586" s="594">
        <v>8680</v>
      </c>
      <c r="C586" s="594">
        <v>1156620</v>
      </c>
      <c r="D586" s="594">
        <v>1106210</v>
      </c>
      <c r="E586" s="594">
        <v>955360</v>
      </c>
      <c r="F586" s="594">
        <v>925360</v>
      </c>
      <c r="G586" s="594">
        <v>895360</v>
      </c>
      <c r="H586" s="594">
        <v>865360</v>
      </c>
      <c r="I586" s="594">
        <v>835360</v>
      </c>
      <c r="J586" s="594">
        <v>805360</v>
      </c>
      <c r="K586" s="594">
        <v>775360</v>
      </c>
      <c r="L586" s="594">
        <v>745360</v>
      </c>
      <c r="M586" s="594">
        <v>715360</v>
      </c>
    </row>
    <row r="587" spans="1:13" ht="15" customHeight="1">
      <c r="A587" s="594">
        <v>8680</v>
      </c>
      <c r="B587" s="594">
        <v>8700</v>
      </c>
      <c r="C587" s="594">
        <v>1161300</v>
      </c>
      <c r="D587" s="594">
        <v>1110870</v>
      </c>
      <c r="E587" s="594">
        <v>959730</v>
      </c>
      <c r="F587" s="594">
        <v>929730</v>
      </c>
      <c r="G587" s="594">
        <v>899730</v>
      </c>
      <c r="H587" s="594">
        <v>869730</v>
      </c>
      <c r="I587" s="594">
        <v>839730</v>
      </c>
      <c r="J587" s="594">
        <v>809730</v>
      </c>
      <c r="K587" s="594">
        <v>779730</v>
      </c>
      <c r="L587" s="594">
        <v>749730</v>
      </c>
      <c r="M587" s="594">
        <v>719730</v>
      </c>
    </row>
    <row r="588" spans="1:13" ht="15" customHeight="1">
      <c r="A588" s="594">
        <v>8700</v>
      </c>
      <c r="B588" s="594">
        <v>8720</v>
      </c>
      <c r="C588" s="594">
        <v>1165980</v>
      </c>
      <c r="D588" s="594">
        <v>1115520</v>
      </c>
      <c r="E588" s="594">
        <v>964100</v>
      </c>
      <c r="F588" s="594">
        <v>934100</v>
      </c>
      <c r="G588" s="594">
        <v>904100</v>
      </c>
      <c r="H588" s="594">
        <v>874100</v>
      </c>
      <c r="I588" s="594">
        <v>844100</v>
      </c>
      <c r="J588" s="594">
        <v>814100</v>
      </c>
      <c r="K588" s="594">
        <v>784100</v>
      </c>
      <c r="L588" s="594">
        <v>754100</v>
      </c>
      <c r="M588" s="594">
        <v>724100</v>
      </c>
    </row>
    <row r="589" spans="1:13" ht="15" customHeight="1">
      <c r="A589" s="594">
        <v>8720</v>
      </c>
      <c r="B589" s="594">
        <v>8740</v>
      </c>
      <c r="C589" s="594">
        <v>1170660</v>
      </c>
      <c r="D589" s="594">
        <v>1120180</v>
      </c>
      <c r="E589" s="594">
        <v>968470</v>
      </c>
      <c r="F589" s="594">
        <v>938470</v>
      </c>
      <c r="G589" s="594">
        <v>908470</v>
      </c>
      <c r="H589" s="594">
        <v>878470</v>
      </c>
      <c r="I589" s="594">
        <v>848470</v>
      </c>
      <c r="J589" s="594">
        <v>818470</v>
      </c>
      <c r="K589" s="594">
        <v>788470</v>
      </c>
      <c r="L589" s="594">
        <v>758470</v>
      </c>
      <c r="M589" s="594">
        <v>728470</v>
      </c>
    </row>
    <row r="590" spans="1:13" ht="15" customHeight="1">
      <c r="A590" s="594">
        <v>8740</v>
      </c>
      <c r="B590" s="594">
        <v>8760</v>
      </c>
      <c r="C590" s="594">
        <v>1175340</v>
      </c>
      <c r="D590" s="594">
        <v>1124840</v>
      </c>
      <c r="E590" s="594">
        <v>972840</v>
      </c>
      <c r="F590" s="594">
        <v>942840</v>
      </c>
      <c r="G590" s="594">
        <v>912840</v>
      </c>
      <c r="H590" s="594">
        <v>882840</v>
      </c>
      <c r="I590" s="594">
        <v>852840</v>
      </c>
      <c r="J590" s="594">
        <v>822840</v>
      </c>
      <c r="K590" s="594">
        <v>792840</v>
      </c>
      <c r="L590" s="594">
        <v>762840</v>
      </c>
      <c r="M590" s="594">
        <v>732840</v>
      </c>
    </row>
    <row r="591" spans="1:13" ht="15" customHeight="1">
      <c r="A591" s="594">
        <v>8760</v>
      </c>
      <c r="B591" s="594">
        <v>8780</v>
      </c>
      <c r="C591" s="594">
        <v>1180020</v>
      </c>
      <c r="D591" s="594">
        <v>1129490</v>
      </c>
      <c r="E591" s="594">
        <v>977200</v>
      </c>
      <c r="F591" s="594">
        <v>947200</v>
      </c>
      <c r="G591" s="594">
        <v>917200</v>
      </c>
      <c r="H591" s="594">
        <v>887200</v>
      </c>
      <c r="I591" s="594">
        <v>857200</v>
      </c>
      <c r="J591" s="594">
        <v>827200</v>
      </c>
      <c r="K591" s="594">
        <v>797200</v>
      </c>
      <c r="L591" s="594">
        <v>767200</v>
      </c>
      <c r="M591" s="594">
        <v>737200</v>
      </c>
    </row>
    <row r="592" spans="1:13" ht="15" customHeight="1">
      <c r="A592" s="594">
        <v>8780</v>
      </c>
      <c r="B592" s="594">
        <v>8800</v>
      </c>
      <c r="C592" s="594">
        <v>1184700</v>
      </c>
      <c r="D592" s="594">
        <v>1134150</v>
      </c>
      <c r="E592" s="594">
        <v>981570</v>
      </c>
      <c r="F592" s="594">
        <v>951570</v>
      </c>
      <c r="G592" s="594">
        <v>921570</v>
      </c>
      <c r="H592" s="594">
        <v>891570</v>
      </c>
      <c r="I592" s="594">
        <v>861570</v>
      </c>
      <c r="J592" s="594">
        <v>831570</v>
      </c>
      <c r="K592" s="594">
        <v>801570</v>
      </c>
      <c r="L592" s="594">
        <v>771570</v>
      </c>
      <c r="M592" s="594">
        <v>741570</v>
      </c>
    </row>
    <row r="593" spans="1:13" ht="15" customHeight="1">
      <c r="A593" s="594">
        <v>8800</v>
      </c>
      <c r="B593" s="594">
        <v>8820</v>
      </c>
      <c r="C593" s="594">
        <v>1189380</v>
      </c>
      <c r="D593" s="594">
        <v>1138800</v>
      </c>
      <c r="E593" s="594">
        <v>985940</v>
      </c>
      <c r="F593" s="594">
        <v>955940</v>
      </c>
      <c r="G593" s="594">
        <v>925940</v>
      </c>
      <c r="H593" s="594">
        <v>895940</v>
      </c>
      <c r="I593" s="594">
        <v>865940</v>
      </c>
      <c r="J593" s="594">
        <v>835940</v>
      </c>
      <c r="K593" s="594">
        <v>805940</v>
      </c>
      <c r="L593" s="594">
        <v>775940</v>
      </c>
      <c r="M593" s="594">
        <v>745940</v>
      </c>
    </row>
    <row r="594" spans="1:13" ht="15" customHeight="1">
      <c r="A594" s="594">
        <v>8820</v>
      </c>
      <c r="B594" s="594">
        <v>8840</v>
      </c>
      <c r="C594" s="594">
        <v>1194060</v>
      </c>
      <c r="D594" s="594">
        <v>1143460</v>
      </c>
      <c r="E594" s="594">
        <v>990310</v>
      </c>
      <c r="F594" s="594">
        <v>960310</v>
      </c>
      <c r="G594" s="594">
        <v>930310</v>
      </c>
      <c r="H594" s="594">
        <v>900310</v>
      </c>
      <c r="I594" s="594">
        <v>870310</v>
      </c>
      <c r="J594" s="594">
        <v>840310</v>
      </c>
      <c r="K594" s="594">
        <v>810310</v>
      </c>
      <c r="L594" s="594">
        <v>780310</v>
      </c>
      <c r="M594" s="594">
        <v>750310</v>
      </c>
    </row>
    <row r="595" spans="1:13" ht="15" customHeight="1">
      <c r="A595" s="594">
        <v>8840</v>
      </c>
      <c r="B595" s="594">
        <v>8860</v>
      </c>
      <c r="C595" s="594">
        <v>1198740</v>
      </c>
      <c r="D595" s="594">
        <v>1148120</v>
      </c>
      <c r="E595" s="594">
        <v>994680</v>
      </c>
      <c r="F595" s="594">
        <v>964680</v>
      </c>
      <c r="G595" s="594">
        <v>934680</v>
      </c>
      <c r="H595" s="594">
        <v>904680</v>
      </c>
      <c r="I595" s="594">
        <v>874680</v>
      </c>
      <c r="J595" s="594">
        <v>844680</v>
      </c>
      <c r="K595" s="594">
        <v>814680</v>
      </c>
      <c r="L595" s="594">
        <v>784680</v>
      </c>
      <c r="M595" s="594">
        <v>754680</v>
      </c>
    </row>
    <row r="596" spans="1:13" ht="15" customHeight="1">
      <c r="A596" s="594">
        <v>8860</v>
      </c>
      <c r="B596" s="594">
        <v>8880</v>
      </c>
      <c r="C596" s="594">
        <v>1203420</v>
      </c>
      <c r="D596" s="594">
        <v>1152770</v>
      </c>
      <c r="E596" s="594">
        <v>999040</v>
      </c>
      <c r="F596" s="594">
        <v>969040</v>
      </c>
      <c r="G596" s="594">
        <v>939040</v>
      </c>
      <c r="H596" s="594">
        <v>909040</v>
      </c>
      <c r="I596" s="594">
        <v>879040</v>
      </c>
      <c r="J596" s="594">
        <v>849040</v>
      </c>
      <c r="K596" s="594">
        <v>819040</v>
      </c>
      <c r="L596" s="594">
        <v>789040</v>
      </c>
      <c r="M596" s="594">
        <v>759040</v>
      </c>
    </row>
    <row r="597" spans="1:13" ht="15" customHeight="1">
      <c r="A597" s="594">
        <v>8880</v>
      </c>
      <c r="B597" s="594">
        <v>8900</v>
      </c>
      <c r="C597" s="594">
        <v>1208100</v>
      </c>
      <c r="D597" s="594">
        <v>1157430</v>
      </c>
      <c r="E597" s="594">
        <v>1003410</v>
      </c>
      <c r="F597" s="594">
        <v>973410</v>
      </c>
      <c r="G597" s="594">
        <v>943410</v>
      </c>
      <c r="H597" s="594">
        <v>913410</v>
      </c>
      <c r="I597" s="594">
        <v>883410</v>
      </c>
      <c r="J597" s="594">
        <v>853410</v>
      </c>
      <c r="K597" s="594">
        <v>823410</v>
      </c>
      <c r="L597" s="594">
        <v>793410</v>
      </c>
      <c r="M597" s="594">
        <v>763410</v>
      </c>
    </row>
    <row r="598" spans="1:13" ht="15" customHeight="1">
      <c r="A598" s="594">
        <v>8900</v>
      </c>
      <c r="B598" s="594">
        <v>8920</v>
      </c>
      <c r="C598" s="594">
        <v>1212780</v>
      </c>
      <c r="D598" s="594">
        <v>1162080</v>
      </c>
      <c r="E598" s="594">
        <v>1007780</v>
      </c>
      <c r="F598" s="594">
        <v>977780</v>
      </c>
      <c r="G598" s="594">
        <v>947780</v>
      </c>
      <c r="H598" s="594">
        <v>917780</v>
      </c>
      <c r="I598" s="594">
        <v>887780</v>
      </c>
      <c r="J598" s="594">
        <v>857780</v>
      </c>
      <c r="K598" s="594">
        <v>827780</v>
      </c>
      <c r="L598" s="594">
        <v>797780</v>
      </c>
      <c r="M598" s="594">
        <v>767780</v>
      </c>
    </row>
    <row r="599" spans="1:13" ht="15" customHeight="1">
      <c r="A599" s="594">
        <v>8920</v>
      </c>
      <c r="B599" s="594">
        <v>8940</v>
      </c>
      <c r="C599" s="594">
        <v>1217460</v>
      </c>
      <c r="D599" s="594">
        <v>1166740</v>
      </c>
      <c r="E599" s="594">
        <v>1012150</v>
      </c>
      <c r="F599" s="594">
        <v>982150</v>
      </c>
      <c r="G599" s="594">
        <v>952150</v>
      </c>
      <c r="H599" s="594">
        <v>922150</v>
      </c>
      <c r="I599" s="594">
        <v>892150</v>
      </c>
      <c r="J599" s="594">
        <v>862150</v>
      </c>
      <c r="K599" s="594">
        <v>832150</v>
      </c>
      <c r="L599" s="594">
        <v>802150</v>
      </c>
      <c r="M599" s="594">
        <v>772150</v>
      </c>
    </row>
    <row r="600" spans="1:13" ht="15" customHeight="1">
      <c r="A600" s="594">
        <v>8940</v>
      </c>
      <c r="B600" s="594">
        <v>8960</v>
      </c>
      <c r="C600" s="594">
        <v>1222140</v>
      </c>
      <c r="D600" s="594">
        <v>1171400</v>
      </c>
      <c r="E600" s="594">
        <v>1016520</v>
      </c>
      <c r="F600" s="594">
        <v>986520</v>
      </c>
      <c r="G600" s="594">
        <v>956520</v>
      </c>
      <c r="H600" s="594">
        <v>926520</v>
      </c>
      <c r="I600" s="594">
        <v>896520</v>
      </c>
      <c r="J600" s="594">
        <v>866520</v>
      </c>
      <c r="K600" s="594">
        <v>836520</v>
      </c>
      <c r="L600" s="594">
        <v>806520</v>
      </c>
      <c r="M600" s="594">
        <v>776520</v>
      </c>
    </row>
    <row r="601" spans="1:13" ht="15" customHeight="1">
      <c r="A601" s="594">
        <v>8960</v>
      </c>
      <c r="B601" s="594">
        <v>8980</v>
      </c>
      <c r="C601" s="594">
        <v>1226820</v>
      </c>
      <c r="D601" s="594">
        <v>1176050</v>
      </c>
      <c r="E601" s="594">
        <v>1020880</v>
      </c>
      <c r="F601" s="594">
        <v>990880</v>
      </c>
      <c r="G601" s="594">
        <v>960880</v>
      </c>
      <c r="H601" s="594">
        <v>930880</v>
      </c>
      <c r="I601" s="594">
        <v>900880</v>
      </c>
      <c r="J601" s="594">
        <v>870880</v>
      </c>
      <c r="K601" s="594">
        <v>840880</v>
      </c>
      <c r="L601" s="594">
        <v>810880</v>
      </c>
      <c r="M601" s="594">
        <v>780880</v>
      </c>
    </row>
    <row r="602" spans="1:13" ht="15" customHeight="1">
      <c r="A602" s="594">
        <v>8980</v>
      </c>
      <c r="B602" s="594">
        <v>9000</v>
      </c>
      <c r="C602" s="594">
        <v>1231500</v>
      </c>
      <c r="D602" s="594">
        <v>1180710</v>
      </c>
      <c r="E602" s="594">
        <v>1025250</v>
      </c>
      <c r="F602" s="594">
        <v>995250</v>
      </c>
      <c r="G602" s="594">
        <v>965250</v>
      </c>
      <c r="H602" s="594">
        <v>935250</v>
      </c>
      <c r="I602" s="594">
        <v>905250</v>
      </c>
      <c r="J602" s="594">
        <v>875250</v>
      </c>
      <c r="K602" s="594">
        <v>845250</v>
      </c>
      <c r="L602" s="594">
        <v>815250</v>
      </c>
      <c r="M602" s="594">
        <v>785250</v>
      </c>
    </row>
    <row r="603" spans="1:13" ht="15" customHeight="1">
      <c r="A603" s="594">
        <v>9000</v>
      </c>
      <c r="B603" s="594">
        <v>9020</v>
      </c>
      <c r="C603" s="594">
        <v>1236180</v>
      </c>
      <c r="D603" s="594">
        <v>1185360</v>
      </c>
      <c r="E603" s="594">
        <v>1029620</v>
      </c>
      <c r="F603" s="594">
        <v>999620</v>
      </c>
      <c r="G603" s="594">
        <v>969620</v>
      </c>
      <c r="H603" s="594">
        <v>939620</v>
      </c>
      <c r="I603" s="594">
        <v>909620</v>
      </c>
      <c r="J603" s="594">
        <v>879620</v>
      </c>
      <c r="K603" s="594">
        <v>849620</v>
      </c>
      <c r="L603" s="594">
        <v>819620</v>
      </c>
      <c r="M603" s="594">
        <v>789620</v>
      </c>
    </row>
    <row r="604" spans="1:13" ht="15" customHeight="1">
      <c r="A604" s="594">
        <v>9020</v>
      </c>
      <c r="B604" s="594">
        <v>9040</v>
      </c>
      <c r="C604" s="594">
        <v>1240860</v>
      </c>
      <c r="D604" s="594">
        <v>1190020</v>
      </c>
      <c r="E604" s="594">
        <v>1033990</v>
      </c>
      <c r="F604" s="594">
        <v>1003990</v>
      </c>
      <c r="G604" s="594">
        <v>973990</v>
      </c>
      <c r="H604" s="594">
        <v>943990</v>
      </c>
      <c r="I604" s="594">
        <v>913990</v>
      </c>
      <c r="J604" s="594">
        <v>883990</v>
      </c>
      <c r="K604" s="594">
        <v>853990</v>
      </c>
      <c r="L604" s="594">
        <v>823990</v>
      </c>
      <c r="M604" s="594">
        <v>793990</v>
      </c>
    </row>
    <row r="605" spans="1:13" ht="15" customHeight="1">
      <c r="A605" s="594">
        <v>9040</v>
      </c>
      <c r="B605" s="594">
        <v>9060</v>
      </c>
      <c r="C605" s="594">
        <v>1245540</v>
      </c>
      <c r="D605" s="594">
        <v>1194680</v>
      </c>
      <c r="E605" s="594">
        <v>1038360</v>
      </c>
      <c r="F605" s="594">
        <v>1008360</v>
      </c>
      <c r="G605" s="594">
        <v>978360</v>
      </c>
      <c r="H605" s="594">
        <v>948360</v>
      </c>
      <c r="I605" s="594">
        <v>918360</v>
      </c>
      <c r="J605" s="594">
        <v>888360</v>
      </c>
      <c r="K605" s="594">
        <v>858360</v>
      </c>
      <c r="L605" s="594">
        <v>828360</v>
      </c>
      <c r="M605" s="594">
        <v>798360</v>
      </c>
    </row>
    <row r="606" spans="1:13" ht="15" customHeight="1">
      <c r="A606" s="594">
        <v>9060</v>
      </c>
      <c r="B606" s="594">
        <v>9080</v>
      </c>
      <c r="C606" s="594">
        <v>1250220</v>
      </c>
      <c r="D606" s="594">
        <v>1199330</v>
      </c>
      <c r="E606" s="594">
        <v>1042720</v>
      </c>
      <c r="F606" s="594">
        <v>1012720</v>
      </c>
      <c r="G606" s="594">
        <v>982720</v>
      </c>
      <c r="H606" s="594">
        <v>952720</v>
      </c>
      <c r="I606" s="594">
        <v>922720</v>
      </c>
      <c r="J606" s="594">
        <v>892720</v>
      </c>
      <c r="K606" s="594">
        <v>862720</v>
      </c>
      <c r="L606" s="594">
        <v>832720</v>
      </c>
      <c r="M606" s="594">
        <v>802720</v>
      </c>
    </row>
    <row r="607" spans="1:13" ht="15" customHeight="1">
      <c r="A607" s="594">
        <v>9080</v>
      </c>
      <c r="B607" s="594">
        <v>9100</v>
      </c>
      <c r="C607" s="594">
        <v>1254900</v>
      </c>
      <c r="D607" s="594">
        <v>1203990</v>
      </c>
      <c r="E607" s="594">
        <v>1047090</v>
      </c>
      <c r="F607" s="594">
        <v>1017090</v>
      </c>
      <c r="G607" s="594">
        <v>987090</v>
      </c>
      <c r="H607" s="594">
        <v>957090</v>
      </c>
      <c r="I607" s="594">
        <v>927090</v>
      </c>
      <c r="J607" s="594">
        <v>897090</v>
      </c>
      <c r="K607" s="594">
        <v>867090</v>
      </c>
      <c r="L607" s="594">
        <v>837090</v>
      </c>
      <c r="M607" s="594">
        <v>807090</v>
      </c>
    </row>
    <row r="608" spans="1:13" ht="15" customHeight="1">
      <c r="A608" s="594">
        <v>9100</v>
      </c>
      <c r="B608" s="594">
        <v>9120</v>
      </c>
      <c r="C608" s="594">
        <v>1259580</v>
      </c>
      <c r="D608" s="594">
        <v>1208640</v>
      </c>
      <c r="E608" s="594">
        <v>1051460</v>
      </c>
      <c r="F608" s="594">
        <v>1021460</v>
      </c>
      <c r="G608" s="594">
        <v>991460</v>
      </c>
      <c r="H608" s="594">
        <v>961460</v>
      </c>
      <c r="I608" s="594">
        <v>931460</v>
      </c>
      <c r="J608" s="594">
        <v>901460</v>
      </c>
      <c r="K608" s="594">
        <v>871460</v>
      </c>
      <c r="L608" s="594">
        <v>841460</v>
      </c>
      <c r="M608" s="594">
        <v>811460</v>
      </c>
    </row>
    <row r="609" spans="1:13" ht="15" customHeight="1">
      <c r="A609" s="594">
        <v>9120</v>
      </c>
      <c r="B609" s="594">
        <v>9140</v>
      </c>
      <c r="C609" s="594">
        <v>1264260</v>
      </c>
      <c r="D609" s="594">
        <v>1213300</v>
      </c>
      <c r="E609" s="594">
        <v>1055830</v>
      </c>
      <c r="F609" s="594">
        <v>1025830</v>
      </c>
      <c r="G609" s="594">
        <v>995830</v>
      </c>
      <c r="H609" s="594">
        <v>965830</v>
      </c>
      <c r="I609" s="594">
        <v>935830</v>
      </c>
      <c r="J609" s="594">
        <v>905830</v>
      </c>
      <c r="K609" s="594">
        <v>875830</v>
      </c>
      <c r="L609" s="594">
        <v>845830</v>
      </c>
      <c r="M609" s="594">
        <v>815830</v>
      </c>
    </row>
    <row r="610" spans="1:13" ht="15" customHeight="1">
      <c r="A610" s="594">
        <v>9140</v>
      </c>
      <c r="B610" s="594">
        <v>9160</v>
      </c>
      <c r="C610" s="594">
        <v>1268940</v>
      </c>
      <c r="D610" s="594">
        <v>1217960</v>
      </c>
      <c r="E610" s="594">
        <v>1060200</v>
      </c>
      <c r="F610" s="594">
        <v>1030200</v>
      </c>
      <c r="G610" s="594">
        <v>1000200</v>
      </c>
      <c r="H610" s="594">
        <v>970200</v>
      </c>
      <c r="I610" s="594">
        <v>940200</v>
      </c>
      <c r="J610" s="594">
        <v>910200</v>
      </c>
      <c r="K610" s="594">
        <v>880200</v>
      </c>
      <c r="L610" s="594">
        <v>850200</v>
      </c>
      <c r="M610" s="594">
        <v>820200</v>
      </c>
    </row>
    <row r="611" spans="1:13" ht="15" customHeight="1">
      <c r="A611" s="594">
        <v>9160</v>
      </c>
      <c r="B611" s="594">
        <v>9180</v>
      </c>
      <c r="C611" s="594">
        <v>1273620</v>
      </c>
      <c r="D611" s="594">
        <v>1222610</v>
      </c>
      <c r="E611" s="594">
        <v>1064560</v>
      </c>
      <c r="F611" s="594">
        <v>1034560</v>
      </c>
      <c r="G611" s="594">
        <v>1004560</v>
      </c>
      <c r="H611" s="594">
        <v>974560</v>
      </c>
      <c r="I611" s="594">
        <v>944560</v>
      </c>
      <c r="J611" s="594">
        <v>914560</v>
      </c>
      <c r="K611" s="594">
        <v>884560</v>
      </c>
      <c r="L611" s="594">
        <v>854560</v>
      </c>
      <c r="M611" s="594">
        <v>824560</v>
      </c>
    </row>
    <row r="612" spans="1:13" ht="15" customHeight="1">
      <c r="A612" s="594">
        <v>9180</v>
      </c>
      <c r="B612" s="594">
        <v>9200</v>
      </c>
      <c r="C612" s="594">
        <v>1278300</v>
      </c>
      <c r="D612" s="594">
        <v>1227270</v>
      </c>
      <c r="E612" s="594">
        <v>1068930</v>
      </c>
      <c r="F612" s="594">
        <v>1038930</v>
      </c>
      <c r="G612" s="594">
        <v>1008930</v>
      </c>
      <c r="H612" s="594">
        <v>978930</v>
      </c>
      <c r="I612" s="594">
        <v>948930</v>
      </c>
      <c r="J612" s="594">
        <v>918930</v>
      </c>
      <c r="K612" s="594">
        <v>888930</v>
      </c>
      <c r="L612" s="594">
        <v>858930</v>
      </c>
      <c r="M612" s="594">
        <v>828930</v>
      </c>
    </row>
    <row r="613" spans="1:13" ht="15" customHeight="1">
      <c r="A613" s="594">
        <v>9200</v>
      </c>
      <c r="B613" s="594">
        <v>9220</v>
      </c>
      <c r="C613" s="594">
        <v>1282980</v>
      </c>
      <c r="D613" s="594">
        <v>1231920</v>
      </c>
      <c r="E613" s="594">
        <v>1073300</v>
      </c>
      <c r="F613" s="594">
        <v>1043300</v>
      </c>
      <c r="G613" s="594">
        <v>1013300</v>
      </c>
      <c r="H613" s="594">
        <v>983300</v>
      </c>
      <c r="I613" s="594">
        <v>953300</v>
      </c>
      <c r="J613" s="594">
        <v>923300</v>
      </c>
      <c r="K613" s="594">
        <v>893300</v>
      </c>
      <c r="L613" s="594">
        <v>863300</v>
      </c>
      <c r="M613" s="594">
        <v>833300</v>
      </c>
    </row>
    <row r="614" spans="1:13" ht="15" customHeight="1">
      <c r="A614" s="594">
        <v>9220</v>
      </c>
      <c r="B614" s="594">
        <v>9240</v>
      </c>
      <c r="C614" s="594">
        <v>1289640</v>
      </c>
      <c r="D614" s="594">
        <v>1236580</v>
      </c>
      <c r="E614" s="594">
        <v>1077670</v>
      </c>
      <c r="F614" s="594">
        <v>1047670</v>
      </c>
      <c r="G614" s="594">
        <v>1017670</v>
      </c>
      <c r="H614" s="594">
        <v>987670</v>
      </c>
      <c r="I614" s="594">
        <v>957670</v>
      </c>
      <c r="J614" s="594">
        <v>927670</v>
      </c>
      <c r="K614" s="594">
        <v>897670</v>
      </c>
      <c r="L614" s="594">
        <v>867670</v>
      </c>
      <c r="M614" s="594">
        <v>837670</v>
      </c>
    </row>
    <row r="615" spans="1:13" ht="15" customHeight="1">
      <c r="A615" s="594">
        <v>9240</v>
      </c>
      <c r="B615" s="594">
        <v>9260</v>
      </c>
      <c r="C615" s="594">
        <v>1296470</v>
      </c>
      <c r="D615" s="594">
        <v>1241240</v>
      </c>
      <c r="E615" s="594">
        <v>1082040</v>
      </c>
      <c r="F615" s="594">
        <v>1052040</v>
      </c>
      <c r="G615" s="594">
        <v>1022040</v>
      </c>
      <c r="H615" s="594">
        <v>992040</v>
      </c>
      <c r="I615" s="594">
        <v>962040</v>
      </c>
      <c r="J615" s="594">
        <v>932040</v>
      </c>
      <c r="K615" s="594">
        <v>902040</v>
      </c>
      <c r="L615" s="594">
        <v>872040</v>
      </c>
      <c r="M615" s="594">
        <v>842040</v>
      </c>
    </row>
    <row r="616" spans="1:13" ht="15" customHeight="1">
      <c r="A616" s="594">
        <v>9260</v>
      </c>
      <c r="B616" s="594">
        <v>9280</v>
      </c>
      <c r="C616" s="594">
        <v>1303290</v>
      </c>
      <c r="D616" s="594">
        <v>1245890</v>
      </c>
      <c r="E616" s="594">
        <v>1086400</v>
      </c>
      <c r="F616" s="594">
        <v>1056400</v>
      </c>
      <c r="G616" s="594">
        <v>1026400</v>
      </c>
      <c r="H616" s="594">
        <v>996400</v>
      </c>
      <c r="I616" s="594">
        <v>966400</v>
      </c>
      <c r="J616" s="594">
        <v>936400</v>
      </c>
      <c r="K616" s="594">
        <v>906400</v>
      </c>
      <c r="L616" s="594">
        <v>876400</v>
      </c>
      <c r="M616" s="594">
        <v>846400</v>
      </c>
    </row>
    <row r="617" spans="1:13" ht="15" customHeight="1">
      <c r="A617" s="594">
        <v>9280</v>
      </c>
      <c r="B617" s="594">
        <v>9300</v>
      </c>
      <c r="C617" s="594">
        <v>1310120</v>
      </c>
      <c r="D617" s="594">
        <v>1250550</v>
      </c>
      <c r="E617" s="594">
        <v>1090770</v>
      </c>
      <c r="F617" s="594">
        <v>1060770</v>
      </c>
      <c r="G617" s="594">
        <v>1030770</v>
      </c>
      <c r="H617" s="594">
        <v>1000770</v>
      </c>
      <c r="I617" s="594">
        <v>970770</v>
      </c>
      <c r="J617" s="594">
        <v>940770</v>
      </c>
      <c r="K617" s="594">
        <v>910770</v>
      </c>
      <c r="L617" s="594">
        <v>880770</v>
      </c>
      <c r="M617" s="594">
        <v>850770</v>
      </c>
    </row>
    <row r="618" spans="1:13" ht="15" customHeight="1">
      <c r="A618" s="594">
        <v>9300</v>
      </c>
      <c r="B618" s="594">
        <v>9320</v>
      </c>
      <c r="C618" s="594">
        <v>1316940</v>
      </c>
      <c r="D618" s="594">
        <v>1255200</v>
      </c>
      <c r="E618" s="594">
        <v>1095140</v>
      </c>
      <c r="F618" s="594">
        <v>1065140</v>
      </c>
      <c r="G618" s="594">
        <v>1035140</v>
      </c>
      <c r="H618" s="594">
        <v>1005140</v>
      </c>
      <c r="I618" s="594">
        <v>975140</v>
      </c>
      <c r="J618" s="594">
        <v>945140</v>
      </c>
      <c r="K618" s="594">
        <v>915140</v>
      </c>
      <c r="L618" s="594">
        <v>885140</v>
      </c>
      <c r="M618" s="594">
        <v>855140</v>
      </c>
    </row>
    <row r="619" spans="1:13" ht="15" customHeight="1">
      <c r="A619" s="594">
        <v>9320</v>
      </c>
      <c r="B619" s="594">
        <v>9340</v>
      </c>
      <c r="C619" s="594">
        <v>1323770</v>
      </c>
      <c r="D619" s="594">
        <v>1259860</v>
      </c>
      <c r="E619" s="594">
        <v>1099510</v>
      </c>
      <c r="F619" s="594">
        <v>1069510</v>
      </c>
      <c r="G619" s="594">
        <v>1039510</v>
      </c>
      <c r="H619" s="594">
        <v>1009510</v>
      </c>
      <c r="I619" s="594">
        <v>979510</v>
      </c>
      <c r="J619" s="594">
        <v>949510</v>
      </c>
      <c r="K619" s="594">
        <v>919510</v>
      </c>
      <c r="L619" s="594">
        <v>889510</v>
      </c>
      <c r="M619" s="594">
        <v>859510</v>
      </c>
    </row>
    <row r="620" spans="1:13" ht="15" customHeight="1">
      <c r="A620" s="594">
        <v>9340</v>
      </c>
      <c r="B620" s="594">
        <v>9360</v>
      </c>
      <c r="C620" s="594">
        <v>1330590</v>
      </c>
      <c r="D620" s="594">
        <v>1264520</v>
      </c>
      <c r="E620" s="594">
        <v>1103880</v>
      </c>
      <c r="F620" s="594">
        <v>1073880</v>
      </c>
      <c r="G620" s="594">
        <v>1043880</v>
      </c>
      <c r="H620" s="594">
        <v>1013880</v>
      </c>
      <c r="I620" s="594">
        <v>983880</v>
      </c>
      <c r="J620" s="594">
        <v>953880</v>
      </c>
      <c r="K620" s="594">
        <v>923880</v>
      </c>
      <c r="L620" s="594">
        <v>893880</v>
      </c>
      <c r="M620" s="594">
        <v>863880</v>
      </c>
    </row>
    <row r="621" spans="1:13" ht="15" customHeight="1">
      <c r="A621" s="594">
        <v>9360</v>
      </c>
      <c r="B621" s="594">
        <v>9380</v>
      </c>
      <c r="C621" s="594">
        <v>1337420</v>
      </c>
      <c r="D621" s="594">
        <v>1269170</v>
      </c>
      <c r="E621" s="594">
        <v>1108240</v>
      </c>
      <c r="F621" s="594">
        <v>1078240</v>
      </c>
      <c r="G621" s="594">
        <v>1048240</v>
      </c>
      <c r="H621" s="594">
        <v>1018240</v>
      </c>
      <c r="I621" s="594">
        <v>988240</v>
      </c>
      <c r="J621" s="594">
        <v>958240</v>
      </c>
      <c r="K621" s="594">
        <v>928240</v>
      </c>
      <c r="L621" s="594">
        <v>898240</v>
      </c>
      <c r="M621" s="594">
        <v>868240</v>
      </c>
    </row>
    <row r="622" spans="1:13" ht="15" customHeight="1">
      <c r="A622" s="594">
        <v>9380</v>
      </c>
      <c r="B622" s="594">
        <v>9400</v>
      </c>
      <c r="C622" s="594">
        <v>1344240</v>
      </c>
      <c r="D622" s="594">
        <v>1273830</v>
      </c>
      <c r="E622" s="594">
        <v>1112610</v>
      </c>
      <c r="F622" s="594">
        <v>1082610</v>
      </c>
      <c r="G622" s="594">
        <v>1052610</v>
      </c>
      <c r="H622" s="594">
        <v>1022610</v>
      </c>
      <c r="I622" s="594">
        <v>992610</v>
      </c>
      <c r="J622" s="594">
        <v>962610</v>
      </c>
      <c r="K622" s="594">
        <v>932610</v>
      </c>
      <c r="L622" s="594">
        <v>902610</v>
      </c>
      <c r="M622" s="594">
        <v>872610</v>
      </c>
    </row>
    <row r="623" spans="1:13" ht="15" customHeight="1">
      <c r="A623" s="594">
        <v>9400</v>
      </c>
      <c r="B623" s="594">
        <v>9420</v>
      </c>
      <c r="C623" s="594">
        <v>1351070</v>
      </c>
      <c r="D623" s="594">
        <v>1278480</v>
      </c>
      <c r="E623" s="594">
        <v>1116980</v>
      </c>
      <c r="F623" s="594">
        <v>1086980</v>
      </c>
      <c r="G623" s="594">
        <v>1056980</v>
      </c>
      <c r="H623" s="594">
        <v>1026980</v>
      </c>
      <c r="I623" s="594">
        <v>996980</v>
      </c>
      <c r="J623" s="594">
        <v>966980</v>
      </c>
      <c r="K623" s="594">
        <v>936980</v>
      </c>
      <c r="L623" s="594">
        <v>906980</v>
      </c>
      <c r="M623" s="594">
        <v>876980</v>
      </c>
    </row>
    <row r="624" spans="1:13" ht="15" customHeight="1">
      <c r="A624" s="594">
        <v>9420</v>
      </c>
      <c r="B624" s="594">
        <v>9440</v>
      </c>
      <c r="C624" s="594">
        <v>1357890</v>
      </c>
      <c r="D624" s="594">
        <v>1283140</v>
      </c>
      <c r="E624" s="594">
        <v>1121350</v>
      </c>
      <c r="F624" s="594">
        <v>1091350</v>
      </c>
      <c r="G624" s="594">
        <v>1061350</v>
      </c>
      <c r="H624" s="594">
        <v>1031350</v>
      </c>
      <c r="I624" s="594">
        <v>1001350</v>
      </c>
      <c r="J624" s="594">
        <v>971350</v>
      </c>
      <c r="K624" s="594">
        <v>941350</v>
      </c>
      <c r="L624" s="594">
        <v>911350</v>
      </c>
      <c r="M624" s="594">
        <v>881350</v>
      </c>
    </row>
    <row r="625" spans="1:13" ht="15" customHeight="1">
      <c r="A625" s="594">
        <v>9440</v>
      </c>
      <c r="B625" s="594">
        <v>9460</v>
      </c>
      <c r="C625" s="594">
        <v>1364720</v>
      </c>
      <c r="D625" s="594">
        <v>1289840</v>
      </c>
      <c r="E625" s="594">
        <v>1125720</v>
      </c>
      <c r="F625" s="594">
        <v>1095720</v>
      </c>
      <c r="G625" s="594">
        <v>1065720</v>
      </c>
      <c r="H625" s="594">
        <v>1035720</v>
      </c>
      <c r="I625" s="594">
        <v>1005720</v>
      </c>
      <c r="J625" s="594">
        <v>975720</v>
      </c>
      <c r="K625" s="594">
        <v>945720</v>
      </c>
      <c r="L625" s="594">
        <v>915720</v>
      </c>
      <c r="M625" s="594">
        <v>885720</v>
      </c>
    </row>
    <row r="626" spans="1:13" ht="15" customHeight="1">
      <c r="A626" s="594">
        <v>9460</v>
      </c>
      <c r="B626" s="594">
        <v>9480</v>
      </c>
      <c r="C626" s="594">
        <v>1371540</v>
      </c>
      <c r="D626" s="594">
        <v>1296630</v>
      </c>
      <c r="E626" s="594">
        <v>1130080</v>
      </c>
      <c r="F626" s="594">
        <v>1100080</v>
      </c>
      <c r="G626" s="594">
        <v>1070080</v>
      </c>
      <c r="H626" s="594">
        <v>1040080</v>
      </c>
      <c r="I626" s="594">
        <v>1010080</v>
      </c>
      <c r="J626" s="594">
        <v>980080</v>
      </c>
      <c r="K626" s="594">
        <v>950080</v>
      </c>
      <c r="L626" s="594">
        <v>920080</v>
      </c>
      <c r="M626" s="594">
        <v>890080</v>
      </c>
    </row>
    <row r="627" spans="1:13" ht="15" customHeight="1">
      <c r="A627" s="594">
        <v>9480</v>
      </c>
      <c r="B627" s="594">
        <v>9500</v>
      </c>
      <c r="C627" s="594">
        <v>1378370</v>
      </c>
      <c r="D627" s="594">
        <v>1303420</v>
      </c>
      <c r="E627" s="594">
        <v>1134450</v>
      </c>
      <c r="F627" s="594">
        <v>1104450</v>
      </c>
      <c r="G627" s="594">
        <v>1074450</v>
      </c>
      <c r="H627" s="594">
        <v>1044450</v>
      </c>
      <c r="I627" s="594">
        <v>1014450</v>
      </c>
      <c r="J627" s="594">
        <v>984450</v>
      </c>
      <c r="K627" s="594">
        <v>954450</v>
      </c>
      <c r="L627" s="594">
        <v>924450</v>
      </c>
      <c r="M627" s="594">
        <v>894450</v>
      </c>
    </row>
    <row r="628" spans="1:13" ht="15" customHeight="1">
      <c r="A628" s="594">
        <v>9500</v>
      </c>
      <c r="B628" s="594">
        <v>9520</v>
      </c>
      <c r="C628" s="594">
        <v>1385190</v>
      </c>
      <c r="D628" s="594">
        <v>1310210</v>
      </c>
      <c r="E628" s="594">
        <v>1138820</v>
      </c>
      <c r="F628" s="594">
        <v>1108820</v>
      </c>
      <c r="G628" s="594">
        <v>1078820</v>
      </c>
      <c r="H628" s="594">
        <v>1048820</v>
      </c>
      <c r="I628" s="594">
        <v>1018820</v>
      </c>
      <c r="J628" s="594">
        <v>988820</v>
      </c>
      <c r="K628" s="594">
        <v>958820</v>
      </c>
      <c r="L628" s="594">
        <v>928820</v>
      </c>
      <c r="M628" s="594">
        <v>898820</v>
      </c>
    </row>
    <row r="629" spans="1:13" ht="15" customHeight="1">
      <c r="A629" s="594">
        <v>9520</v>
      </c>
      <c r="B629" s="594">
        <v>9540</v>
      </c>
      <c r="C629" s="594">
        <v>1392020</v>
      </c>
      <c r="D629" s="594">
        <v>1317000</v>
      </c>
      <c r="E629" s="594">
        <v>1143190</v>
      </c>
      <c r="F629" s="594">
        <v>1113190</v>
      </c>
      <c r="G629" s="594">
        <v>1083190</v>
      </c>
      <c r="H629" s="594">
        <v>1053190</v>
      </c>
      <c r="I629" s="594">
        <v>1023190</v>
      </c>
      <c r="J629" s="594">
        <v>993190</v>
      </c>
      <c r="K629" s="594">
        <v>963190</v>
      </c>
      <c r="L629" s="594">
        <v>933190</v>
      </c>
      <c r="M629" s="594">
        <v>903190</v>
      </c>
    </row>
    <row r="630" spans="1:13" ht="15" customHeight="1">
      <c r="A630" s="594">
        <v>9540</v>
      </c>
      <c r="B630" s="594">
        <v>9560</v>
      </c>
      <c r="C630" s="594">
        <v>1398840</v>
      </c>
      <c r="D630" s="594">
        <v>1323790</v>
      </c>
      <c r="E630" s="594">
        <v>1147560</v>
      </c>
      <c r="F630" s="594">
        <v>1117560</v>
      </c>
      <c r="G630" s="594">
        <v>1087560</v>
      </c>
      <c r="H630" s="594">
        <v>1057560</v>
      </c>
      <c r="I630" s="594">
        <v>1027560</v>
      </c>
      <c r="J630" s="594">
        <v>997560</v>
      </c>
      <c r="K630" s="594">
        <v>967560</v>
      </c>
      <c r="L630" s="594">
        <v>937560</v>
      </c>
      <c r="M630" s="594">
        <v>907560</v>
      </c>
    </row>
    <row r="631" spans="1:13" ht="15" customHeight="1">
      <c r="A631" s="594">
        <v>9560</v>
      </c>
      <c r="B631" s="594">
        <v>9580</v>
      </c>
      <c r="C631" s="594">
        <v>1405670</v>
      </c>
      <c r="D631" s="594">
        <v>1330580</v>
      </c>
      <c r="E631" s="594">
        <v>1151920</v>
      </c>
      <c r="F631" s="594">
        <v>1121920</v>
      </c>
      <c r="G631" s="594">
        <v>1091920</v>
      </c>
      <c r="H631" s="594">
        <v>1061920</v>
      </c>
      <c r="I631" s="594">
        <v>1031920</v>
      </c>
      <c r="J631" s="594">
        <v>1001920</v>
      </c>
      <c r="K631" s="594">
        <v>971920</v>
      </c>
      <c r="L631" s="594">
        <v>941920</v>
      </c>
      <c r="M631" s="594">
        <v>911920</v>
      </c>
    </row>
    <row r="632" spans="1:13" ht="15" customHeight="1">
      <c r="A632" s="594">
        <v>9580</v>
      </c>
      <c r="B632" s="594">
        <v>9600</v>
      </c>
      <c r="C632" s="594">
        <v>1412490</v>
      </c>
      <c r="D632" s="594">
        <v>1337370</v>
      </c>
      <c r="E632" s="594">
        <v>1156290</v>
      </c>
      <c r="F632" s="594">
        <v>1126290</v>
      </c>
      <c r="G632" s="594">
        <v>1096290</v>
      </c>
      <c r="H632" s="594">
        <v>1066290</v>
      </c>
      <c r="I632" s="594">
        <v>1036290</v>
      </c>
      <c r="J632" s="594">
        <v>1006290</v>
      </c>
      <c r="K632" s="594">
        <v>976290</v>
      </c>
      <c r="L632" s="594">
        <v>946290</v>
      </c>
      <c r="M632" s="594">
        <v>916290</v>
      </c>
    </row>
    <row r="633" spans="1:13" ht="15" customHeight="1">
      <c r="A633" s="594">
        <v>9600</v>
      </c>
      <c r="B633" s="594">
        <v>9620</v>
      </c>
      <c r="C633" s="594">
        <v>1419320</v>
      </c>
      <c r="D633" s="594">
        <v>1344160</v>
      </c>
      <c r="E633" s="594">
        <v>1160660</v>
      </c>
      <c r="F633" s="594">
        <v>1130660</v>
      </c>
      <c r="G633" s="594">
        <v>1100660</v>
      </c>
      <c r="H633" s="594">
        <v>1070660</v>
      </c>
      <c r="I633" s="594">
        <v>1040660</v>
      </c>
      <c r="J633" s="594">
        <v>1010660</v>
      </c>
      <c r="K633" s="594">
        <v>980660</v>
      </c>
      <c r="L633" s="594">
        <v>950660</v>
      </c>
      <c r="M633" s="594">
        <v>920660</v>
      </c>
    </row>
    <row r="634" spans="1:13" ht="15" customHeight="1">
      <c r="A634" s="594">
        <v>9620</v>
      </c>
      <c r="B634" s="594">
        <v>9640</v>
      </c>
      <c r="C634" s="594">
        <v>1426140</v>
      </c>
      <c r="D634" s="594">
        <v>1350950</v>
      </c>
      <c r="E634" s="594">
        <v>1165030</v>
      </c>
      <c r="F634" s="594">
        <v>1135030</v>
      </c>
      <c r="G634" s="594">
        <v>1105030</v>
      </c>
      <c r="H634" s="594">
        <v>1075030</v>
      </c>
      <c r="I634" s="594">
        <v>1045030</v>
      </c>
      <c r="J634" s="594">
        <v>1015030</v>
      </c>
      <c r="K634" s="594">
        <v>985030</v>
      </c>
      <c r="L634" s="594">
        <v>955030</v>
      </c>
      <c r="M634" s="594">
        <v>925030</v>
      </c>
    </row>
    <row r="635" spans="1:13" ht="15" customHeight="1">
      <c r="A635" s="594">
        <v>9640</v>
      </c>
      <c r="B635" s="594">
        <v>9660</v>
      </c>
      <c r="C635" s="594">
        <v>1432970</v>
      </c>
      <c r="D635" s="594">
        <v>1357740</v>
      </c>
      <c r="E635" s="594">
        <v>1169400</v>
      </c>
      <c r="F635" s="594">
        <v>1139400</v>
      </c>
      <c r="G635" s="594">
        <v>1109400</v>
      </c>
      <c r="H635" s="594">
        <v>1079400</v>
      </c>
      <c r="I635" s="594">
        <v>1049400</v>
      </c>
      <c r="J635" s="594">
        <v>1019400</v>
      </c>
      <c r="K635" s="594">
        <v>989400</v>
      </c>
      <c r="L635" s="594">
        <v>959400</v>
      </c>
      <c r="M635" s="594">
        <v>929400</v>
      </c>
    </row>
    <row r="636" spans="1:13" ht="15" customHeight="1">
      <c r="A636" s="594">
        <v>9660</v>
      </c>
      <c r="B636" s="594">
        <v>9680</v>
      </c>
      <c r="C636" s="594">
        <v>1439790</v>
      </c>
      <c r="D636" s="594">
        <v>1364530</v>
      </c>
      <c r="E636" s="594">
        <v>1173760</v>
      </c>
      <c r="F636" s="594">
        <v>1143760</v>
      </c>
      <c r="G636" s="594">
        <v>1113760</v>
      </c>
      <c r="H636" s="594">
        <v>1083760</v>
      </c>
      <c r="I636" s="594">
        <v>1053760</v>
      </c>
      <c r="J636" s="594">
        <v>1023760</v>
      </c>
      <c r="K636" s="594">
        <v>993760</v>
      </c>
      <c r="L636" s="594">
        <v>963760</v>
      </c>
      <c r="M636" s="594">
        <v>933760</v>
      </c>
    </row>
    <row r="637" spans="1:13" ht="15" customHeight="1">
      <c r="A637" s="594">
        <v>9680</v>
      </c>
      <c r="B637" s="594">
        <v>9700</v>
      </c>
      <c r="C637" s="594">
        <v>1446620</v>
      </c>
      <c r="D637" s="594">
        <v>1371320</v>
      </c>
      <c r="E637" s="594">
        <v>1178130</v>
      </c>
      <c r="F637" s="594">
        <v>1148130</v>
      </c>
      <c r="G637" s="594">
        <v>1118130</v>
      </c>
      <c r="H637" s="594">
        <v>1088130</v>
      </c>
      <c r="I637" s="594">
        <v>1058130</v>
      </c>
      <c r="J637" s="594">
        <v>1028130</v>
      </c>
      <c r="K637" s="594">
        <v>998130</v>
      </c>
      <c r="L637" s="594">
        <v>968130</v>
      </c>
      <c r="M637" s="594">
        <v>938130</v>
      </c>
    </row>
    <row r="638" spans="1:13" ht="15" customHeight="1">
      <c r="A638" s="594">
        <v>9700</v>
      </c>
      <c r="B638" s="594">
        <v>9720</v>
      </c>
      <c r="C638" s="594">
        <v>1453440</v>
      </c>
      <c r="D638" s="594">
        <v>1378110</v>
      </c>
      <c r="E638" s="594">
        <v>1182500</v>
      </c>
      <c r="F638" s="594">
        <v>1152500</v>
      </c>
      <c r="G638" s="594">
        <v>1122500</v>
      </c>
      <c r="H638" s="594">
        <v>1092500</v>
      </c>
      <c r="I638" s="594">
        <v>1062500</v>
      </c>
      <c r="J638" s="594">
        <v>1032500</v>
      </c>
      <c r="K638" s="594">
        <v>1002500</v>
      </c>
      <c r="L638" s="594">
        <v>972500</v>
      </c>
      <c r="M638" s="594">
        <v>942500</v>
      </c>
    </row>
    <row r="639" spans="1:13" ht="15" customHeight="1">
      <c r="A639" s="594">
        <v>9720</v>
      </c>
      <c r="B639" s="594">
        <v>9740</v>
      </c>
      <c r="C639" s="594">
        <v>1460270</v>
      </c>
      <c r="D639" s="594">
        <v>1384900</v>
      </c>
      <c r="E639" s="594">
        <v>1186870</v>
      </c>
      <c r="F639" s="594">
        <v>1156870</v>
      </c>
      <c r="G639" s="594">
        <v>1126870</v>
      </c>
      <c r="H639" s="594">
        <v>1096870</v>
      </c>
      <c r="I639" s="594">
        <v>1066870</v>
      </c>
      <c r="J639" s="594">
        <v>1036870</v>
      </c>
      <c r="K639" s="594">
        <v>1006870</v>
      </c>
      <c r="L639" s="594">
        <v>976870</v>
      </c>
      <c r="M639" s="594">
        <v>946870</v>
      </c>
    </row>
    <row r="640" spans="1:13" ht="15" customHeight="1">
      <c r="A640" s="594">
        <v>9740</v>
      </c>
      <c r="B640" s="594">
        <v>9760</v>
      </c>
      <c r="C640" s="594">
        <v>1467090</v>
      </c>
      <c r="D640" s="594">
        <v>1391690</v>
      </c>
      <c r="E640" s="594">
        <v>1191240</v>
      </c>
      <c r="F640" s="594">
        <v>1161240</v>
      </c>
      <c r="G640" s="594">
        <v>1131240</v>
      </c>
      <c r="H640" s="594">
        <v>1101240</v>
      </c>
      <c r="I640" s="594">
        <v>1071240</v>
      </c>
      <c r="J640" s="594">
        <v>1041240</v>
      </c>
      <c r="K640" s="594">
        <v>1011240</v>
      </c>
      <c r="L640" s="594">
        <v>981240</v>
      </c>
      <c r="M640" s="594">
        <v>951240</v>
      </c>
    </row>
    <row r="641" spans="1:20" ht="15" customHeight="1">
      <c r="A641" s="594">
        <v>9760</v>
      </c>
      <c r="B641" s="594">
        <v>9780</v>
      </c>
      <c r="C641" s="594">
        <v>1473920</v>
      </c>
      <c r="D641" s="594">
        <v>1398480</v>
      </c>
      <c r="E641" s="594">
        <v>1195600</v>
      </c>
      <c r="F641" s="594">
        <v>1165600</v>
      </c>
      <c r="G641" s="594">
        <v>1135600</v>
      </c>
      <c r="H641" s="594">
        <v>1105600</v>
      </c>
      <c r="I641" s="594">
        <v>1075600</v>
      </c>
      <c r="J641" s="594">
        <v>1045600</v>
      </c>
      <c r="K641" s="594">
        <v>1015600</v>
      </c>
      <c r="L641" s="594">
        <v>985600</v>
      </c>
      <c r="M641" s="594">
        <v>955600</v>
      </c>
    </row>
    <row r="642" spans="1:20" ht="15" customHeight="1">
      <c r="A642" s="594">
        <v>9780</v>
      </c>
      <c r="B642" s="594">
        <v>9800</v>
      </c>
      <c r="C642" s="594">
        <v>1480740</v>
      </c>
      <c r="D642" s="594">
        <v>1405270</v>
      </c>
      <c r="E642" s="594">
        <v>1199970</v>
      </c>
      <c r="F642" s="594">
        <v>1169970</v>
      </c>
      <c r="G642" s="594">
        <v>1139970</v>
      </c>
      <c r="H642" s="594">
        <v>1109970</v>
      </c>
      <c r="I642" s="594">
        <v>1079970</v>
      </c>
      <c r="J642" s="594">
        <v>1049970</v>
      </c>
      <c r="K642" s="594">
        <v>1019970</v>
      </c>
      <c r="L642" s="594">
        <v>989970</v>
      </c>
      <c r="M642" s="594">
        <v>959970</v>
      </c>
    </row>
    <row r="643" spans="1:20" ht="15" customHeight="1">
      <c r="A643" s="594">
        <v>9800</v>
      </c>
      <c r="B643" s="594">
        <v>9820</v>
      </c>
      <c r="C643" s="594">
        <v>1487570</v>
      </c>
      <c r="D643" s="594">
        <v>1412060</v>
      </c>
      <c r="E643" s="594">
        <v>1204340</v>
      </c>
      <c r="F643" s="594">
        <v>1174340</v>
      </c>
      <c r="G643" s="594">
        <v>1144340</v>
      </c>
      <c r="H643" s="594">
        <v>1114340</v>
      </c>
      <c r="I643" s="594">
        <v>1084340</v>
      </c>
      <c r="J643" s="594">
        <v>1054340</v>
      </c>
      <c r="K643" s="594">
        <v>1024340</v>
      </c>
      <c r="L643" s="594">
        <v>994340</v>
      </c>
      <c r="M643" s="594">
        <v>964340</v>
      </c>
    </row>
    <row r="644" spans="1:20" ht="15" customHeight="1">
      <c r="A644" s="594">
        <v>9820</v>
      </c>
      <c r="B644" s="594">
        <v>9840</v>
      </c>
      <c r="C644" s="594">
        <v>1494390</v>
      </c>
      <c r="D644" s="594">
        <v>1418850</v>
      </c>
      <c r="E644" s="594">
        <v>1208710</v>
      </c>
      <c r="F644" s="594">
        <v>1178710</v>
      </c>
      <c r="G644" s="594">
        <v>1148710</v>
      </c>
      <c r="H644" s="594">
        <v>1118710</v>
      </c>
      <c r="I644" s="594">
        <v>1088710</v>
      </c>
      <c r="J644" s="594">
        <v>1058710</v>
      </c>
      <c r="K644" s="594">
        <v>1028710</v>
      </c>
      <c r="L644" s="594">
        <v>998710</v>
      </c>
      <c r="M644" s="594">
        <v>968710</v>
      </c>
    </row>
    <row r="645" spans="1:20" ht="15" customHeight="1">
      <c r="A645" s="594">
        <v>9840</v>
      </c>
      <c r="B645" s="594">
        <v>9860</v>
      </c>
      <c r="C645" s="594">
        <v>1501220</v>
      </c>
      <c r="D645" s="594">
        <v>1425640</v>
      </c>
      <c r="E645" s="594">
        <v>1213080</v>
      </c>
      <c r="F645" s="594">
        <v>1183080</v>
      </c>
      <c r="G645" s="594">
        <v>1153080</v>
      </c>
      <c r="H645" s="594">
        <v>1123080</v>
      </c>
      <c r="I645" s="594">
        <v>1093080</v>
      </c>
      <c r="J645" s="594">
        <v>1063080</v>
      </c>
      <c r="K645" s="594">
        <v>1033080</v>
      </c>
      <c r="L645" s="594">
        <v>1003080</v>
      </c>
      <c r="M645" s="594">
        <v>973080</v>
      </c>
    </row>
    <row r="646" spans="1:20" ht="15" customHeight="1">
      <c r="A646" s="594">
        <v>9860</v>
      </c>
      <c r="B646" s="594">
        <v>9880</v>
      </c>
      <c r="C646" s="594">
        <v>1508040</v>
      </c>
      <c r="D646" s="594">
        <v>1432430</v>
      </c>
      <c r="E646" s="594">
        <v>1217440</v>
      </c>
      <c r="F646" s="594">
        <v>1187440</v>
      </c>
      <c r="G646" s="594">
        <v>1157440</v>
      </c>
      <c r="H646" s="594">
        <v>1127440</v>
      </c>
      <c r="I646" s="594">
        <v>1097440</v>
      </c>
      <c r="J646" s="594">
        <v>1067440</v>
      </c>
      <c r="K646" s="594">
        <v>1037440</v>
      </c>
      <c r="L646" s="594">
        <v>1007440</v>
      </c>
      <c r="M646" s="594">
        <v>977440</v>
      </c>
    </row>
    <row r="647" spans="1:20" ht="15" customHeight="1">
      <c r="A647" s="594">
        <v>9880</v>
      </c>
      <c r="B647" s="594">
        <v>9900</v>
      </c>
      <c r="C647" s="594">
        <v>1514870</v>
      </c>
      <c r="D647" s="594">
        <v>1439220</v>
      </c>
      <c r="E647" s="594">
        <v>1221810</v>
      </c>
      <c r="F647" s="594">
        <v>1191810</v>
      </c>
      <c r="G647" s="594">
        <v>1161810</v>
      </c>
      <c r="H647" s="594">
        <v>1131810</v>
      </c>
      <c r="I647" s="594">
        <v>1101810</v>
      </c>
      <c r="J647" s="594">
        <v>1071810</v>
      </c>
      <c r="K647" s="594">
        <v>1041810</v>
      </c>
      <c r="L647" s="594">
        <v>1011810</v>
      </c>
      <c r="M647" s="594">
        <v>981810</v>
      </c>
    </row>
    <row r="648" spans="1:20" ht="15" customHeight="1">
      <c r="A648" s="594">
        <v>9900</v>
      </c>
      <c r="B648" s="594">
        <v>9920</v>
      </c>
      <c r="C648" s="594">
        <v>1521690</v>
      </c>
      <c r="D648" s="594">
        <v>1446010</v>
      </c>
      <c r="E648" s="594">
        <v>1226180</v>
      </c>
      <c r="F648" s="594">
        <v>1196180</v>
      </c>
      <c r="G648" s="594">
        <v>1166180</v>
      </c>
      <c r="H648" s="594">
        <v>1136180</v>
      </c>
      <c r="I648" s="594">
        <v>1106180</v>
      </c>
      <c r="J648" s="594">
        <v>1076180</v>
      </c>
      <c r="K648" s="594">
        <v>1046180</v>
      </c>
      <c r="L648" s="594">
        <v>1016180</v>
      </c>
      <c r="M648" s="594">
        <v>986180</v>
      </c>
    </row>
    <row r="649" spans="1:20" ht="15" customHeight="1">
      <c r="A649" s="594">
        <v>9920</v>
      </c>
      <c r="B649" s="594">
        <v>9940</v>
      </c>
      <c r="C649" s="594">
        <v>1528520</v>
      </c>
      <c r="D649" s="594">
        <v>1452800</v>
      </c>
      <c r="E649" s="594">
        <v>1230550</v>
      </c>
      <c r="F649" s="594">
        <v>1200550</v>
      </c>
      <c r="G649" s="594">
        <v>1170550</v>
      </c>
      <c r="H649" s="594">
        <v>1140550</v>
      </c>
      <c r="I649" s="594">
        <v>1110550</v>
      </c>
      <c r="J649" s="594">
        <v>1080550</v>
      </c>
      <c r="K649" s="594">
        <v>1050550</v>
      </c>
      <c r="L649" s="594">
        <v>1020550</v>
      </c>
      <c r="M649" s="594">
        <v>990550</v>
      </c>
    </row>
    <row r="650" spans="1:20" ht="15" customHeight="1">
      <c r="A650" s="594">
        <v>9940</v>
      </c>
      <c r="B650" s="594">
        <v>9960</v>
      </c>
      <c r="C650" s="594">
        <v>1535340</v>
      </c>
      <c r="D650" s="594">
        <v>1459590</v>
      </c>
      <c r="E650" s="594">
        <v>1234920</v>
      </c>
      <c r="F650" s="594">
        <v>1204920</v>
      </c>
      <c r="G650" s="594">
        <v>1174920</v>
      </c>
      <c r="H650" s="594">
        <v>1144920</v>
      </c>
      <c r="I650" s="594">
        <v>1114920</v>
      </c>
      <c r="J650" s="594">
        <v>1084920</v>
      </c>
      <c r="K650" s="594">
        <v>1054920</v>
      </c>
      <c r="L650" s="594">
        <v>1024920</v>
      </c>
      <c r="M650" s="594">
        <v>994920</v>
      </c>
    </row>
    <row r="651" spans="1:20" ht="15" customHeight="1">
      <c r="A651" s="594">
        <v>9960</v>
      </c>
      <c r="B651" s="594">
        <v>9980</v>
      </c>
      <c r="C651" s="594">
        <v>1542170</v>
      </c>
      <c r="D651" s="594">
        <v>1466380</v>
      </c>
      <c r="E651" s="594">
        <v>1239280</v>
      </c>
      <c r="F651" s="594">
        <v>1209280</v>
      </c>
      <c r="G651" s="594">
        <v>1179280</v>
      </c>
      <c r="H651" s="594">
        <v>1149280</v>
      </c>
      <c r="I651" s="594">
        <v>1119280</v>
      </c>
      <c r="J651" s="594">
        <v>1089280</v>
      </c>
      <c r="K651" s="594">
        <v>1059280</v>
      </c>
      <c r="L651" s="594">
        <v>1029280</v>
      </c>
      <c r="M651" s="594">
        <v>999280</v>
      </c>
    </row>
    <row r="652" spans="1:20" ht="15" customHeight="1">
      <c r="A652" s="594">
        <v>9980</v>
      </c>
      <c r="B652" s="594">
        <v>9999</v>
      </c>
      <c r="C652" s="594">
        <v>1548990</v>
      </c>
      <c r="D652" s="594">
        <v>1473170</v>
      </c>
      <c r="E652" s="594">
        <v>1243650</v>
      </c>
      <c r="F652" s="594">
        <v>1213650</v>
      </c>
      <c r="G652" s="594">
        <v>1183650</v>
      </c>
      <c r="H652" s="594">
        <v>1153650</v>
      </c>
      <c r="I652" s="594">
        <v>1123650</v>
      </c>
      <c r="J652" s="594">
        <v>1093650</v>
      </c>
      <c r="K652" s="594">
        <v>1063650</v>
      </c>
      <c r="L652" s="594">
        <v>1033650</v>
      </c>
      <c r="M652" s="594">
        <v>1003650</v>
      </c>
      <c r="O652" s="591">
        <v>1</v>
      </c>
      <c r="P652" s="591">
        <f>O652+1</f>
        <v>2</v>
      </c>
      <c r="Q652" s="591">
        <f t="shared" ref="Q652:T652" si="0">P652+1</f>
        <v>3</v>
      </c>
      <c r="R652" s="591">
        <f t="shared" si="0"/>
        <v>4</v>
      </c>
      <c r="S652" s="591">
        <f t="shared" si="0"/>
        <v>5</v>
      </c>
      <c r="T652" s="591">
        <f t="shared" si="0"/>
        <v>6</v>
      </c>
    </row>
    <row r="653" spans="1:20" ht="15" customHeight="1">
      <c r="A653" s="594">
        <v>9999</v>
      </c>
      <c r="B653" s="594">
        <v>10000</v>
      </c>
      <c r="C653" s="594">
        <v>1552400</v>
      </c>
      <c r="D653" s="594">
        <v>1476570</v>
      </c>
      <c r="E653" s="594">
        <v>1245840</v>
      </c>
      <c r="F653" s="594">
        <v>1215840</v>
      </c>
      <c r="G653" s="594">
        <v>1185840</v>
      </c>
      <c r="H653" s="594">
        <v>1155840</v>
      </c>
      <c r="I653" s="594">
        <v>1125840</v>
      </c>
      <c r="J653" s="594">
        <v>1095840</v>
      </c>
      <c r="K653" s="594">
        <v>1065840</v>
      </c>
      <c r="L653" s="594">
        <v>1035840</v>
      </c>
      <c r="M653" s="594">
        <v>1005840</v>
      </c>
      <c r="O653"/>
      <c r="P653"/>
      <c r="Q653" s="597" t="s">
        <v>1298</v>
      </c>
      <c r="R653" s="597" t="s">
        <v>1299</v>
      </c>
      <c r="S653" s="573" t="s">
        <v>1532</v>
      </c>
      <c r="T653" s="573" t="s">
        <v>1532</v>
      </c>
    </row>
    <row r="654" spans="1:20" ht="15" customHeight="1">
      <c r="A654" s="977" t="s">
        <v>1300</v>
      </c>
      <c r="B654" s="977"/>
      <c r="C654" s="978" t="s">
        <v>1301</v>
      </c>
      <c r="D654" s="978"/>
      <c r="E654" s="978"/>
      <c r="F654" s="978"/>
      <c r="G654" s="978"/>
      <c r="H654" s="978"/>
      <c r="I654" s="978"/>
      <c r="J654" s="978"/>
      <c r="K654" s="978"/>
      <c r="L654" s="978"/>
      <c r="M654" s="978"/>
      <c r="O654" s="598">
        <v>10000001</v>
      </c>
      <c r="P654" s="598">
        <v>14000000</v>
      </c>
      <c r="Q654" s="598">
        <v>0</v>
      </c>
      <c r="R654" s="598">
        <f t="shared" ref="R654:R659" si="1">O654-1</f>
        <v>10000000</v>
      </c>
      <c r="S654" s="599">
        <v>0.98</v>
      </c>
      <c r="T654" s="599">
        <v>0.35</v>
      </c>
    </row>
    <row r="655" spans="1:20" ht="15" customHeight="1">
      <c r="A655" s="979" t="s">
        <v>1302</v>
      </c>
      <c r="B655" s="979"/>
      <c r="C655" s="978"/>
      <c r="D655" s="978"/>
      <c r="E655" s="978"/>
      <c r="F655" s="978"/>
      <c r="G655" s="978"/>
      <c r="H655" s="978"/>
      <c r="I655" s="978"/>
      <c r="J655" s="978"/>
      <c r="K655" s="978"/>
      <c r="L655" s="978"/>
      <c r="M655" s="978"/>
      <c r="O655" s="598">
        <f>P654+1</f>
        <v>14000001</v>
      </c>
      <c r="P655" s="598">
        <v>28000000</v>
      </c>
      <c r="Q655" s="598">
        <v>1372000</v>
      </c>
      <c r="R655" s="598">
        <f t="shared" si="1"/>
        <v>14000000</v>
      </c>
      <c r="S655" s="599">
        <v>0.98</v>
      </c>
      <c r="T655" s="599">
        <v>0.38</v>
      </c>
    </row>
    <row r="656" spans="1:20" ht="15" customHeight="1">
      <c r="A656" s="977" t="s">
        <v>1303</v>
      </c>
      <c r="B656" s="977"/>
      <c r="C656" s="978" t="s">
        <v>1304</v>
      </c>
      <c r="D656" s="978"/>
      <c r="E656" s="978"/>
      <c r="F656" s="978"/>
      <c r="G656" s="978"/>
      <c r="H656" s="978"/>
      <c r="I656" s="978"/>
      <c r="J656" s="978"/>
      <c r="K656" s="978"/>
      <c r="L656" s="978"/>
      <c r="M656" s="978"/>
      <c r="O656" s="598">
        <f>P655+1</f>
        <v>28000001</v>
      </c>
      <c r="P656" s="598">
        <v>30000000</v>
      </c>
      <c r="Q656" s="598">
        <v>6585600</v>
      </c>
      <c r="R656" s="598">
        <f t="shared" si="1"/>
        <v>28000000</v>
      </c>
      <c r="S656" s="599">
        <v>0.98</v>
      </c>
      <c r="T656" s="599">
        <v>0.4</v>
      </c>
    </row>
    <row r="657" spans="1:20" ht="15" customHeight="1">
      <c r="A657" s="979" t="s">
        <v>1305</v>
      </c>
      <c r="B657" s="979"/>
      <c r="C657" s="978"/>
      <c r="D657" s="978"/>
      <c r="E657" s="978"/>
      <c r="F657" s="978"/>
      <c r="G657" s="978"/>
      <c r="H657" s="978"/>
      <c r="I657" s="978"/>
      <c r="J657" s="978"/>
      <c r="K657" s="978"/>
      <c r="L657" s="978"/>
      <c r="M657" s="978"/>
      <c r="O657" s="598">
        <f>P656+1</f>
        <v>30000001</v>
      </c>
      <c r="P657" s="598">
        <v>45000000</v>
      </c>
      <c r="Q657" s="598">
        <v>7369600</v>
      </c>
      <c r="R657" s="598">
        <f t="shared" si="1"/>
        <v>30000000</v>
      </c>
      <c r="S657" s="599">
        <v>1</v>
      </c>
      <c r="T657" s="599">
        <v>0.4</v>
      </c>
    </row>
    <row r="658" spans="1:20" ht="15" customHeight="1">
      <c r="A658" s="977" t="s">
        <v>1306</v>
      </c>
      <c r="B658" s="977"/>
      <c r="C658" s="978" t="s">
        <v>1307</v>
      </c>
      <c r="D658" s="978"/>
      <c r="E658" s="978"/>
      <c r="F658" s="978"/>
      <c r="G658" s="978"/>
      <c r="H658" s="978"/>
      <c r="I658" s="978"/>
      <c r="J658" s="978"/>
      <c r="K658" s="978"/>
      <c r="L658" s="978"/>
      <c r="M658" s="978"/>
      <c r="O658" s="598">
        <f>P657+1</f>
        <v>45000001</v>
      </c>
      <c r="P658" s="598">
        <v>87000000</v>
      </c>
      <c r="Q658" s="598">
        <v>13369600</v>
      </c>
      <c r="R658" s="598">
        <f t="shared" si="1"/>
        <v>45000000</v>
      </c>
      <c r="S658" s="599">
        <v>1</v>
      </c>
      <c r="T658" s="599">
        <v>0.42</v>
      </c>
    </row>
    <row r="659" spans="1:20" ht="15" customHeight="1">
      <c r="A659" s="979" t="s">
        <v>1308</v>
      </c>
      <c r="B659" s="979"/>
      <c r="C659" s="978"/>
      <c r="D659" s="978"/>
      <c r="E659" s="978"/>
      <c r="F659" s="978"/>
      <c r="G659" s="978"/>
      <c r="H659" s="978"/>
      <c r="I659" s="978"/>
      <c r="J659" s="978"/>
      <c r="K659" s="978"/>
      <c r="L659" s="978"/>
      <c r="M659" s="978"/>
      <c r="O659" s="598">
        <f>P658+1</f>
        <v>87000001</v>
      </c>
      <c r="P659" s="598">
        <v>1E+26</v>
      </c>
      <c r="Q659" s="598">
        <v>31009600</v>
      </c>
      <c r="R659" s="598">
        <f t="shared" si="1"/>
        <v>87000000</v>
      </c>
      <c r="S659" s="599">
        <v>1</v>
      </c>
      <c r="T659" s="599">
        <v>0.45</v>
      </c>
    </row>
    <row r="660" spans="1:20" ht="15" customHeight="1">
      <c r="A660" s="977" t="s">
        <v>1309</v>
      </c>
      <c r="B660" s="977"/>
      <c r="C660" s="978" t="s">
        <v>1310</v>
      </c>
      <c r="D660" s="978"/>
      <c r="E660" s="978"/>
      <c r="F660" s="978"/>
      <c r="G660" s="978"/>
      <c r="H660" s="978"/>
      <c r="I660" s="978"/>
      <c r="J660" s="978"/>
      <c r="K660" s="978"/>
      <c r="L660" s="978"/>
      <c r="M660" s="978"/>
    </row>
    <row r="661" spans="1:20" ht="15" customHeight="1">
      <c r="A661" s="979" t="s">
        <v>1311</v>
      </c>
      <c r="B661" s="979"/>
      <c r="C661" s="978"/>
      <c r="D661" s="978"/>
      <c r="E661" s="978"/>
      <c r="F661" s="978"/>
      <c r="G661" s="978"/>
      <c r="H661" s="978"/>
      <c r="I661" s="978"/>
      <c r="J661" s="978"/>
      <c r="K661" s="978"/>
      <c r="L661" s="978"/>
      <c r="M661" s="978"/>
    </row>
    <row r="662" spans="1:20" ht="14.25" customHeight="1">
      <c r="A662" s="977" t="s">
        <v>1312</v>
      </c>
      <c r="B662" s="977"/>
      <c r="C662" s="980" t="s">
        <v>1313</v>
      </c>
      <c r="D662" s="981"/>
      <c r="E662" s="981"/>
      <c r="F662" s="981"/>
      <c r="G662" s="981"/>
      <c r="H662" s="981"/>
      <c r="I662" s="981"/>
      <c r="J662" s="981"/>
      <c r="K662" s="981"/>
      <c r="L662" s="981"/>
      <c r="M662" s="982"/>
    </row>
    <row r="663" spans="1:20" ht="14.25" customHeight="1">
      <c r="A663" s="979" t="s">
        <v>1314</v>
      </c>
      <c r="B663" s="979"/>
      <c r="C663" s="983"/>
      <c r="D663" s="984"/>
      <c r="E663" s="984"/>
      <c r="F663" s="984"/>
      <c r="G663" s="984"/>
      <c r="H663" s="984"/>
      <c r="I663" s="984"/>
      <c r="J663" s="984"/>
      <c r="K663" s="984"/>
      <c r="L663" s="984"/>
      <c r="M663" s="985"/>
      <c r="P663" s="794">
        <f>'임원퇴직급여한도계산(2020.1.1.이후 퇴직)'!P38</f>
        <v>72001600</v>
      </c>
      <c r="R663" s="791">
        <f>P663-R659</f>
        <v>-14998400</v>
      </c>
    </row>
    <row r="664" spans="1:20" ht="24.75" customHeight="1">
      <c r="A664" s="977" t="s">
        <v>1315</v>
      </c>
      <c r="B664" s="977"/>
      <c r="C664" s="980" t="s">
        <v>1316</v>
      </c>
      <c r="D664" s="981"/>
      <c r="E664" s="981"/>
      <c r="F664" s="981"/>
      <c r="G664" s="981"/>
      <c r="H664" s="981"/>
      <c r="I664" s="981"/>
      <c r="J664" s="981"/>
      <c r="K664" s="981"/>
      <c r="L664" s="981"/>
      <c r="M664" s="982"/>
    </row>
    <row r="665" spans="1:20">
      <c r="C665" s="591" t="s">
        <v>1317</v>
      </c>
      <c r="P665" s="791">
        <f>C653</f>
        <v>1552400</v>
      </c>
    </row>
    <row r="667" spans="1:20">
      <c r="P667" s="791">
        <f>Q659</f>
        <v>31009600</v>
      </c>
    </row>
    <row r="668" spans="1:20">
      <c r="O668" s="791">
        <f>C653-C652</f>
        <v>3410</v>
      </c>
    </row>
    <row r="669" spans="1:20">
      <c r="P669" s="791">
        <f>SUM(P665:P667)</f>
        <v>32562000</v>
      </c>
    </row>
    <row r="670" spans="1:20">
      <c r="P670" s="792">
        <f>R663*S659*T659</f>
        <v>-6749280</v>
      </c>
    </row>
    <row r="671" spans="1:20">
      <c r="O671" s="793">
        <f>'임원퇴직급여한도계산(2020.1.1.이후 퇴직)'!P39</f>
        <v>26262672</v>
      </c>
      <c r="P671" s="791">
        <f>SUM(P669:P670)</f>
        <v>25812720</v>
      </c>
      <c r="R671" s="793">
        <f>O671-P671</f>
        <v>449952</v>
      </c>
    </row>
  </sheetData>
  <mergeCells count="22">
    <mergeCell ref="A662:B662"/>
    <mergeCell ref="C662:M663"/>
    <mergeCell ref="A663:B663"/>
    <mergeCell ref="A664:B664"/>
    <mergeCell ref="C664:M664"/>
    <mergeCell ref="A658:B658"/>
    <mergeCell ref="C658:M659"/>
    <mergeCell ref="A659:B659"/>
    <mergeCell ref="A660:B660"/>
    <mergeCell ref="C660:M661"/>
    <mergeCell ref="A661:B661"/>
    <mergeCell ref="A654:B654"/>
    <mergeCell ref="C654:M655"/>
    <mergeCell ref="A655:B655"/>
    <mergeCell ref="A656:B656"/>
    <mergeCell ref="C656:M657"/>
    <mergeCell ref="A657:B657"/>
    <mergeCell ref="A1:M1"/>
    <mergeCell ref="A2:M2"/>
    <mergeCell ref="A3:B3"/>
    <mergeCell ref="C3:M3"/>
    <mergeCell ref="A4:B4"/>
  </mergeCells>
  <phoneticPr fontId="4" type="noConversion"/>
  <pageMargins left="0.70866141732283472" right="0.70866141732283472" top="0.55118110236220474" bottom="0.35433070866141736" header="0" footer="0"/>
  <pageSetup paperSize="9" orientation="landscape"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298E6-394F-43E5-A224-BF29C375D7B9}">
  <dimension ref="A1:L63"/>
  <sheetViews>
    <sheetView showGridLines="0" zoomScale="85" zoomScaleNormal="85" workbookViewId="0">
      <selection activeCell="J10" sqref="J10"/>
    </sheetView>
  </sheetViews>
  <sheetFormatPr defaultRowHeight="14.25"/>
  <cols>
    <col min="1" max="1" width="6.875" style="603" customWidth="1"/>
    <col min="2" max="2" width="9" style="603"/>
    <col min="3" max="3" width="11.25" style="603" customWidth="1"/>
    <col min="4" max="7" width="9" style="603"/>
    <col min="8" max="8" width="19.75" style="603" customWidth="1"/>
    <col min="9" max="9" width="47.375" style="603" customWidth="1"/>
    <col min="10" max="16384" width="9" style="603"/>
  </cols>
  <sheetData>
    <row r="1" spans="1:12" ht="43.5" customHeight="1" thickBot="1">
      <c r="A1" s="989" t="s">
        <v>1318</v>
      </c>
      <c r="B1" s="990"/>
      <c r="C1" s="990"/>
      <c r="D1" s="990"/>
      <c r="E1" s="990"/>
      <c r="F1" s="990"/>
      <c r="G1" s="990"/>
      <c r="H1" s="990"/>
      <c r="I1" s="991"/>
      <c r="J1" s="601"/>
      <c r="K1" s="601"/>
      <c r="L1" s="602"/>
    </row>
    <row r="2" spans="1:12">
      <c r="A2" s="604"/>
      <c r="B2" s="605"/>
      <c r="C2" s="605"/>
      <c r="D2" s="605"/>
      <c r="E2" s="605"/>
      <c r="F2" s="605"/>
      <c r="G2" s="605"/>
      <c r="H2" s="605"/>
      <c r="I2" s="605"/>
      <c r="J2" s="605"/>
      <c r="K2" s="606"/>
      <c r="L2" s="605"/>
    </row>
    <row r="3" spans="1:12" ht="15" thickBot="1">
      <c r="A3" s="607"/>
      <c r="B3" s="608"/>
      <c r="C3" s="608"/>
      <c r="D3" s="608"/>
      <c r="E3" s="608"/>
      <c r="F3" s="608"/>
      <c r="G3" s="608"/>
      <c r="H3" s="608"/>
      <c r="I3" s="608"/>
      <c r="J3" s="605"/>
      <c r="K3" s="605"/>
      <c r="L3" s="605"/>
    </row>
    <row r="4" spans="1:12" ht="27.75" customHeight="1">
      <c r="A4" s="992" t="s">
        <v>1319</v>
      </c>
      <c r="B4" s="993"/>
      <c r="C4" s="993"/>
      <c r="D4" s="993"/>
      <c r="E4" s="993"/>
      <c r="F4" s="993"/>
      <c r="G4" s="993"/>
      <c r="H4" s="993"/>
      <c r="I4" s="994"/>
      <c r="J4" s="605"/>
      <c r="K4" s="605"/>
      <c r="L4" s="605"/>
    </row>
    <row r="5" spans="1:12" ht="79.5" customHeight="1" thickBot="1">
      <c r="A5" s="995"/>
      <c r="B5" s="996"/>
      <c r="C5" s="996"/>
      <c r="D5" s="996"/>
      <c r="E5" s="996"/>
      <c r="F5" s="996"/>
      <c r="G5" s="996"/>
      <c r="H5" s="996"/>
      <c r="I5" s="997"/>
      <c r="J5" s="605"/>
      <c r="K5" s="605"/>
      <c r="L5" s="605"/>
    </row>
    <row r="6" spans="1:12" ht="27.75" customHeight="1">
      <c r="A6" s="609"/>
      <c r="B6" s="610"/>
      <c r="C6" s="610"/>
      <c r="D6" s="610"/>
      <c r="E6" s="610"/>
      <c r="F6" s="610"/>
      <c r="G6" s="610"/>
      <c r="H6" s="610"/>
      <c r="I6" s="611"/>
      <c r="J6" s="605"/>
      <c r="K6" s="605"/>
      <c r="L6" s="605"/>
    </row>
    <row r="7" spans="1:12" ht="22.5">
      <c r="A7" s="612" t="s">
        <v>1320</v>
      </c>
      <c r="B7" s="613"/>
      <c r="C7" s="613"/>
      <c r="D7" s="613"/>
      <c r="E7" s="614"/>
      <c r="F7" s="614"/>
      <c r="G7" s="614"/>
      <c r="H7" s="614"/>
      <c r="I7" s="615"/>
      <c r="J7" s="614"/>
      <c r="K7" s="614"/>
      <c r="L7" s="614"/>
    </row>
    <row r="8" spans="1:12" ht="8.25" customHeight="1">
      <c r="A8" s="612"/>
      <c r="B8" s="613"/>
      <c r="C8" s="613"/>
      <c r="D8" s="613"/>
      <c r="E8" s="614"/>
      <c r="F8" s="614"/>
      <c r="G8" s="614"/>
      <c r="H8" s="614"/>
      <c r="I8" s="615"/>
      <c r="J8" s="614"/>
      <c r="K8" s="614"/>
      <c r="L8" s="614"/>
    </row>
    <row r="9" spans="1:12" s="617" customFormat="1" ht="28.5" customHeight="1">
      <c r="A9" s="998" t="s">
        <v>1321</v>
      </c>
      <c r="B9" s="999"/>
      <c r="C9" s="999"/>
      <c r="D9" s="999"/>
      <c r="E9" s="999"/>
      <c r="F9" s="999"/>
      <c r="G9" s="999"/>
      <c r="H9" s="999"/>
      <c r="I9" s="1000"/>
      <c r="J9" s="616"/>
      <c r="K9" s="616"/>
      <c r="L9" s="616"/>
    </row>
    <row r="10" spans="1:12" s="619" customFormat="1" ht="10.5" customHeight="1">
      <c r="A10" s="1001"/>
      <c r="B10" s="1002"/>
      <c r="C10" s="1002"/>
      <c r="D10" s="1002"/>
      <c r="E10" s="1002"/>
      <c r="F10" s="1002"/>
      <c r="G10" s="1002"/>
      <c r="H10" s="1002"/>
      <c r="I10" s="1003"/>
      <c r="J10" s="618"/>
      <c r="K10" s="618"/>
      <c r="L10" s="618"/>
    </row>
    <row r="11" spans="1:12" s="619" customFormat="1" ht="20.100000000000001" customHeight="1">
      <c r="A11" s="620" t="s">
        <v>1322</v>
      </c>
      <c r="B11" s="621"/>
      <c r="C11" s="621"/>
      <c r="D11" s="621"/>
      <c r="E11" s="622"/>
      <c r="F11" s="622"/>
      <c r="G11" s="622"/>
      <c r="H11" s="622"/>
      <c r="I11" s="623"/>
      <c r="J11" s="622"/>
      <c r="K11" s="618"/>
      <c r="L11" s="618"/>
    </row>
    <row r="12" spans="1:12" s="619" customFormat="1" ht="10.5" customHeight="1">
      <c r="A12" s="1001"/>
      <c r="B12" s="1002"/>
      <c r="C12" s="1002"/>
      <c r="D12" s="1002"/>
      <c r="E12" s="1002"/>
      <c r="F12" s="1002"/>
      <c r="G12" s="1002"/>
      <c r="H12" s="1002"/>
      <c r="I12" s="1003"/>
      <c r="J12" s="618"/>
      <c r="K12" s="618"/>
      <c r="L12" s="618"/>
    </row>
    <row r="13" spans="1:12" s="619" customFormat="1" ht="63.75" customHeight="1">
      <c r="A13" s="986" t="s">
        <v>1323</v>
      </c>
      <c r="B13" s="987"/>
      <c r="C13" s="987"/>
      <c r="D13" s="987"/>
      <c r="E13" s="987"/>
      <c r="F13" s="987"/>
      <c r="G13" s="987"/>
      <c r="H13" s="987"/>
      <c r="I13" s="988"/>
      <c r="J13" s="622"/>
      <c r="K13" s="618"/>
      <c r="L13" s="618"/>
    </row>
    <row r="14" spans="1:12" s="617" customFormat="1" ht="45" customHeight="1">
      <c r="A14" s="1005" t="s">
        <v>1324</v>
      </c>
      <c r="B14" s="1006"/>
      <c r="C14" s="1006"/>
      <c r="D14" s="1006"/>
      <c r="E14" s="1006"/>
      <c r="F14" s="1006"/>
      <c r="G14" s="1006"/>
      <c r="H14" s="1006"/>
      <c r="I14" s="1007"/>
      <c r="J14" s="616"/>
      <c r="K14" s="616"/>
      <c r="L14" s="616"/>
    </row>
    <row r="15" spans="1:12" s="619" customFormat="1" ht="18.75" customHeight="1">
      <c r="A15" s="1008" t="s">
        <v>1325</v>
      </c>
      <c r="B15" s="1009"/>
      <c r="C15" s="1009"/>
      <c r="D15" s="1009"/>
      <c r="E15" s="1009"/>
      <c r="F15" s="1009"/>
      <c r="G15" s="1009"/>
      <c r="H15" s="1009"/>
      <c r="I15" s="1010"/>
      <c r="J15" s="618"/>
      <c r="K15" s="618"/>
      <c r="L15" s="618"/>
    </row>
    <row r="16" spans="1:12" ht="29.25" customHeight="1">
      <c r="A16" s="624"/>
      <c r="B16" s="625"/>
      <c r="C16" s="625"/>
      <c r="D16" s="625"/>
      <c r="E16" s="626"/>
      <c r="F16" s="626" t="s">
        <v>1326</v>
      </c>
      <c r="G16" s="626"/>
      <c r="H16" s="626"/>
      <c r="I16" s="627"/>
      <c r="J16" s="626"/>
      <c r="K16" s="626"/>
      <c r="L16" s="626"/>
    </row>
    <row r="17" spans="1:12" ht="22.5">
      <c r="A17" s="628" t="s">
        <v>1327</v>
      </c>
      <c r="B17" s="629"/>
      <c r="C17" s="629"/>
      <c r="D17" s="629"/>
      <c r="E17" s="630"/>
      <c r="F17" s="630"/>
      <c r="G17" s="630"/>
      <c r="H17" s="630"/>
      <c r="I17" s="631"/>
      <c r="J17" s="626"/>
      <c r="K17" s="626"/>
      <c r="L17" s="626"/>
    </row>
    <row r="18" spans="1:12" ht="11.25" customHeight="1">
      <c r="A18" s="632"/>
      <c r="B18" s="625"/>
      <c r="C18" s="625"/>
      <c r="D18" s="625"/>
      <c r="E18" s="626"/>
      <c r="F18" s="626"/>
      <c r="G18" s="626"/>
      <c r="H18" s="626"/>
      <c r="I18" s="627"/>
      <c r="J18" s="626"/>
      <c r="K18" s="626"/>
      <c r="L18" s="626"/>
    </row>
    <row r="19" spans="1:12" s="619" customFormat="1" ht="20.100000000000001" customHeight="1">
      <c r="A19" s="633" t="s">
        <v>1328</v>
      </c>
      <c r="B19" s="618"/>
      <c r="C19" s="618"/>
      <c r="D19" s="618"/>
      <c r="E19" s="618"/>
      <c r="F19" s="618"/>
      <c r="G19" s="618"/>
      <c r="H19" s="618"/>
      <c r="I19" s="634"/>
      <c r="J19" s="618"/>
      <c r="K19" s="618"/>
      <c r="L19" s="618"/>
    </row>
    <row r="20" spans="1:12" s="619" customFormat="1" ht="25.5" customHeight="1">
      <c r="A20" s="635" t="s">
        <v>1329</v>
      </c>
      <c r="B20" s="618"/>
      <c r="C20" s="618"/>
      <c r="D20" s="618"/>
      <c r="E20" s="618"/>
      <c r="F20" s="618"/>
      <c r="G20" s="618"/>
      <c r="H20" s="618"/>
      <c r="I20" s="634"/>
      <c r="J20" s="618"/>
      <c r="K20" s="618"/>
      <c r="L20" s="618"/>
    </row>
    <row r="21" spans="1:12" ht="11.25" customHeight="1">
      <c r="A21" s="633"/>
      <c r="B21" s="625"/>
      <c r="C21" s="625"/>
      <c r="D21" s="625"/>
      <c r="E21" s="626"/>
      <c r="F21" s="626"/>
      <c r="G21" s="626"/>
      <c r="H21" s="626"/>
      <c r="I21" s="627"/>
      <c r="J21" s="626"/>
      <c r="K21" s="626"/>
      <c r="L21" s="626"/>
    </row>
    <row r="22" spans="1:12" s="619" customFormat="1" ht="20.100000000000001" customHeight="1">
      <c r="A22" s="635" t="s">
        <v>1330</v>
      </c>
      <c r="B22" s="618"/>
      <c r="C22" s="618"/>
      <c r="D22" s="618"/>
      <c r="E22" s="618"/>
      <c r="F22" s="618"/>
      <c r="G22" s="618"/>
      <c r="H22" s="618"/>
      <c r="I22" s="634"/>
      <c r="J22" s="618"/>
      <c r="K22" s="618"/>
      <c r="L22" s="618"/>
    </row>
    <row r="23" spans="1:12" s="619" customFormat="1" ht="20.100000000000001" customHeight="1">
      <c r="A23" s="635" t="s">
        <v>1331</v>
      </c>
      <c r="B23" s="618"/>
      <c r="C23" s="618"/>
      <c r="D23" s="618"/>
      <c r="E23" s="618"/>
      <c r="F23" s="618"/>
      <c r="G23" s="618"/>
      <c r="H23" s="618"/>
      <c r="I23" s="634"/>
      <c r="J23" s="618"/>
      <c r="K23" s="618"/>
      <c r="L23" s="618"/>
    </row>
    <row r="24" spans="1:12" s="619" customFormat="1" ht="20.100000000000001" customHeight="1">
      <c r="A24" s="635" t="s">
        <v>1332</v>
      </c>
      <c r="B24" s="618"/>
      <c r="C24" s="618"/>
      <c r="D24" s="618"/>
      <c r="E24" s="618"/>
      <c r="F24" s="618"/>
      <c r="G24" s="618"/>
      <c r="H24" s="618"/>
      <c r="I24" s="634"/>
      <c r="J24" s="618"/>
      <c r="K24" s="618"/>
      <c r="L24" s="618"/>
    </row>
    <row r="25" spans="1:12" ht="11.25" customHeight="1">
      <c r="A25" s="633"/>
      <c r="B25" s="625"/>
      <c r="C25" s="625"/>
      <c r="D25" s="625"/>
      <c r="E25" s="626"/>
      <c r="F25" s="626"/>
      <c r="G25" s="626"/>
      <c r="H25" s="626"/>
      <c r="I25" s="627"/>
      <c r="J25" s="626"/>
      <c r="K25" s="626"/>
      <c r="L25" s="626"/>
    </row>
    <row r="26" spans="1:12" s="619" customFormat="1" ht="20.100000000000001" customHeight="1">
      <c r="A26" s="635" t="s">
        <v>1333</v>
      </c>
      <c r="B26" s="636"/>
      <c r="C26" s="636"/>
      <c r="D26" s="636"/>
      <c r="E26" s="636"/>
      <c r="F26" s="636"/>
      <c r="G26" s="636"/>
      <c r="H26" s="618"/>
      <c r="I26" s="634"/>
      <c r="J26" s="618"/>
      <c r="K26" s="618"/>
      <c r="L26" s="618"/>
    </row>
    <row r="27" spans="1:12" s="619" customFormat="1" ht="18.75">
      <c r="A27" s="635" t="s">
        <v>1334</v>
      </c>
      <c r="B27" s="636"/>
      <c r="C27" s="636"/>
      <c r="D27" s="636"/>
      <c r="E27" s="636"/>
      <c r="F27" s="636"/>
      <c r="G27" s="636"/>
      <c r="H27" s="618"/>
      <c r="I27" s="634"/>
      <c r="J27" s="618"/>
      <c r="K27" s="618"/>
      <c r="L27" s="618"/>
    </row>
    <row r="28" spans="1:12" s="619" customFormat="1" ht="20.100000000000001" customHeight="1">
      <c r="A28" s="635" t="s">
        <v>1335</v>
      </c>
      <c r="B28" s="636"/>
      <c r="C28" s="636"/>
      <c r="D28" s="636"/>
      <c r="E28" s="636"/>
      <c r="F28" s="636"/>
      <c r="G28" s="636"/>
      <c r="H28" s="618"/>
      <c r="I28" s="634"/>
      <c r="J28" s="618"/>
      <c r="K28" s="618"/>
      <c r="L28" s="618"/>
    </row>
    <row r="29" spans="1:12" s="619" customFormat="1" ht="20.100000000000001" customHeight="1">
      <c r="A29" s="635" t="s">
        <v>1336</v>
      </c>
      <c r="B29" s="636"/>
      <c r="C29" s="637"/>
      <c r="D29" s="636"/>
      <c r="E29" s="636"/>
      <c r="F29" s="636"/>
      <c r="G29" s="636"/>
      <c r="H29" s="618"/>
      <c r="I29" s="634"/>
      <c r="J29" s="618"/>
      <c r="K29" s="618"/>
      <c r="L29" s="618"/>
    </row>
    <row r="30" spans="1:12" s="619" customFormat="1" ht="20.100000000000001" customHeight="1">
      <c r="A30" s="635" t="s">
        <v>1337</v>
      </c>
      <c r="B30" s="636"/>
      <c r="C30" s="637"/>
      <c r="D30" s="636"/>
      <c r="E30" s="636"/>
      <c r="F30" s="636"/>
      <c r="G30" s="636"/>
      <c r="H30" s="618"/>
      <c r="I30" s="634"/>
      <c r="J30" s="618"/>
      <c r="K30" s="618"/>
      <c r="L30" s="618"/>
    </row>
    <row r="31" spans="1:12" s="619" customFormat="1" ht="20.100000000000001" customHeight="1">
      <c r="A31" s="635" t="s">
        <v>1338</v>
      </c>
      <c r="B31" s="636"/>
      <c r="C31" s="637"/>
      <c r="D31" s="636"/>
      <c r="E31" s="636"/>
      <c r="F31" s="636"/>
      <c r="G31" s="636"/>
      <c r="H31" s="618"/>
      <c r="I31" s="634"/>
      <c r="J31" s="618"/>
      <c r="K31" s="618"/>
      <c r="L31" s="618"/>
    </row>
    <row r="32" spans="1:12" ht="30" customHeight="1" thickBot="1">
      <c r="A32" s="638"/>
      <c r="B32" s="639"/>
      <c r="C32" s="639"/>
      <c r="D32" s="639"/>
      <c r="E32" s="640"/>
      <c r="F32" s="640"/>
      <c r="G32" s="640"/>
      <c r="H32" s="641"/>
      <c r="I32" s="642"/>
      <c r="J32" s="626"/>
      <c r="K32" s="626"/>
      <c r="L32" s="626"/>
    </row>
    <row r="33" spans="1:12" ht="22.5">
      <c r="A33" s="643" t="s">
        <v>1339</v>
      </c>
      <c r="B33" s="644"/>
      <c r="C33" s="644"/>
      <c r="D33" s="644"/>
      <c r="E33" s="645"/>
      <c r="F33" s="645"/>
      <c r="G33" s="645"/>
      <c r="H33" s="645"/>
      <c r="I33" s="646"/>
      <c r="J33" s="614"/>
      <c r="K33" s="614"/>
      <c r="L33" s="614"/>
    </row>
    <row r="34" spans="1:12" s="619" customFormat="1" ht="9" customHeight="1" thickBot="1">
      <c r="A34" s="1011"/>
      <c r="B34" s="1012"/>
      <c r="C34" s="1012"/>
      <c r="D34" s="1012"/>
      <c r="E34" s="1012"/>
      <c r="F34" s="1012"/>
      <c r="G34" s="1012"/>
      <c r="H34" s="1012"/>
      <c r="I34" s="1013"/>
      <c r="J34" s="637"/>
      <c r="K34" s="637"/>
      <c r="L34" s="637"/>
    </row>
    <row r="35" spans="1:12" s="619" customFormat="1" ht="24" customHeight="1">
      <c r="A35" s="1014" t="s">
        <v>1340</v>
      </c>
      <c r="B35" s="1015"/>
      <c r="C35" s="1015"/>
      <c r="D35" s="1015"/>
      <c r="E35" s="1015"/>
      <c r="F35" s="1015"/>
      <c r="G35" s="1015"/>
      <c r="H35" s="1015"/>
      <c r="I35" s="1016"/>
      <c r="J35" s="637"/>
      <c r="K35" s="637"/>
      <c r="L35" s="637"/>
    </row>
    <row r="36" spans="1:12" s="619" customFormat="1" ht="24" customHeight="1">
      <c r="A36" s="1017" t="s">
        <v>1341</v>
      </c>
      <c r="B36" s="1018"/>
      <c r="C36" s="1018"/>
      <c r="D36" s="1018"/>
      <c r="E36" s="1018"/>
      <c r="F36" s="1018"/>
      <c r="G36" s="1018"/>
      <c r="H36" s="1018"/>
      <c r="I36" s="1019"/>
      <c r="J36" s="637"/>
      <c r="K36" s="637"/>
      <c r="L36" s="637"/>
    </row>
    <row r="37" spans="1:12" s="619" customFormat="1" ht="30.75" customHeight="1">
      <c r="A37" s="647" t="s">
        <v>1342</v>
      </c>
      <c r="B37" s="648"/>
      <c r="C37" s="648"/>
      <c r="D37" s="648"/>
      <c r="E37" s="648"/>
      <c r="F37" s="648"/>
      <c r="G37" s="648"/>
      <c r="H37" s="648"/>
      <c r="I37" s="649"/>
      <c r="J37" s="637"/>
      <c r="K37" s="637"/>
      <c r="L37" s="637"/>
    </row>
    <row r="38" spans="1:12" s="619" customFormat="1" ht="66" customHeight="1">
      <c r="A38" s="1020" t="s">
        <v>1343</v>
      </c>
      <c r="B38" s="1021"/>
      <c r="C38" s="1021"/>
      <c r="D38" s="1021"/>
      <c r="E38" s="1021"/>
      <c r="F38" s="1021"/>
      <c r="G38" s="1021"/>
      <c r="H38" s="1021"/>
      <c r="I38" s="1022"/>
      <c r="J38" s="637"/>
      <c r="K38" s="637"/>
      <c r="L38" s="637"/>
    </row>
    <row r="39" spans="1:12" s="619" customFormat="1" ht="24" customHeight="1" thickBot="1">
      <c r="A39" s="1023" t="s">
        <v>1344</v>
      </c>
      <c r="B39" s="1024"/>
      <c r="C39" s="1024"/>
      <c r="D39" s="1024"/>
      <c r="E39" s="1024"/>
      <c r="F39" s="1024"/>
      <c r="G39" s="1024"/>
      <c r="H39" s="1024"/>
      <c r="I39" s="1025"/>
      <c r="J39" s="637"/>
      <c r="K39" s="637"/>
      <c r="L39" s="637"/>
    </row>
    <row r="40" spans="1:12" s="619" customFormat="1" ht="18.95" customHeight="1">
      <c r="A40" s="635"/>
      <c r="B40" s="637"/>
      <c r="C40" s="637"/>
      <c r="D40" s="637"/>
      <c r="E40" s="650"/>
      <c r="F40" s="650"/>
      <c r="G40" s="650"/>
      <c r="H40" s="650"/>
      <c r="I40" s="651"/>
      <c r="J40" s="650"/>
      <c r="K40" s="650"/>
      <c r="L40" s="650"/>
    </row>
    <row r="41" spans="1:12" s="619" customFormat="1" ht="18.95" customHeight="1">
      <c r="A41" s="620"/>
      <c r="B41" s="637"/>
      <c r="C41" s="637"/>
      <c r="D41" s="637"/>
      <c r="E41" s="650"/>
      <c r="F41" s="650"/>
      <c r="G41" s="650"/>
      <c r="H41" s="650"/>
      <c r="I41" s="651"/>
      <c r="J41" s="650"/>
      <c r="K41" s="650"/>
      <c r="L41" s="650"/>
    </row>
    <row r="42" spans="1:12" ht="27.75" customHeight="1">
      <c r="A42" s="633" t="s">
        <v>1345</v>
      </c>
      <c r="B42" s="613"/>
      <c r="C42" s="613"/>
      <c r="D42" s="613"/>
      <c r="E42" s="614"/>
      <c r="F42" s="614"/>
      <c r="G42" s="614"/>
      <c r="H42" s="614"/>
      <c r="I42" s="615"/>
      <c r="J42" s="614"/>
      <c r="K42" s="614"/>
      <c r="L42" s="614"/>
    </row>
    <row r="43" spans="1:12" ht="6" customHeight="1">
      <c r="A43" s="632"/>
      <c r="B43" s="613"/>
      <c r="C43" s="613"/>
      <c r="D43" s="613"/>
      <c r="E43" s="614"/>
      <c r="F43" s="614"/>
      <c r="G43" s="614"/>
      <c r="H43" s="614"/>
      <c r="I43" s="615"/>
      <c r="J43" s="614"/>
      <c r="K43" s="614"/>
      <c r="L43" s="614"/>
    </row>
    <row r="44" spans="1:12" s="619" customFormat="1" ht="18.95" customHeight="1">
      <c r="A44" s="620" t="s">
        <v>1346</v>
      </c>
      <c r="B44" s="637"/>
      <c r="C44" s="637"/>
      <c r="D44" s="637"/>
      <c r="E44" s="650"/>
      <c r="F44" s="650"/>
      <c r="G44" s="650"/>
      <c r="H44" s="650"/>
      <c r="I44" s="651"/>
      <c r="J44" s="650"/>
      <c r="K44" s="650"/>
      <c r="L44" s="650"/>
    </row>
    <row r="45" spans="1:12" s="655" customFormat="1" ht="18.95" customHeight="1">
      <c r="A45" s="652" t="s">
        <v>1347</v>
      </c>
      <c r="B45" s="637"/>
      <c r="C45" s="637"/>
      <c r="D45" s="637"/>
      <c r="E45" s="653"/>
      <c r="F45" s="653"/>
      <c r="G45" s="653"/>
      <c r="H45" s="653"/>
      <c r="I45" s="654"/>
      <c r="J45" s="653"/>
      <c r="K45" s="653"/>
      <c r="L45" s="653"/>
    </row>
    <row r="46" spans="1:12" s="619" customFormat="1" ht="18.95" customHeight="1">
      <c r="A46" s="652" t="s">
        <v>1348</v>
      </c>
      <c r="B46" s="637"/>
      <c r="C46" s="637"/>
      <c r="D46" s="637"/>
      <c r="E46" s="650"/>
      <c r="F46" s="650"/>
      <c r="G46" s="650"/>
      <c r="H46" s="650"/>
      <c r="I46" s="651"/>
      <c r="J46" s="650"/>
      <c r="K46" s="650"/>
      <c r="L46" s="650"/>
    </row>
    <row r="47" spans="1:12" s="619" customFormat="1" ht="18.95" customHeight="1">
      <c r="A47" s="635"/>
      <c r="B47" s="637"/>
      <c r="C47" s="637"/>
      <c r="D47" s="637"/>
      <c r="E47" s="650"/>
      <c r="F47" s="650"/>
      <c r="G47" s="650"/>
      <c r="H47" s="650"/>
      <c r="I47" s="651"/>
      <c r="J47" s="650"/>
      <c r="K47" s="650"/>
      <c r="L47" s="650"/>
    </row>
    <row r="48" spans="1:12" s="619" customFormat="1" ht="18.95" customHeight="1">
      <c r="A48" s="633" t="s">
        <v>1349</v>
      </c>
      <c r="B48" s="637"/>
      <c r="C48" s="637"/>
      <c r="D48" s="637"/>
      <c r="E48" s="650"/>
      <c r="F48" s="650"/>
      <c r="G48" s="650"/>
      <c r="H48" s="650"/>
      <c r="I48" s="651"/>
      <c r="J48" s="650"/>
      <c r="K48" s="650"/>
      <c r="L48" s="650"/>
    </row>
    <row r="49" spans="1:12" s="619" customFormat="1" ht="9.75" customHeight="1">
      <c r="A49" s="633"/>
      <c r="B49" s="637"/>
      <c r="C49" s="637"/>
      <c r="D49" s="637"/>
      <c r="E49" s="650"/>
      <c r="F49" s="650"/>
      <c r="G49" s="650"/>
      <c r="H49" s="650"/>
      <c r="I49" s="651"/>
      <c r="J49" s="650"/>
      <c r="K49" s="650"/>
      <c r="L49" s="650"/>
    </row>
    <row r="50" spans="1:12" s="619" customFormat="1" ht="22.5" customHeight="1">
      <c r="A50" s="633"/>
      <c r="B50" s="1026" t="s">
        <v>1350</v>
      </c>
      <c r="C50" s="1026"/>
      <c r="D50" s="1026" t="s">
        <v>1351</v>
      </c>
      <c r="E50" s="1026"/>
      <c r="F50" s="1026"/>
      <c r="G50" s="1026"/>
      <c r="H50" s="1026"/>
      <c r="I50" s="651"/>
      <c r="J50" s="650"/>
      <c r="K50" s="650"/>
    </row>
    <row r="51" spans="1:12" s="619" customFormat="1" ht="22.5" customHeight="1">
      <c r="A51" s="633"/>
      <c r="B51" s="1004" t="s">
        <v>1352</v>
      </c>
      <c r="C51" s="1004"/>
      <c r="D51" s="1004" t="s">
        <v>1353</v>
      </c>
      <c r="E51" s="1004"/>
      <c r="F51" s="1004"/>
      <c r="G51" s="1004"/>
      <c r="H51" s="1004"/>
      <c r="I51" s="651"/>
      <c r="J51" s="650"/>
      <c r="K51" s="650"/>
      <c r="L51" s="650"/>
    </row>
    <row r="52" spans="1:12" s="619" customFormat="1" ht="22.5" customHeight="1">
      <c r="A52" s="633"/>
      <c r="B52" s="1004" t="s">
        <v>1354</v>
      </c>
      <c r="C52" s="1004"/>
      <c r="D52" s="1004" t="s">
        <v>1355</v>
      </c>
      <c r="E52" s="1004"/>
      <c r="F52" s="1004"/>
      <c r="G52" s="1004"/>
      <c r="H52" s="1004"/>
      <c r="I52" s="651"/>
      <c r="J52" s="650"/>
      <c r="K52" s="650"/>
      <c r="L52" s="650"/>
    </row>
    <row r="53" spans="1:12" s="619" customFormat="1" ht="22.5" customHeight="1">
      <c r="A53" s="633"/>
      <c r="B53" s="1004" t="s">
        <v>1356</v>
      </c>
      <c r="C53" s="1004"/>
      <c r="D53" s="1004" t="s">
        <v>1357</v>
      </c>
      <c r="E53" s="1004"/>
      <c r="F53" s="1004"/>
      <c r="G53" s="1004"/>
      <c r="H53" s="1004"/>
      <c r="I53" s="651"/>
      <c r="J53" s="650"/>
      <c r="K53" s="650"/>
      <c r="L53" s="650"/>
    </row>
    <row r="54" spans="1:12" s="619" customFormat="1" ht="22.5" customHeight="1">
      <c r="A54" s="633"/>
      <c r="B54" s="1004" t="s">
        <v>1358</v>
      </c>
      <c r="C54" s="1004"/>
      <c r="D54" s="1004" t="s">
        <v>1359</v>
      </c>
      <c r="E54" s="1004"/>
      <c r="F54" s="1004"/>
      <c r="G54" s="1004"/>
      <c r="H54" s="1004"/>
      <c r="I54" s="651"/>
      <c r="J54" s="650"/>
      <c r="K54" s="650"/>
      <c r="L54" s="650"/>
    </row>
    <row r="55" spans="1:12" s="619" customFormat="1" ht="22.5" customHeight="1">
      <c r="A55" s="633"/>
      <c r="B55" s="1004" t="s">
        <v>1360</v>
      </c>
      <c r="C55" s="1004"/>
      <c r="D55" s="1004" t="s">
        <v>1361</v>
      </c>
      <c r="E55" s="1004"/>
      <c r="F55" s="1004"/>
      <c r="G55" s="1004"/>
      <c r="H55" s="1004"/>
      <c r="I55" s="651"/>
      <c r="J55" s="650"/>
      <c r="K55" s="650"/>
      <c r="L55" s="650"/>
    </row>
    <row r="56" spans="1:12" s="619" customFormat="1" ht="18.95" customHeight="1">
      <c r="A56" s="633"/>
      <c r="B56" s="637"/>
      <c r="C56" s="637"/>
      <c r="D56" s="637"/>
      <c r="E56" s="650"/>
      <c r="F56" s="650"/>
      <c r="G56" s="650"/>
      <c r="H56" s="650"/>
      <c r="I56" s="651"/>
      <c r="J56" s="650"/>
      <c r="K56" s="650"/>
      <c r="L56" s="650"/>
    </row>
    <row r="57" spans="1:12" s="619" customFormat="1" ht="18.95" customHeight="1">
      <c r="A57" s="633" t="s">
        <v>1362</v>
      </c>
      <c r="B57" s="637"/>
      <c r="C57" s="637"/>
      <c r="D57" s="637"/>
      <c r="E57" s="650"/>
      <c r="F57" s="650"/>
      <c r="G57" s="650"/>
      <c r="H57" s="650"/>
      <c r="I57" s="651"/>
      <c r="J57" s="650"/>
      <c r="K57" s="650"/>
      <c r="L57" s="650"/>
    </row>
    <row r="58" spans="1:12" s="619" customFormat="1" ht="18.95" customHeight="1">
      <c r="A58" s="652" t="s">
        <v>1363</v>
      </c>
      <c r="B58" s="637"/>
      <c r="C58" s="637"/>
      <c r="D58" s="637"/>
      <c r="E58" s="650"/>
      <c r="F58" s="650"/>
      <c r="G58" s="650"/>
      <c r="H58" s="650"/>
      <c r="I58" s="651"/>
      <c r="J58" s="650"/>
      <c r="K58" s="650"/>
      <c r="L58" s="650"/>
    </row>
    <row r="59" spans="1:12" s="619" customFormat="1" ht="18.95" customHeight="1">
      <c r="A59" s="635"/>
      <c r="B59" s="637"/>
      <c r="C59" s="637"/>
      <c r="D59" s="637"/>
      <c r="E59" s="650"/>
      <c r="F59" s="650"/>
      <c r="G59" s="650"/>
      <c r="H59" s="650"/>
      <c r="I59" s="651"/>
      <c r="J59" s="650"/>
      <c r="K59" s="650"/>
      <c r="L59" s="650"/>
    </row>
    <row r="60" spans="1:12" s="619" customFormat="1" ht="18.95" customHeight="1">
      <c r="A60" s="620"/>
      <c r="B60" s="637"/>
      <c r="C60" s="637"/>
      <c r="D60" s="637"/>
      <c r="E60" s="650"/>
      <c r="F60" s="650"/>
      <c r="G60" s="650"/>
      <c r="H60" s="650"/>
      <c r="I60" s="651"/>
      <c r="J60" s="650"/>
      <c r="K60" s="650"/>
      <c r="L60" s="650"/>
    </row>
    <row r="61" spans="1:12" s="657" customFormat="1" ht="21.75" customHeight="1">
      <c r="A61" s="620" t="s">
        <v>1364</v>
      </c>
      <c r="B61" s="621"/>
      <c r="C61" s="621"/>
      <c r="D61" s="621"/>
      <c r="E61" s="621"/>
      <c r="F61" s="621"/>
      <c r="G61" s="621"/>
      <c r="H61" s="621"/>
      <c r="I61" s="656"/>
      <c r="J61" s="621"/>
      <c r="K61" s="621"/>
      <c r="L61" s="621"/>
    </row>
    <row r="62" spans="1:12" s="657" customFormat="1" ht="23.25" customHeight="1">
      <c r="A62" s="652" t="s">
        <v>1365</v>
      </c>
      <c r="B62" s="621"/>
      <c r="C62" s="621"/>
      <c r="D62" s="621"/>
      <c r="E62" s="621"/>
      <c r="F62" s="621"/>
      <c r="G62" s="621"/>
      <c r="H62" s="621"/>
      <c r="I62" s="656"/>
      <c r="J62" s="621"/>
      <c r="K62" s="621"/>
      <c r="L62" s="621"/>
    </row>
    <row r="63" spans="1:12" s="619" customFormat="1" ht="19.5" thickBot="1">
      <c r="A63" s="658"/>
      <c r="B63" s="659"/>
      <c r="C63" s="659"/>
      <c r="D63" s="659"/>
      <c r="E63" s="660"/>
      <c r="F63" s="660"/>
      <c r="G63" s="660"/>
      <c r="H63" s="660"/>
      <c r="I63" s="661"/>
      <c r="J63" s="650"/>
      <c r="K63" s="650"/>
      <c r="L63" s="650"/>
    </row>
  </sheetData>
  <mergeCells count="25">
    <mergeCell ref="B53:C53"/>
    <mergeCell ref="D53:H53"/>
    <mergeCell ref="B54:C54"/>
    <mergeCell ref="D54:H54"/>
    <mergeCell ref="B55:C55"/>
    <mergeCell ref="D55:H55"/>
    <mergeCell ref="B52:C52"/>
    <mergeCell ref="D52:H52"/>
    <mergeCell ref="A14:I14"/>
    <mergeCell ref="A15:I15"/>
    <mergeCell ref="A34:I34"/>
    <mergeCell ref="A35:I35"/>
    <mergeCell ref="A36:I36"/>
    <mergeCell ref="A38:I38"/>
    <mergeCell ref="A39:I39"/>
    <mergeCell ref="B50:C50"/>
    <mergeCell ref="D50:H50"/>
    <mergeCell ref="B51:C51"/>
    <mergeCell ref="D51:H51"/>
    <mergeCell ref="A13:I13"/>
    <mergeCell ref="A1:I1"/>
    <mergeCell ref="A4:I5"/>
    <mergeCell ref="A9:I9"/>
    <mergeCell ref="A10:I10"/>
    <mergeCell ref="A12:I12"/>
  </mergeCells>
  <phoneticPr fontId="4" type="noConversion"/>
  <printOptions horizontalCentered="1"/>
  <pageMargins left="0.19685039370078741" right="0.19685039370078741" top="0.74803149606299213" bottom="0.74803149606299213" header="0.31496062992125984" footer="0.31496062992125984"/>
  <pageSetup paperSize="9" scale="7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82F91-2469-4B45-8B36-50CCDC1F60F2}">
  <sheetPr>
    <tabColor rgb="FFFFFF00"/>
    <pageSetUpPr fitToPage="1"/>
  </sheetPr>
  <dimension ref="B1:K34"/>
  <sheetViews>
    <sheetView showGridLines="0" view="pageBreakPreview" topLeftCell="A4" zoomScale="80" zoomScaleNormal="80" zoomScaleSheetLayoutView="80" workbookViewId="0">
      <selection activeCell="F26" sqref="F26:J27"/>
    </sheetView>
  </sheetViews>
  <sheetFormatPr defaultRowHeight="13.5"/>
  <cols>
    <col min="1" max="1" width="3.125" style="662" customWidth="1"/>
    <col min="2" max="9" width="15.375" style="662" customWidth="1"/>
    <col min="10" max="10" width="22.875" style="662" customWidth="1"/>
    <col min="11" max="16384" width="9" style="662"/>
  </cols>
  <sheetData>
    <row r="1" spans="2:10" ht="45.75" customHeight="1">
      <c r="B1" s="1027" t="s">
        <v>1366</v>
      </c>
      <c r="C1" s="1027"/>
      <c r="D1" s="1027"/>
      <c r="E1" s="1027"/>
      <c r="F1" s="1027"/>
      <c r="G1" s="1027"/>
      <c r="H1" s="1027"/>
      <c r="I1" s="1027"/>
      <c r="J1" s="1027"/>
    </row>
    <row r="2" spans="2:10" ht="10.5" customHeight="1">
      <c r="B2" s="663"/>
      <c r="C2" s="663"/>
      <c r="D2" s="663"/>
      <c r="E2" s="663"/>
      <c r="F2" s="663"/>
      <c r="G2" s="663"/>
      <c r="H2" s="663"/>
      <c r="I2" s="663"/>
      <c r="J2" s="663"/>
    </row>
    <row r="3" spans="2:10" ht="38.25" customHeight="1" thickBot="1">
      <c r="B3" s="664" t="s">
        <v>1367</v>
      </c>
      <c r="C3" s="665"/>
      <c r="D3" s="666"/>
      <c r="E3" s="667"/>
      <c r="F3" s="666"/>
      <c r="G3" s="665"/>
      <c r="H3" s="665"/>
      <c r="I3" s="667"/>
      <c r="J3" s="665"/>
    </row>
    <row r="4" spans="2:10" ht="18.75" customHeight="1">
      <c r="B4" s="1028" t="s">
        <v>1368</v>
      </c>
      <c r="C4" s="1031" t="s">
        <v>1369</v>
      </c>
      <c r="D4" s="1034" t="s">
        <v>1370</v>
      </c>
      <c r="E4" s="1034"/>
      <c r="F4" s="1035" t="s">
        <v>1371</v>
      </c>
      <c r="G4" s="1035"/>
      <c r="H4" s="1035" t="s">
        <v>1372</v>
      </c>
      <c r="I4" s="1036"/>
      <c r="J4" s="668"/>
    </row>
    <row r="5" spans="2:10" ht="18.75" customHeight="1">
      <c r="B5" s="1029"/>
      <c r="C5" s="1032"/>
      <c r="D5" s="1037" t="s">
        <v>1373</v>
      </c>
      <c r="E5" s="1037"/>
      <c r="F5" s="1038"/>
      <c r="G5" s="1038"/>
      <c r="H5" s="1038"/>
      <c r="I5" s="1039"/>
      <c r="J5" s="669"/>
    </row>
    <row r="6" spans="2:10" ht="18.75" customHeight="1">
      <c r="B6" s="1029"/>
      <c r="C6" s="1032"/>
      <c r="D6" s="1037" t="s">
        <v>1374</v>
      </c>
      <c r="E6" s="1037"/>
      <c r="F6" s="1040"/>
      <c r="G6" s="1040"/>
      <c r="H6" s="1040"/>
      <c r="I6" s="1041"/>
      <c r="J6" s="669"/>
    </row>
    <row r="7" spans="2:10" ht="18.75" customHeight="1">
      <c r="B7" s="1029"/>
      <c r="C7" s="1032"/>
      <c r="D7" s="1037" t="s">
        <v>1375</v>
      </c>
      <c r="E7" s="1037"/>
      <c r="F7" s="1040"/>
      <c r="G7" s="1040"/>
      <c r="H7" s="1042"/>
      <c r="I7" s="1043"/>
      <c r="J7" s="669"/>
    </row>
    <row r="8" spans="2:10" ht="18.75" customHeight="1">
      <c r="B8" s="1029"/>
      <c r="C8" s="1032"/>
      <c r="D8" s="1037" t="s">
        <v>1376</v>
      </c>
      <c r="E8" s="1037"/>
      <c r="F8" s="1044"/>
      <c r="G8" s="1044"/>
      <c r="H8" s="1045"/>
      <c r="I8" s="1046"/>
      <c r="J8" s="669"/>
    </row>
    <row r="9" spans="2:10" ht="18.75" customHeight="1">
      <c r="B9" s="1029"/>
      <c r="C9" s="1032"/>
      <c r="D9" s="1037" t="s">
        <v>1377</v>
      </c>
      <c r="E9" s="1037"/>
      <c r="F9" s="1044"/>
      <c r="G9" s="1044"/>
      <c r="H9" s="1045"/>
      <c r="I9" s="1046"/>
      <c r="J9" s="670"/>
    </row>
    <row r="10" spans="2:10" ht="18.75" customHeight="1">
      <c r="B10" s="1029"/>
      <c r="C10" s="1032"/>
      <c r="D10" s="1037" t="s">
        <v>1378</v>
      </c>
      <c r="E10" s="1037"/>
      <c r="F10" s="1040" t="s">
        <v>1379</v>
      </c>
      <c r="G10" s="1040"/>
      <c r="H10" s="1042"/>
      <c r="I10" s="1043"/>
      <c r="J10" s="668"/>
    </row>
    <row r="11" spans="2:10" ht="18.75" customHeight="1" thickBot="1">
      <c r="B11" s="1029"/>
      <c r="C11" s="1033"/>
      <c r="D11" s="1047" t="s">
        <v>1380</v>
      </c>
      <c r="E11" s="1048"/>
      <c r="F11" s="1049"/>
      <c r="G11" s="1050"/>
      <c r="H11" s="1051"/>
      <c r="I11" s="1052"/>
      <c r="J11" s="668"/>
    </row>
    <row r="12" spans="2:10" ht="18.75" customHeight="1">
      <c r="B12" s="1029"/>
      <c r="C12" s="1031" t="s">
        <v>1381</v>
      </c>
      <c r="D12" s="1059" t="s">
        <v>1382</v>
      </c>
      <c r="E12" s="1060"/>
      <c r="F12" s="1061" t="str">
        <f>'임원퇴직급여한도계산(2020.1.1.이후 퇴직)'!C1</f>
        <v>손흥민</v>
      </c>
      <c r="G12" s="1062"/>
      <c r="H12" s="1062"/>
      <c r="I12" s="1063"/>
      <c r="J12" s="668"/>
    </row>
    <row r="13" spans="2:10" ht="18.75" customHeight="1">
      <c r="B13" s="1029"/>
      <c r="C13" s="1032"/>
      <c r="D13" s="1064" t="s">
        <v>1383</v>
      </c>
      <c r="E13" s="1065"/>
      <c r="F13" s="1066"/>
      <c r="G13" s="1067"/>
      <c r="H13" s="1067"/>
      <c r="I13" s="1068"/>
      <c r="J13" s="668"/>
    </row>
    <row r="14" spans="2:10" ht="18.75" customHeight="1">
      <c r="B14" s="1029"/>
      <c r="C14" s="1032"/>
      <c r="D14" s="1064" t="s">
        <v>1384</v>
      </c>
      <c r="E14" s="1065"/>
      <c r="F14" s="1066" t="s">
        <v>1385</v>
      </c>
      <c r="G14" s="1067"/>
      <c r="H14" s="1067"/>
      <c r="I14" s="1068"/>
      <c r="J14" s="668"/>
    </row>
    <row r="15" spans="2:10" ht="18.75" customHeight="1">
      <c r="B15" s="1029"/>
      <c r="C15" s="1032"/>
      <c r="D15" s="1069" t="s">
        <v>1386</v>
      </c>
      <c r="E15" s="1070"/>
      <c r="F15" s="1073"/>
      <c r="G15" s="1074"/>
      <c r="H15" s="1074"/>
      <c r="I15" s="1075"/>
      <c r="J15" s="668"/>
    </row>
    <row r="16" spans="2:10" ht="18.75" customHeight="1" thickBot="1">
      <c r="B16" s="1030"/>
      <c r="C16" s="1033"/>
      <c r="D16" s="1071"/>
      <c r="E16" s="1072"/>
      <c r="F16" s="1076"/>
      <c r="G16" s="1077"/>
      <c r="H16" s="1077"/>
      <c r="I16" s="1078"/>
      <c r="J16" s="671"/>
    </row>
    <row r="17" spans="2:11" ht="37.5" customHeight="1" thickBot="1">
      <c r="B17" s="664" t="s">
        <v>1387</v>
      </c>
      <c r="C17" s="672"/>
      <c r="D17" s="673"/>
      <c r="E17" s="673"/>
      <c r="F17" s="674"/>
      <c r="G17" s="674"/>
      <c r="H17" s="674"/>
      <c r="I17" s="674"/>
      <c r="J17" s="671"/>
    </row>
    <row r="18" spans="2:11" ht="24" customHeight="1" thickBot="1">
      <c r="B18" s="675" t="s">
        <v>1388</v>
      </c>
      <c r="C18" s="1053" t="s">
        <v>1525</v>
      </c>
      <c r="D18" s="1054"/>
      <c r="E18" s="673"/>
      <c r="F18" s="674"/>
      <c r="G18" s="674"/>
      <c r="H18" s="674"/>
      <c r="I18" s="674"/>
      <c r="J18" s="671"/>
    </row>
    <row r="19" spans="2:11" ht="18.75" customHeight="1">
      <c r="B19" s="676"/>
      <c r="C19" s="672"/>
      <c r="D19" s="673"/>
      <c r="E19" s="673"/>
      <c r="F19" s="674"/>
      <c r="G19" s="674"/>
      <c r="H19" s="674"/>
      <c r="I19" s="674"/>
      <c r="J19" s="671"/>
    </row>
    <row r="20" spans="2:11" ht="37.5" customHeight="1" thickBot="1">
      <c r="B20" s="664" t="s">
        <v>1389</v>
      </c>
      <c r="C20" s="665"/>
      <c r="D20" s="665"/>
      <c r="E20" s="665"/>
      <c r="F20" s="665"/>
      <c r="G20" s="677"/>
      <c r="H20" s="678" t="s">
        <v>1390</v>
      </c>
      <c r="I20" s="665"/>
      <c r="J20" s="679"/>
      <c r="K20" s="665"/>
    </row>
    <row r="21" spans="2:11" ht="34.5" customHeight="1">
      <c r="B21" s="680" t="s">
        <v>1370</v>
      </c>
      <c r="C21" s="681" t="s">
        <v>1391</v>
      </c>
      <c r="D21" s="682" t="s">
        <v>1392</v>
      </c>
      <c r="E21" s="683" t="s">
        <v>1393</v>
      </c>
      <c r="F21" s="683" t="s">
        <v>1394</v>
      </c>
      <c r="G21" s="683" t="s">
        <v>1395</v>
      </c>
      <c r="H21" s="684" t="s">
        <v>1396</v>
      </c>
      <c r="I21" s="685"/>
      <c r="J21" s="686"/>
      <c r="K21" s="665"/>
    </row>
    <row r="22" spans="2:11" ht="21.75" customHeight="1">
      <c r="B22" s="687" t="s">
        <v>1397</v>
      </c>
      <c r="C22" s="688">
        <f>'임원퇴직급여한도계산(2020.1.1.이후 퇴직)'!D5</f>
        <v>39083</v>
      </c>
      <c r="D22" s="688">
        <f>C22</f>
        <v>39083</v>
      </c>
      <c r="E22" s="688">
        <f>'임원퇴직급여한도계산(2020.1.1.이후 퇴직)'!E1</f>
        <v>44561</v>
      </c>
      <c r="F22" s="688">
        <f>E22</f>
        <v>44561</v>
      </c>
      <c r="G22" s="689"/>
      <c r="H22" s="690"/>
      <c r="I22" s="691"/>
      <c r="J22" s="692"/>
      <c r="K22" s="665"/>
    </row>
    <row r="23" spans="2:11" ht="21.75" customHeight="1" thickBot="1">
      <c r="B23" s="693" t="s">
        <v>1372</v>
      </c>
      <c r="C23" s="694"/>
      <c r="D23" s="694"/>
      <c r="E23" s="694"/>
      <c r="F23" s="694"/>
      <c r="G23" s="695"/>
      <c r="H23" s="696"/>
      <c r="I23" s="691"/>
      <c r="J23" s="692"/>
      <c r="K23" s="665"/>
    </row>
    <row r="24" spans="2:11" ht="18.75" customHeight="1" thickBot="1">
      <c r="B24" s="697"/>
      <c r="C24" s="698"/>
      <c r="D24" s="699"/>
      <c r="E24" s="699"/>
      <c r="F24" s="699"/>
      <c r="G24" s="700"/>
      <c r="H24" s="700"/>
      <c r="I24" s="701"/>
      <c r="J24" s="702"/>
      <c r="K24" s="665"/>
    </row>
    <row r="25" spans="2:11" ht="34.5" customHeight="1">
      <c r="B25" s="680" t="s">
        <v>1370</v>
      </c>
      <c r="C25" s="683" t="s">
        <v>1398</v>
      </c>
      <c r="D25" s="703" t="s">
        <v>1399</v>
      </c>
      <c r="E25" s="704" t="s">
        <v>1400</v>
      </c>
      <c r="F25" s="1055" t="s">
        <v>1401</v>
      </c>
      <c r="G25" s="1056"/>
      <c r="H25" s="1056"/>
      <c r="I25" s="1056"/>
      <c r="J25" s="1056"/>
    </row>
    <row r="26" spans="2:11" ht="21.75" customHeight="1">
      <c r="B26" s="687" t="s">
        <v>1397</v>
      </c>
      <c r="C26" s="705"/>
      <c r="D26" s="705"/>
      <c r="E26" s="706"/>
      <c r="F26" s="1057"/>
      <c r="G26" s="1058"/>
      <c r="H26" s="1058"/>
      <c r="I26" s="1058"/>
      <c r="J26" s="1058"/>
    </row>
    <row r="27" spans="2:11" ht="21.75" customHeight="1" thickBot="1">
      <c r="B27" s="693" t="s">
        <v>1372</v>
      </c>
      <c r="C27" s="707"/>
      <c r="D27" s="707"/>
      <c r="E27" s="708"/>
      <c r="F27" s="1057"/>
      <c r="G27" s="1058"/>
      <c r="H27" s="1058"/>
      <c r="I27" s="1058"/>
      <c r="J27" s="1058"/>
    </row>
    <row r="28" spans="2:11" ht="18.75" customHeight="1">
      <c r="B28" s="709" t="s">
        <v>1402</v>
      </c>
      <c r="C28" s="710"/>
      <c r="D28" s="710"/>
      <c r="E28" s="711"/>
      <c r="F28" s="712"/>
      <c r="G28" s="665"/>
    </row>
    <row r="29" spans="2:11" ht="36.75" customHeight="1">
      <c r="B29" s="713" t="s">
        <v>1403</v>
      </c>
      <c r="C29" s="714"/>
      <c r="D29" s="715" t="s">
        <v>1404</v>
      </c>
      <c r="E29" s="714"/>
      <c r="F29" s="714"/>
      <c r="G29" s="716"/>
      <c r="H29" s="716"/>
      <c r="I29" s="716"/>
      <c r="J29" s="717"/>
      <c r="K29" s="665"/>
    </row>
    <row r="30" spans="2:11" ht="22.5" customHeight="1" thickBot="1">
      <c r="B30" s="718" t="s">
        <v>1405</v>
      </c>
      <c r="C30" s="719"/>
      <c r="D30" s="719"/>
      <c r="E30" s="719"/>
      <c r="F30" s="719"/>
      <c r="G30" s="719"/>
      <c r="H30" s="719"/>
      <c r="I30" s="719"/>
      <c r="J30" s="719"/>
      <c r="K30" s="665"/>
    </row>
    <row r="31" spans="2:11" ht="34.5" customHeight="1">
      <c r="B31" s="680" t="s">
        <v>1406</v>
      </c>
      <c r="C31" s="720" t="s">
        <v>1407</v>
      </c>
      <c r="D31" s="720" t="s">
        <v>1373</v>
      </c>
      <c r="E31" s="720" t="s">
        <v>1408</v>
      </c>
      <c r="F31" s="720" t="s">
        <v>1409</v>
      </c>
      <c r="G31" s="721" t="s">
        <v>1410</v>
      </c>
      <c r="H31" s="722"/>
      <c r="I31" s="722"/>
    </row>
    <row r="32" spans="2:11" ht="21.75" customHeight="1">
      <c r="B32" s="687" t="s">
        <v>1411</v>
      </c>
      <c r="C32" s="723"/>
      <c r="D32" s="723"/>
      <c r="E32" s="723"/>
      <c r="F32" s="724"/>
      <c r="G32" s="725"/>
      <c r="H32" s="722"/>
      <c r="I32" s="722"/>
    </row>
    <row r="33" spans="2:9" ht="21.75" customHeight="1" thickBot="1">
      <c r="B33" s="726" t="s">
        <v>1412</v>
      </c>
      <c r="C33" s="727"/>
      <c r="D33" s="727"/>
      <c r="E33" s="727"/>
      <c r="F33" s="728"/>
      <c r="G33" s="729"/>
      <c r="H33" s="722"/>
      <c r="I33" s="722"/>
    </row>
    <row r="34" spans="2:9" ht="18.75" customHeight="1">
      <c r="B34" s="730"/>
      <c r="C34" s="730"/>
      <c r="D34" s="730"/>
      <c r="E34" s="730"/>
      <c r="F34" s="730"/>
      <c r="G34" s="731"/>
      <c r="H34" s="731"/>
      <c r="I34" s="665"/>
    </row>
  </sheetData>
  <sheetProtection selectLockedCells="1"/>
  <protectedRanges>
    <protectedRange sqref="F1:I2" name="인적사항_1"/>
  </protectedRanges>
  <mergeCells count="39">
    <mergeCell ref="C18:D18"/>
    <mergeCell ref="F25:J25"/>
    <mergeCell ref="F26:J27"/>
    <mergeCell ref="C12:C16"/>
    <mergeCell ref="D12:E12"/>
    <mergeCell ref="F12:I12"/>
    <mergeCell ref="D13:E13"/>
    <mergeCell ref="F13:I13"/>
    <mergeCell ref="D14:E14"/>
    <mergeCell ref="F14:I14"/>
    <mergeCell ref="D15:E16"/>
    <mergeCell ref="F15:I16"/>
    <mergeCell ref="D10:E10"/>
    <mergeCell ref="F10:G10"/>
    <mergeCell ref="H10:I10"/>
    <mergeCell ref="D11:E11"/>
    <mergeCell ref="F11:G11"/>
    <mergeCell ref="H11:I11"/>
    <mergeCell ref="F9:G9"/>
    <mergeCell ref="H9:I9"/>
    <mergeCell ref="D8:E8"/>
    <mergeCell ref="F8:G8"/>
    <mergeCell ref="H8:I8"/>
    <mergeCell ref="B1:J1"/>
    <mergeCell ref="B4:B16"/>
    <mergeCell ref="C4:C11"/>
    <mergeCell ref="D4:E4"/>
    <mergeCell ref="F4:G4"/>
    <mergeCell ref="H4:I4"/>
    <mergeCell ref="D5:E5"/>
    <mergeCell ref="F5:G5"/>
    <mergeCell ref="H5:I5"/>
    <mergeCell ref="D6:E6"/>
    <mergeCell ref="F6:G6"/>
    <mergeCell ref="H6:I6"/>
    <mergeCell ref="D7:E7"/>
    <mergeCell ref="F7:G7"/>
    <mergeCell ref="H7:I7"/>
    <mergeCell ref="D9:E9"/>
  </mergeCells>
  <phoneticPr fontId="4" type="noConversion"/>
  <dataValidations count="3">
    <dataValidation type="list" allowBlank="1" showInputMessage="1" showErrorMessage="1" sqref="F14:I14" xr:uid="{F1811C69-2D5A-4737-A74D-D4A8F8A01A27}">
      <formula1>"여,부"</formula1>
    </dataValidation>
    <dataValidation type="list" allowBlank="1" showInputMessage="1" showErrorMessage="1" sqref="F10:G10" xr:uid="{26434BEF-8983-4D08-B8A1-B478BF749AA1}">
      <formula1>"사업장,공적연금사업자"</formula1>
    </dataValidation>
    <dataValidation allowBlank="1" showInputMessage="1" showErrorMessage="1" errorTitle="2020년 귀속 자료만 입력 가능" error="2020-01-01부터 2020-12-31까지만  입력 가능합니다." sqref="E22" xr:uid="{0064F7BA-FA55-4DF1-93E5-A7C22AD4E46B}"/>
  </dataValidations>
  <pageMargins left="0.70866141732283472" right="0.70866141732283472" top="0.74803149606299213" bottom="0.74803149606299213" header="0.31496062992125984" footer="0.31496062992125984"/>
  <pageSetup paperSize="9" scale="54"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B6F85B7-061E-4927-846E-F797EA03696D}">
          <x14:formula1>
            <xm:f>퇴직사유!$B$2:$B$7</xm:f>
          </x14:formula1>
          <xm:sqref>C18:D18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299EA-6638-4BCE-BC7A-CD542C833081}">
  <sheetPr>
    <pageSetUpPr fitToPage="1"/>
  </sheetPr>
  <dimension ref="A1:AF55"/>
  <sheetViews>
    <sheetView showGridLines="0" zoomScaleNormal="100" workbookViewId="0">
      <selection activeCell="AI4" sqref="AI4"/>
    </sheetView>
  </sheetViews>
  <sheetFormatPr defaultRowHeight="18.75" customHeight="1"/>
  <cols>
    <col min="1" max="1" width="0.875" style="732" customWidth="1"/>
    <col min="2" max="3" width="3.625" style="732" customWidth="1"/>
    <col min="4" max="4" width="6.75" style="732" customWidth="1"/>
    <col min="5" max="5" width="7.125" style="732" customWidth="1"/>
    <col min="6" max="6" width="6.25" style="732" customWidth="1"/>
    <col min="7" max="7" width="3.125" style="732" customWidth="1"/>
    <col min="8" max="8" width="3.25" style="732" customWidth="1"/>
    <col min="9" max="9" width="3.875" style="732" customWidth="1"/>
    <col min="10" max="15" width="3.5" style="740" customWidth="1"/>
    <col min="16" max="17" width="3.75" style="740" customWidth="1"/>
    <col min="18" max="19" width="2.625" style="740" customWidth="1"/>
    <col min="20" max="27" width="3.125" style="740" customWidth="1"/>
    <col min="28" max="28" width="3.25" style="737" customWidth="1"/>
    <col min="29" max="29" width="7.875" style="740" customWidth="1"/>
    <col min="30" max="30" width="3.75" style="740" customWidth="1"/>
    <col min="31" max="32" width="7.125" style="740" customWidth="1"/>
    <col min="33" max="16384" width="9" style="738"/>
  </cols>
  <sheetData>
    <row r="1" spans="2:32" ht="18.75" customHeight="1">
      <c r="B1" s="733"/>
      <c r="C1" s="734"/>
      <c r="D1" s="734"/>
      <c r="E1" s="734"/>
      <c r="F1" s="734"/>
      <c r="G1" s="734"/>
      <c r="H1" s="734"/>
      <c r="I1" s="734"/>
      <c r="J1" s="735"/>
      <c r="K1" s="735"/>
      <c r="L1" s="735"/>
      <c r="M1" s="735"/>
      <c r="N1" s="736"/>
      <c r="O1" s="736"/>
      <c r="P1" s="736"/>
      <c r="Q1" s="736"/>
      <c r="R1" s="736"/>
      <c r="S1" s="736"/>
      <c r="T1" s="736"/>
      <c r="U1" s="736"/>
      <c r="V1" s="736"/>
      <c r="W1" s="736"/>
      <c r="X1" s="736"/>
      <c r="Y1" s="736"/>
      <c r="Z1" s="736"/>
      <c r="AA1" s="736"/>
      <c r="AC1" s="735"/>
      <c r="AD1" s="735"/>
      <c r="AE1" s="735"/>
      <c r="AF1" s="735"/>
    </row>
    <row r="2" spans="2:32" ht="18.75" customHeight="1" thickBot="1">
      <c r="B2" s="739" t="s">
        <v>1413</v>
      </c>
      <c r="C2" s="734"/>
      <c r="D2" s="734"/>
      <c r="E2" s="734"/>
      <c r="F2" s="734"/>
      <c r="G2" s="734"/>
      <c r="H2" s="734"/>
      <c r="I2" s="734"/>
      <c r="J2" s="735"/>
      <c r="K2" s="735"/>
      <c r="L2" s="735"/>
      <c r="M2" s="735"/>
      <c r="N2" s="736"/>
      <c r="O2" s="736"/>
      <c r="P2" s="736"/>
      <c r="Q2" s="736"/>
      <c r="R2" s="736"/>
      <c r="S2" s="736"/>
      <c r="T2" s="736"/>
      <c r="U2" s="736"/>
      <c r="V2" s="736"/>
      <c r="W2" s="736"/>
      <c r="X2" s="736"/>
      <c r="Y2" s="736"/>
      <c r="AA2" s="736"/>
      <c r="AC2" s="735"/>
      <c r="AD2" s="735"/>
      <c r="AE2" s="741"/>
      <c r="AF2" s="735"/>
    </row>
    <row r="3" spans="2:32" ht="18.75" customHeight="1">
      <c r="B3" s="742"/>
      <c r="C3" s="743"/>
      <c r="D3" s="744"/>
      <c r="E3" s="744"/>
      <c r="F3" s="745"/>
      <c r="G3" s="745"/>
      <c r="H3" s="746"/>
      <c r="I3" s="746"/>
      <c r="J3" s="747"/>
      <c r="K3" s="747"/>
      <c r="L3" s="747"/>
      <c r="M3" s="747"/>
      <c r="N3" s="747"/>
      <c r="O3" s="747"/>
      <c r="P3" s="747"/>
      <c r="Q3" s="747"/>
      <c r="R3" s="747"/>
      <c r="S3" s="747"/>
      <c r="T3" s="748"/>
      <c r="U3" s="748"/>
      <c r="V3" s="748"/>
      <c r="W3" s="748"/>
      <c r="X3" s="748"/>
      <c r="Y3" s="748"/>
      <c r="Z3" s="748"/>
      <c r="AA3" s="748"/>
      <c r="AB3" s="1079" t="s">
        <v>1414</v>
      </c>
      <c r="AC3" s="1080"/>
      <c r="AD3" s="1081"/>
      <c r="AE3" s="749" t="s">
        <v>1415</v>
      </c>
      <c r="AF3" s="750"/>
    </row>
    <row r="4" spans="2:32" ht="18" customHeight="1">
      <c r="B4" s="751"/>
      <c r="C4" s="1082" t="s">
        <v>1416</v>
      </c>
      <c r="D4" s="1082"/>
      <c r="E4" s="1082"/>
      <c r="F4" s="1082"/>
      <c r="G4" s="751"/>
      <c r="H4" s="1083" t="s">
        <v>1417</v>
      </c>
      <c r="I4" s="1083"/>
      <c r="J4" s="1083"/>
      <c r="K4" s="1083"/>
      <c r="L4" s="1083"/>
      <c r="M4" s="1083"/>
      <c r="N4" s="1083"/>
      <c r="O4" s="1083"/>
      <c r="P4" s="1083"/>
      <c r="Q4" s="1083"/>
      <c r="R4" s="1083"/>
      <c r="S4" s="1083"/>
      <c r="T4" s="1083"/>
      <c r="U4" s="1083"/>
      <c r="V4" s="1083"/>
      <c r="W4" s="1083"/>
      <c r="X4" s="1083"/>
      <c r="Y4" s="1083"/>
      <c r="Z4" s="1083"/>
      <c r="AA4" s="1084"/>
      <c r="AB4" s="1085" t="s">
        <v>1418</v>
      </c>
      <c r="AC4" s="1086"/>
      <c r="AD4" s="1087"/>
      <c r="AE4" s="752" t="s">
        <v>1419</v>
      </c>
      <c r="AF4" s="753"/>
    </row>
    <row r="5" spans="2:32" ht="18" customHeight="1">
      <c r="B5" s="751"/>
      <c r="C5" s="1082"/>
      <c r="D5" s="1082"/>
      <c r="E5" s="1082"/>
      <c r="F5" s="1082"/>
      <c r="G5" s="751"/>
      <c r="H5" s="1083"/>
      <c r="I5" s="1083"/>
      <c r="J5" s="1083"/>
      <c r="K5" s="1083"/>
      <c r="L5" s="1083"/>
      <c r="M5" s="1083"/>
      <c r="N5" s="1083"/>
      <c r="O5" s="1083"/>
      <c r="P5" s="1083"/>
      <c r="Q5" s="1083"/>
      <c r="R5" s="1083"/>
      <c r="S5" s="1083"/>
      <c r="T5" s="1083"/>
      <c r="U5" s="1083"/>
      <c r="V5" s="1083"/>
      <c r="W5" s="1083"/>
      <c r="X5" s="1083"/>
      <c r="Y5" s="1083"/>
      <c r="Z5" s="1083"/>
      <c r="AA5" s="1084"/>
      <c r="AB5" s="1088" t="s">
        <v>1420</v>
      </c>
      <c r="AC5" s="1089"/>
      <c r="AD5" s="1090"/>
      <c r="AE5" s="1108" t="s">
        <v>1421</v>
      </c>
      <c r="AF5" s="1109"/>
    </row>
    <row r="6" spans="2:32" ht="18.75" customHeight="1">
      <c r="B6" s="751"/>
      <c r="C6" s="751"/>
      <c r="D6" s="751"/>
      <c r="E6" s="751"/>
      <c r="F6" s="751"/>
      <c r="G6" s="751"/>
      <c r="H6" s="1110" t="s">
        <v>1422</v>
      </c>
      <c r="I6" s="1110"/>
      <c r="J6" s="1110"/>
      <c r="K6" s="1110"/>
      <c r="L6" s="1110"/>
      <c r="M6" s="1110"/>
      <c r="N6" s="1110"/>
      <c r="O6" s="1110"/>
      <c r="P6" s="1110"/>
      <c r="Q6" s="1110"/>
      <c r="R6" s="1110"/>
      <c r="S6" s="1110"/>
      <c r="T6" s="1110"/>
      <c r="U6" s="1110"/>
      <c r="V6" s="1110"/>
      <c r="W6" s="1110"/>
      <c r="X6" s="1110"/>
      <c r="Y6" s="1110"/>
      <c r="Z6" s="1110"/>
      <c r="AA6" s="1110"/>
      <c r="AB6" s="1085" t="s">
        <v>1423</v>
      </c>
      <c r="AC6" s="1086"/>
      <c r="AD6" s="754"/>
      <c r="AE6" s="755" t="s">
        <v>1424</v>
      </c>
      <c r="AF6" s="755"/>
    </row>
    <row r="7" spans="2:32" ht="18.75" customHeight="1" thickBot="1">
      <c r="B7" s="756"/>
      <c r="C7" s="756"/>
      <c r="D7" s="756"/>
      <c r="E7" s="756"/>
      <c r="F7" s="756"/>
      <c r="G7" s="756"/>
      <c r="H7" s="756"/>
      <c r="I7" s="756"/>
      <c r="J7" s="757"/>
      <c r="K7" s="757"/>
      <c r="L7" s="757"/>
      <c r="M7" s="757"/>
      <c r="N7" s="757"/>
      <c r="O7" s="757"/>
      <c r="P7" s="757"/>
      <c r="Q7" s="757"/>
      <c r="R7" s="757"/>
      <c r="S7" s="757"/>
      <c r="T7" s="757"/>
      <c r="U7" s="757"/>
      <c r="V7" s="757"/>
      <c r="W7" s="757"/>
      <c r="X7" s="757"/>
      <c r="Y7" s="757"/>
      <c r="Z7" s="757"/>
      <c r="AA7" s="757"/>
      <c r="AB7" s="1111" t="s">
        <v>1425</v>
      </c>
      <c r="AC7" s="1112"/>
      <c r="AD7" s="1113"/>
      <c r="AE7" s="758" t="str">
        <f>IF('기본사항 등 입력'!F10="","",'기본사항 등 입력'!F10)</f>
        <v>사업장</v>
      </c>
      <c r="AF7" s="759"/>
    </row>
    <row r="8" spans="2:32" ht="18.75" customHeight="1">
      <c r="B8" s="1114" t="s">
        <v>1426</v>
      </c>
      <c r="C8" s="1115"/>
      <c r="D8" s="1118" t="s">
        <v>1427</v>
      </c>
      <c r="E8" s="1119"/>
      <c r="F8" s="1119"/>
      <c r="G8" s="1120"/>
      <c r="H8" s="1121" t="str">
        <f>IF('기본사항 등 입력'!F5="","",'기본사항 등 입력'!F5)</f>
        <v/>
      </c>
      <c r="I8" s="1122"/>
      <c r="J8" s="1122"/>
      <c r="K8" s="1122"/>
      <c r="L8" s="1122"/>
      <c r="M8" s="1122"/>
      <c r="N8" s="1122"/>
      <c r="O8" s="1123"/>
      <c r="P8" s="1118" t="s">
        <v>1428</v>
      </c>
      <c r="Q8" s="1119"/>
      <c r="R8" s="1119"/>
      <c r="S8" s="1119"/>
      <c r="T8" s="1120"/>
      <c r="U8" s="1124" t="str">
        <f>IF('기본사항 등 입력'!F6="","",'기본사항 등 입력'!F6)</f>
        <v/>
      </c>
      <c r="V8" s="1125"/>
      <c r="W8" s="1125"/>
      <c r="X8" s="1125"/>
      <c r="Y8" s="1125"/>
      <c r="Z8" s="1125"/>
      <c r="AA8" s="1126"/>
      <c r="AB8" s="760" t="s">
        <v>1429</v>
      </c>
      <c r="AC8" s="761"/>
      <c r="AD8" s="762"/>
      <c r="AE8" s="1124" t="str">
        <f>IF('기본사항 등 입력'!F7="","",'기본사항 등 입력'!F7)</f>
        <v/>
      </c>
      <c r="AF8" s="1125"/>
    </row>
    <row r="9" spans="2:32" ht="18.75" customHeight="1">
      <c r="B9" s="1116"/>
      <c r="C9" s="1117"/>
      <c r="D9" s="1097" t="s">
        <v>1430</v>
      </c>
      <c r="E9" s="1098"/>
      <c r="F9" s="1098"/>
      <c r="G9" s="1099"/>
      <c r="H9" s="1142" t="str">
        <f>IF('기본사항 등 입력'!F8="","",'기본사항 등 입력'!F8)</f>
        <v/>
      </c>
      <c r="I9" s="1143"/>
      <c r="J9" s="1143"/>
      <c r="K9" s="1143"/>
      <c r="L9" s="1143"/>
      <c r="M9" s="1143"/>
      <c r="N9" s="1143"/>
      <c r="O9" s="1144"/>
      <c r="P9" s="1097" t="s">
        <v>1431</v>
      </c>
      <c r="Q9" s="1098"/>
      <c r="R9" s="1098"/>
      <c r="S9" s="1098"/>
      <c r="T9" s="1099"/>
      <c r="U9" s="1145" t="str">
        <f>IF('기본사항 등 입력'!F9="","",'기본사항 등 입력'!F9)</f>
        <v/>
      </c>
      <c r="V9" s="1146"/>
      <c r="W9" s="1146"/>
      <c r="X9" s="1146"/>
      <c r="Y9" s="1146"/>
      <c r="Z9" s="1146"/>
      <c r="AA9" s="1146"/>
      <c r="AB9" s="1146"/>
      <c r="AC9" s="1146"/>
      <c r="AD9" s="1146"/>
      <c r="AE9" s="1146"/>
      <c r="AF9" s="1146"/>
    </row>
    <row r="10" spans="2:32" ht="18.75" customHeight="1">
      <c r="B10" s="1091" t="s">
        <v>1432</v>
      </c>
      <c r="C10" s="1092"/>
      <c r="D10" s="1097" t="s">
        <v>1433</v>
      </c>
      <c r="E10" s="1098"/>
      <c r="F10" s="1098"/>
      <c r="G10" s="1099"/>
      <c r="H10" s="1100" t="str">
        <f>IF('기본사항 등 입력'!F12="","",'기본사항 등 입력'!F12)</f>
        <v>손흥민</v>
      </c>
      <c r="I10" s="1101"/>
      <c r="J10" s="1101"/>
      <c r="K10" s="1101"/>
      <c r="L10" s="1101"/>
      <c r="M10" s="1101"/>
      <c r="N10" s="1101"/>
      <c r="O10" s="1102"/>
      <c r="P10" s="1097" t="s">
        <v>1434</v>
      </c>
      <c r="Q10" s="1098"/>
      <c r="R10" s="1098"/>
      <c r="S10" s="1098"/>
      <c r="T10" s="1099"/>
      <c r="U10" s="1103" t="str">
        <f>IF('기본사항 등 입력'!F13="","",'기본사항 등 입력'!F13)</f>
        <v/>
      </c>
      <c r="V10" s="1104"/>
      <c r="W10" s="1104"/>
      <c r="X10" s="1104"/>
      <c r="Y10" s="1104"/>
      <c r="Z10" s="1104"/>
      <c r="AA10" s="1104"/>
      <c r="AB10" s="1104"/>
      <c r="AC10" s="1104"/>
      <c r="AD10" s="1104"/>
      <c r="AE10" s="1104"/>
      <c r="AF10" s="1104"/>
    </row>
    <row r="11" spans="2:32" ht="18.75" customHeight="1" thickBot="1">
      <c r="B11" s="1093"/>
      <c r="C11" s="1094"/>
      <c r="D11" s="1105" t="s">
        <v>1435</v>
      </c>
      <c r="E11" s="1106"/>
      <c r="F11" s="1106"/>
      <c r="G11" s="1107"/>
      <c r="H11" s="1127" t="str">
        <f>IF('기본사항 등 입력'!F15="","",'기본사항 등 입력'!F15)</f>
        <v/>
      </c>
      <c r="I11" s="1128"/>
      <c r="J11" s="1128"/>
      <c r="K11" s="1128"/>
      <c r="L11" s="1128"/>
      <c r="M11" s="1128"/>
      <c r="N11" s="1128"/>
      <c r="O11" s="1128"/>
      <c r="P11" s="1128"/>
      <c r="Q11" s="1128"/>
      <c r="R11" s="1128"/>
      <c r="S11" s="1128"/>
      <c r="T11" s="1128"/>
      <c r="U11" s="1128"/>
      <c r="V11" s="1128"/>
      <c r="W11" s="1128"/>
      <c r="X11" s="1128"/>
      <c r="Y11" s="1128"/>
      <c r="Z11" s="1128"/>
      <c r="AA11" s="1129"/>
      <c r="AB11" s="1105" t="s">
        <v>1436</v>
      </c>
      <c r="AC11" s="1106"/>
      <c r="AD11" s="1107"/>
      <c r="AE11" s="1130" t="str">
        <f>IF('기본사항 등 입력'!F14="","",'기본사항 등 입력'!F14)</f>
        <v>여</v>
      </c>
      <c r="AF11" s="1131"/>
    </row>
    <row r="12" spans="2:32" ht="18.75" customHeight="1">
      <c r="B12" s="1093"/>
      <c r="C12" s="1094"/>
      <c r="D12" s="1132" t="s">
        <v>1437</v>
      </c>
      <c r="E12" s="1132"/>
      <c r="F12" s="1132"/>
      <c r="G12" s="1132"/>
      <c r="H12" s="1132"/>
      <c r="I12" s="1134"/>
      <c r="J12" s="1134"/>
      <c r="K12" s="1134"/>
      <c r="L12" s="1134"/>
      <c r="M12" s="1134"/>
      <c r="N12" s="1134"/>
      <c r="O12" s="1134"/>
      <c r="P12" s="1134"/>
      <c r="Q12" s="1134"/>
      <c r="R12" s="1134"/>
      <c r="S12" s="1134"/>
      <c r="T12" s="1134"/>
      <c r="U12" s="1134"/>
      <c r="V12" s="1134"/>
      <c r="W12" s="1134"/>
      <c r="X12" s="1134"/>
      <c r="Y12" s="1134"/>
      <c r="Z12" s="1134"/>
      <c r="AA12" s="1134"/>
      <c r="AB12" s="1136" t="s">
        <v>1438</v>
      </c>
      <c r="AC12" s="1136"/>
      <c r="AD12" s="1136"/>
      <c r="AE12" s="1138">
        <f>'임원퇴직급여한도계산(2020.1.1.이후 퇴직)'!M26</f>
        <v>154524000</v>
      </c>
      <c r="AF12" s="1139"/>
    </row>
    <row r="13" spans="2:32" ht="18.75" customHeight="1" thickBot="1">
      <c r="B13" s="1095"/>
      <c r="C13" s="1096"/>
      <c r="D13" s="1133"/>
      <c r="E13" s="1133"/>
      <c r="F13" s="1133"/>
      <c r="G13" s="1133"/>
      <c r="H13" s="1133"/>
      <c r="I13" s="1135"/>
      <c r="J13" s="1135"/>
      <c r="K13" s="1135"/>
      <c r="L13" s="1135"/>
      <c r="M13" s="1135"/>
      <c r="N13" s="1135"/>
      <c r="O13" s="1135"/>
      <c r="P13" s="1135"/>
      <c r="Q13" s="1135"/>
      <c r="R13" s="1135"/>
      <c r="S13" s="1135"/>
      <c r="T13" s="1135"/>
      <c r="U13" s="1135"/>
      <c r="V13" s="1135"/>
      <c r="W13" s="1135"/>
      <c r="X13" s="1135"/>
      <c r="Y13" s="1135"/>
      <c r="Z13" s="1135"/>
      <c r="AA13" s="1135"/>
      <c r="AB13" s="1137"/>
      <c r="AC13" s="1137"/>
      <c r="AD13" s="1137"/>
      <c r="AE13" s="1140"/>
      <c r="AF13" s="1141"/>
    </row>
    <row r="14" spans="2:32" ht="18.75" customHeight="1">
      <c r="B14" s="1154" t="s">
        <v>1439</v>
      </c>
      <c r="C14" s="1154"/>
      <c r="D14" s="1154"/>
      <c r="E14" s="1155"/>
      <c r="F14" s="1156" t="str">
        <f>IF('기본사항 등 입력'!C18="","",IF('기본사항 등 입력'!C18="중간정산",YEAR(P24) &amp; "-01-01",YEAR(M24) &amp; "-01-01"))</f>
        <v>2021-01-01</v>
      </c>
      <c r="G14" s="1157"/>
      <c r="H14" s="1157"/>
      <c r="I14" s="1157"/>
      <c r="J14" s="1158" t="s">
        <v>1440</v>
      </c>
      <c r="K14" s="1159"/>
      <c r="L14" s="1160" t="s">
        <v>1441</v>
      </c>
      <c r="M14" s="1161"/>
      <c r="N14" s="1161"/>
      <c r="O14" s="1161"/>
      <c r="P14" s="1161"/>
      <c r="Q14" s="1161"/>
      <c r="R14" s="1161"/>
      <c r="S14" s="1161"/>
      <c r="T14" s="1161"/>
      <c r="U14" s="1162"/>
      <c r="V14" s="1166" t="str">
        <f>IF('기본사항 등 입력'!C18="정년퇴직","[●]","[   ]") &amp; "정년퇴직 " &amp; IF('기본사항 등 입력'!C18="정리해고","[●]","[   ]") &amp; "정리해고 " &amp; IF('기본사항 등 입력'!C18="자발적 퇴직","[●]","[   ]") &amp; "자발적 퇴직"</f>
        <v>[   ]정년퇴직 [   ]정리해고 [   ]자발적 퇴직</v>
      </c>
      <c r="W14" s="1166"/>
      <c r="X14" s="1166"/>
      <c r="Y14" s="1166"/>
      <c r="Z14" s="1166"/>
      <c r="AA14" s="1166"/>
      <c r="AB14" s="1166"/>
      <c r="AC14" s="1166"/>
      <c r="AD14" s="1166"/>
      <c r="AE14" s="1166"/>
      <c r="AF14" s="1166"/>
    </row>
    <row r="15" spans="2:32" ht="18.75" customHeight="1" thickBot="1">
      <c r="B15" s="1095"/>
      <c r="C15" s="1095"/>
      <c r="D15" s="1095"/>
      <c r="E15" s="1096"/>
      <c r="F15" s="1167">
        <f>IF('기본사항 등 입력'!C18="","",IF('기본사항 등 입력'!C18="중간정산",P24,M24))</f>
        <v>44561</v>
      </c>
      <c r="G15" s="1167"/>
      <c r="H15" s="1167"/>
      <c r="I15" s="1167"/>
      <c r="J15" s="1168" t="s">
        <v>1442</v>
      </c>
      <c r="K15" s="1169"/>
      <c r="L15" s="1163"/>
      <c r="M15" s="1164"/>
      <c r="N15" s="1164"/>
      <c r="O15" s="1164"/>
      <c r="P15" s="1164"/>
      <c r="Q15" s="1164"/>
      <c r="R15" s="1164"/>
      <c r="S15" s="1164"/>
      <c r="T15" s="1164"/>
      <c r="U15" s="1165"/>
      <c r="V15" s="1168" t="str">
        <f>IF('기본사항 등 입력'!C18="임원퇴직","[●]","[   ]") &amp; "임원퇴직 " &amp; IF('기본사항 등 입력'!C18="중간정산","[●]","[   ]") &amp; "중간정산 " &amp; IF('기본사항 등 입력'!C18="기타","[●]","[   ]") &amp; "기 타"</f>
        <v>[●]임원퇴직 [   ]중간정산 [   ]기 타</v>
      </c>
      <c r="W15" s="1168"/>
      <c r="X15" s="1168"/>
      <c r="Y15" s="1168"/>
      <c r="Z15" s="1168"/>
      <c r="AA15" s="1168"/>
      <c r="AB15" s="1168"/>
      <c r="AC15" s="1168"/>
      <c r="AD15" s="1168"/>
      <c r="AE15" s="1168"/>
      <c r="AF15" s="1168"/>
    </row>
    <row r="16" spans="2:32" ht="18.75" customHeight="1">
      <c r="B16" s="1114" t="s">
        <v>1443</v>
      </c>
      <c r="C16" s="1115"/>
      <c r="D16" s="1201" t="s">
        <v>1444</v>
      </c>
      <c r="E16" s="1202"/>
      <c r="F16" s="1202"/>
      <c r="G16" s="1202"/>
      <c r="H16" s="1202"/>
      <c r="I16" s="1203"/>
      <c r="J16" s="1147" t="s">
        <v>1445</v>
      </c>
      <c r="K16" s="1148"/>
      <c r="L16" s="1148"/>
      <c r="M16" s="1148"/>
      <c r="N16" s="1148"/>
      <c r="O16" s="1148"/>
      <c r="P16" s="1148"/>
      <c r="Q16" s="1148"/>
      <c r="R16" s="1204"/>
      <c r="S16" s="1147" t="s">
        <v>1446</v>
      </c>
      <c r="T16" s="1148"/>
      <c r="U16" s="1148"/>
      <c r="V16" s="1148"/>
      <c r="W16" s="1148"/>
      <c r="X16" s="1148"/>
      <c r="Y16" s="1148"/>
      <c r="Z16" s="1148"/>
      <c r="AA16" s="1204"/>
      <c r="AB16" s="1147" t="s">
        <v>1447</v>
      </c>
      <c r="AC16" s="1148"/>
      <c r="AD16" s="1148"/>
      <c r="AE16" s="1148"/>
      <c r="AF16" s="1148"/>
    </row>
    <row r="17" spans="1:32" ht="18.75" customHeight="1">
      <c r="B17" s="1193"/>
      <c r="C17" s="1198"/>
      <c r="D17" s="1097" t="s">
        <v>1448</v>
      </c>
      <c r="E17" s="1098"/>
      <c r="F17" s="1098"/>
      <c r="G17" s="1098"/>
      <c r="H17" s="1098"/>
      <c r="I17" s="1099"/>
      <c r="J17" s="1149" t="str">
        <f>IF('기본사항 등 입력'!H6="","",'기본사항 등 입력'!H6)</f>
        <v/>
      </c>
      <c r="K17" s="1150"/>
      <c r="L17" s="1150"/>
      <c r="M17" s="1150"/>
      <c r="N17" s="1150"/>
      <c r="O17" s="1150"/>
      <c r="P17" s="1150"/>
      <c r="Q17" s="1150"/>
      <c r="R17" s="1151"/>
      <c r="S17" s="1149" t="str">
        <f>IF('기본사항 등 입력'!F6="","",'기본사항 등 입력'!F6)</f>
        <v/>
      </c>
      <c r="T17" s="1150"/>
      <c r="U17" s="1150"/>
      <c r="V17" s="1150"/>
      <c r="W17" s="1150"/>
      <c r="X17" s="1150"/>
      <c r="Y17" s="1150"/>
      <c r="Z17" s="1150"/>
      <c r="AA17" s="1151"/>
      <c r="AB17" s="1152"/>
      <c r="AC17" s="1153"/>
      <c r="AD17" s="1153"/>
      <c r="AE17" s="1153"/>
      <c r="AF17" s="1153"/>
    </row>
    <row r="18" spans="1:32" ht="18.75" customHeight="1">
      <c r="B18" s="1193"/>
      <c r="C18" s="1198"/>
      <c r="D18" s="1097" t="s">
        <v>1449</v>
      </c>
      <c r="E18" s="1098"/>
      <c r="F18" s="1098"/>
      <c r="G18" s="1098"/>
      <c r="H18" s="1098"/>
      <c r="I18" s="1099"/>
      <c r="J18" s="1180" t="str">
        <f>IF('기본사항 등 입력'!H5="","",'기본사항 등 입력'!H5)</f>
        <v/>
      </c>
      <c r="K18" s="1181"/>
      <c r="L18" s="1181"/>
      <c r="M18" s="1181"/>
      <c r="N18" s="1181"/>
      <c r="O18" s="1181"/>
      <c r="P18" s="1181"/>
      <c r="Q18" s="1181"/>
      <c r="R18" s="1182"/>
      <c r="S18" s="1183" t="str">
        <f>IF('기본사항 등 입력'!F5="","",'기본사항 등 입력'!F5)</f>
        <v/>
      </c>
      <c r="T18" s="1184"/>
      <c r="U18" s="1184"/>
      <c r="V18" s="1184"/>
      <c r="W18" s="1184"/>
      <c r="X18" s="1184"/>
      <c r="Y18" s="1184"/>
      <c r="Z18" s="1184"/>
      <c r="AA18" s="1185"/>
      <c r="AB18" s="1152"/>
      <c r="AC18" s="1153"/>
      <c r="AD18" s="1153"/>
      <c r="AE18" s="1153"/>
      <c r="AF18" s="1153"/>
    </row>
    <row r="19" spans="1:32" ht="18.75" customHeight="1">
      <c r="B19" s="1193"/>
      <c r="C19" s="1198"/>
      <c r="D19" s="1097" t="s">
        <v>1450</v>
      </c>
      <c r="E19" s="1098"/>
      <c r="F19" s="1098"/>
      <c r="G19" s="1098"/>
      <c r="H19" s="1098"/>
      <c r="I19" s="1099"/>
      <c r="J19" s="1186">
        <f>'기본사항 등 입력'!C27</f>
        <v>0</v>
      </c>
      <c r="K19" s="1187"/>
      <c r="L19" s="1187"/>
      <c r="M19" s="1187"/>
      <c r="N19" s="1187"/>
      <c r="O19" s="1187"/>
      <c r="P19" s="1187"/>
      <c r="Q19" s="1187"/>
      <c r="R19" s="1188"/>
      <c r="S19" s="1189">
        <f>'임원퇴직급여한도계산(2020.1.1.이후 퇴직)'!Q38</f>
        <v>391570400</v>
      </c>
      <c r="T19" s="1190"/>
      <c r="U19" s="1190"/>
      <c r="V19" s="1190"/>
      <c r="W19" s="1190"/>
      <c r="X19" s="1190"/>
      <c r="Y19" s="1190"/>
      <c r="Z19" s="1190"/>
      <c r="AA19" s="1191"/>
      <c r="AB19" s="1170">
        <f>J19+S19</f>
        <v>391570400</v>
      </c>
      <c r="AC19" s="1171"/>
      <c r="AD19" s="1171"/>
      <c r="AE19" s="1171"/>
      <c r="AF19" s="1171"/>
    </row>
    <row r="20" spans="1:32" ht="18.75" customHeight="1">
      <c r="B20" s="1193"/>
      <c r="C20" s="1198"/>
      <c r="D20" s="1097" t="s">
        <v>1451</v>
      </c>
      <c r="E20" s="1098"/>
      <c r="F20" s="1098"/>
      <c r="G20" s="1098"/>
      <c r="H20" s="1098"/>
      <c r="I20" s="1099"/>
      <c r="J20" s="1186">
        <f>'기본사항 등 입력'!D27</f>
        <v>0</v>
      </c>
      <c r="K20" s="1187"/>
      <c r="L20" s="1187"/>
      <c r="M20" s="1187"/>
      <c r="N20" s="1187"/>
      <c r="O20" s="1187"/>
      <c r="P20" s="1187"/>
      <c r="Q20" s="1187"/>
      <c r="R20" s="1188"/>
      <c r="S20" s="1189">
        <f>'기본사항 등 입력'!D26</f>
        <v>0</v>
      </c>
      <c r="T20" s="1190"/>
      <c r="U20" s="1190"/>
      <c r="V20" s="1190"/>
      <c r="W20" s="1190"/>
      <c r="X20" s="1190"/>
      <c r="Y20" s="1190"/>
      <c r="Z20" s="1190"/>
      <c r="AA20" s="1191"/>
      <c r="AB20" s="1170">
        <f>J20+S20</f>
        <v>0</v>
      </c>
      <c r="AC20" s="1171"/>
      <c r="AD20" s="1171"/>
      <c r="AE20" s="1171"/>
      <c r="AF20" s="1171"/>
    </row>
    <row r="21" spans="1:32" ht="18.75" customHeight="1" thickBot="1">
      <c r="B21" s="1199"/>
      <c r="C21" s="1200"/>
      <c r="D21" s="1105" t="s">
        <v>1452</v>
      </c>
      <c r="E21" s="1106"/>
      <c r="F21" s="1106"/>
      <c r="G21" s="1106"/>
      <c r="H21" s="1106"/>
      <c r="I21" s="1107"/>
      <c r="J21" s="1172">
        <f>J19-J20</f>
        <v>0</v>
      </c>
      <c r="K21" s="1173"/>
      <c r="L21" s="1173"/>
      <c r="M21" s="1173"/>
      <c r="N21" s="1173"/>
      <c r="O21" s="1173"/>
      <c r="P21" s="1173"/>
      <c r="Q21" s="1173"/>
      <c r="R21" s="1174"/>
      <c r="S21" s="1175">
        <f>S19-S20</f>
        <v>391570400</v>
      </c>
      <c r="T21" s="1176"/>
      <c r="U21" s="1176"/>
      <c r="V21" s="1176"/>
      <c r="W21" s="1176"/>
      <c r="X21" s="1176"/>
      <c r="Y21" s="1176"/>
      <c r="Z21" s="1176"/>
      <c r="AA21" s="1177"/>
      <c r="AB21" s="1178">
        <f>J21+S21</f>
        <v>391570400</v>
      </c>
      <c r="AC21" s="1179"/>
      <c r="AD21" s="1179"/>
      <c r="AE21" s="1179"/>
      <c r="AF21" s="1179"/>
    </row>
    <row r="22" spans="1:32" ht="18.75" customHeight="1">
      <c r="B22" s="1114" t="s">
        <v>1453</v>
      </c>
      <c r="C22" s="1192"/>
      <c r="D22" s="1195" t="s">
        <v>1454</v>
      </c>
      <c r="E22" s="1195"/>
      <c r="F22" s="1195"/>
      <c r="G22" s="1196" t="s">
        <v>1455</v>
      </c>
      <c r="H22" s="1196"/>
      <c r="I22" s="1196"/>
      <c r="J22" s="1197" t="s">
        <v>1456</v>
      </c>
      <c r="K22" s="1197"/>
      <c r="L22" s="1197"/>
      <c r="M22" s="1197" t="s">
        <v>1457</v>
      </c>
      <c r="N22" s="1197"/>
      <c r="O22" s="1197"/>
      <c r="P22" s="1197" t="s">
        <v>1458</v>
      </c>
      <c r="Q22" s="1197"/>
      <c r="R22" s="1197"/>
      <c r="S22" s="1197"/>
      <c r="T22" s="1197" t="s">
        <v>1459</v>
      </c>
      <c r="U22" s="1197"/>
      <c r="V22" s="1197"/>
      <c r="W22" s="1197" t="s">
        <v>1460</v>
      </c>
      <c r="X22" s="1197"/>
      <c r="Y22" s="1197"/>
      <c r="Z22" s="1197" t="s">
        <v>1461</v>
      </c>
      <c r="AA22" s="1197"/>
      <c r="AB22" s="1197"/>
      <c r="AC22" s="1197" t="s">
        <v>1462</v>
      </c>
      <c r="AD22" s="1197"/>
      <c r="AE22" s="1197" t="s">
        <v>1463</v>
      </c>
      <c r="AF22" s="1209"/>
    </row>
    <row r="23" spans="1:32" ht="18.75" customHeight="1">
      <c r="B23" s="1193"/>
      <c r="C23" s="1194"/>
      <c r="D23" s="1205" t="s">
        <v>1464</v>
      </c>
      <c r="E23" s="1205"/>
      <c r="F23" s="1205"/>
      <c r="G23" s="1206" t="str">
        <f>IF('기본사항 등 입력'!C23="","",'기본사항 등 입력'!C23)</f>
        <v/>
      </c>
      <c r="H23" s="1206"/>
      <c r="I23" s="1206"/>
      <c r="J23" s="1206" t="str">
        <f>IF('기본사항 등 입력'!D23="","",'기본사항 등 입력'!D23)</f>
        <v/>
      </c>
      <c r="K23" s="1206"/>
      <c r="L23" s="1206"/>
      <c r="M23" s="1206" t="str">
        <f>IF('기본사항 등 입력'!E23="","",'기본사항 등 입력'!E23)</f>
        <v/>
      </c>
      <c r="N23" s="1206"/>
      <c r="O23" s="1206"/>
      <c r="P23" s="1206" t="str">
        <f>IF('기본사항 등 입력'!F23="","",'기본사항 등 입력'!F23)</f>
        <v/>
      </c>
      <c r="Q23" s="1206"/>
      <c r="R23" s="1206"/>
      <c r="S23" s="1206"/>
      <c r="T23" s="1207">
        <f>IF(J23="",0,DATEDIF(J23,M23,"M")+1)</f>
        <v>0</v>
      </c>
      <c r="U23" s="1207"/>
      <c r="V23" s="1207"/>
      <c r="W23" s="1208">
        <f>'기본사항 등 입력'!G23</f>
        <v>0</v>
      </c>
      <c r="X23" s="1208"/>
      <c r="Y23" s="1208"/>
      <c r="Z23" s="1208">
        <f>'기본사항 등 입력'!H23</f>
        <v>0</v>
      </c>
      <c r="AA23" s="1208"/>
      <c r="AB23" s="1208"/>
      <c r="AC23" s="1210"/>
      <c r="AD23" s="1210"/>
      <c r="AE23" s="1211">
        <f>IF(T23="",0,IF(((T23-W23+Z23)/12)&lt;=INT((T23-W23+Z23)/12),INT((T23-W23+Z23)/12),INT((T23-W23+Z23)/12)+1))</f>
        <v>0</v>
      </c>
      <c r="AF23" s="1212"/>
    </row>
    <row r="24" spans="1:32" ht="18.75" customHeight="1">
      <c r="B24" s="1193"/>
      <c r="C24" s="1194"/>
      <c r="D24" s="1205" t="s">
        <v>1465</v>
      </c>
      <c r="E24" s="1205"/>
      <c r="F24" s="1205"/>
      <c r="G24" s="1206">
        <f>IF('기본사항 등 입력'!C22="","",'기본사항 등 입력'!C22)</f>
        <v>39083</v>
      </c>
      <c r="H24" s="1206"/>
      <c r="I24" s="1206"/>
      <c r="J24" s="1206">
        <f>IF('기본사항 등 입력'!D22="","",'기본사항 등 입력'!D22)</f>
        <v>39083</v>
      </c>
      <c r="K24" s="1206"/>
      <c r="L24" s="1206"/>
      <c r="M24" s="1206">
        <f>IF('기본사항 등 입력'!E22="","",'기본사항 등 입력'!E22)</f>
        <v>44561</v>
      </c>
      <c r="N24" s="1206"/>
      <c r="O24" s="1206"/>
      <c r="P24" s="1206">
        <f>IF('기본사항 등 입력'!F22="","",'기본사항 등 입력'!F22)</f>
        <v>44561</v>
      </c>
      <c r="Q24" s="1206"/>
      <c r="R24" s="1206"/>
      <c r="S24" s="1206"/>
      <c r="T24" s="1207">
        <f>IF(J24="",0,DATEDIF(J24,M24,"M")+1)</f>
        <v>180</v>
      </c>
      <c r="U24" s="1207"/>
      <c r="V24" s="1207"/>
      <c r="W24" s="1208">
        <f>'기본사항 등 입력'!G22</f>
        <v>0</v>
      </c>
      <c r="X24" s="1208"/>
      <c r="Y24" s="1208"/>
      <c r="Z24" s="1208">
        <f>'기본사항 등 입력'!H22</f>
        <v>0</v>
      </c>
      <c r="AA24" s="1208"/>
      <c r="AB24" s="1208"/>
      <c r="AC24" s="1210"/>
      <c r="AD24" s="1210"/>
      <c r="AE24" s="1211">
        <f>IF(T24="",0,IF(((T24-W24+Z24)/12)&lt;=INT((T24-W24+Z24)/12),INT((T24-W24+Z24)/12),INT((T24-W24+Z24)/12)+1))</f>
        <v>15</v>
      </c>
      <c r="AF24" s="1212"/>
    </row>
    <row r="25" spans="1:32" ht="18.75" customHeight="1" thickBot="1">
      <c r="B25" s="1193"/>
      <c r="C25" s="1194"/>
      <c r="D25" s="1205" t="s">
        <v>1466</v>
      </c>
      <c r="E25" s="1205"/>
      <c r="F25" s="1205"/>
      <c r="G25" s="1206"/>
      <c r="H25" s="1206"/>
      <c r="I25" s="1206"/>
      <c r="J25" s="1206">
        <f>IF('기본사항 등 입력'!D22="","",IF('기본사항 등 입력'!D23="",'기본사항 등 입력'!D22,MIN('기본사항 등 입력'!D23,'기본사항 등 입력'!D22)))</f>
        <v>39083</v>
      </c>
      <c r="K25" s="1206"/>
      <c r="L25" s="1206"/>
      <c r="M25" s="1206">
        <f>IF('기본사항 등 입력'!E22="","",IF('기본사항 등 입력'!E23="",'기본사항 등 입력'!E22,MAX('기본사항 등 입력'!E23,'기본사항 등 입력'!E22)))</f>
        <v>44561</v>
      </c>
      <c r="N25" s="1206"/>
      <c r="O25" s="1206"/>
      <c r="P25" s="1213"/>
      <c r="Q25" s="1213"/>
      <c r="R25" s="1213"/>
      <c r="S25" s="1213"/>
      <c r="T25" s="1207">
        <f>IF(J25="",0,DATEDIF(J25,M25,"M")+1)</f>
        <v>180</v>
      </c>
      <c r="U25" s="1207"/>
      <c r="V25" s="1207"/>
      <c r="W25" s="1208">
        <f>W24+W23</f>
        <v>0</v>
      </c>
      <c r="X25" s="1208"/>
      <c r="Y25" s="1208"/>
      <c r="Z25" s="1219">
        <f>Z23+Z24</f>
        <v>0</v>
      </c>
      <c r="AA25" s="1220"/>
      <c r="AB25" s="1221"/>
      <c r="AC25" s="1211">
        <f>IF(M23="",0,IF(M23-MAX(J24,J23)&lt;1,0,DATEDIF(MAX(J24,J23),MIN(M23,M24),"M")+1))</f>
        <v>0</v>
      </c>
      <c r="AD25" s="1211"/>
      <c r="AE25" s="1211">
        <f>IF('기본사항 등 입력'!D22="",0,IF('기본사항 등 입력'!D23="",IF(T25="",0,IF(((T25-W25+Z25)/12)&lt;=INT((T25-W25+Z25)/12),INT((T25-W25+Z25)/12),INT((T25-W25+Z25)/12)+1)),IF(J24-M23&lt;=1,IF(T25="",0,IF(((T25-W25+Z25)/12)&lt;=INT((T25-W25+Z25)/12),INT((T25-W25+Z25)/12),INT((T25-W25+Z25)/12)+1)),"#VALUE!")))</f>
        <v>15</v>
      </c>
      <c r="AF25" s="1212"/>
    </row>
    <row r="26" spans="1:32" ht="18.75" customHeight="1" thickBot="1">
      <c r="A26" s="738"/>
      <c r="B26" s="1229" t="s">
        <v>1467</v>
      </c>
      <c r="C26" s="1230"/>
      <c r="D26" s="1222" t="s">
        <v>1468</v>
      </c>
      <c r="E26" s="1223"/>
      <c r="F26" s="1223"/>
      <c r="G26" s="1223"/>
      <c r="H26" s="1223"/>
      <c r="I26" s="1223"/>
      <c r="J26" s="1223"/>
      <c r="K26" s="1223"/>
      <c r="L26" s="1223"/>
      <c r="M26" s="1223"/>
      <c r="N26" s="1223"/>
      <c r="O26" s="1223"/>
      <c r="P26" s="1223"/>
      <c r="Q26" s="1223"/>
      <c r="R26" s="1224"/>
      <c r="S26" s="1225" t="s">
        <v>1469</v>
      </c>
      <c r="T26" s="1225"/>
      <c r="U26" s="1225"/>
      <c r="V26" s="1225"/>
      <c r="W26" s="1225"/>
      <c r="X26" s="1225"/>
      <c r="Y26" s="1225"/>
      <c r="Z26" s="1225"/>
      <c r="AA26" s="1225"/>
      <c r="AB26" s="1225"/>
      <c r="AC26" s="1225"/>
      <c r="AD26" s="1225"/>
      <c r="AE26" s="1225"/>
      <c r="AF26" s="1222"/>
    </row>
    <row r="27" spans="1:32" ht="18.75" customHeight="1">
      <c r="A27" s="738"/>
      <c r="B27" s="1231"/>
      <c r="C27" s="1232"/>
      <c r="D27" s="1226" t="s">
        <v>1470</v>
      </c>
      <c r="E27" s="1158"/>
      <c r="F27" s="1158"/>
      <c r="G27" s="1158"/>
      <c r="H27" s="1158"/>
      <c r="I27" s="1158"/>
      <c r="J27" s="1158"/>
      <c r="K27" s="1158"/>
      <c r="L27" s="1158"/>
      <c r="M27" s="1158"/>
      <c r="N27" s="1158"/>
      <c r="O27" s="1158"/>
      <c r="P27" s="1158"/>
      <c r="Q27" s="1158"/>
      <c r="R27" s="1159"/>
      <c r="S27" s="1227">
        <f>AB21</f>
        <v>391570400</v>
      </c>
      <c r="T27" s="1227"/>
      <c r="U27" s="1227"/>
      <c r="V27" s="1227"/>
      <c r="W27" s="1227"/>
      <c r="X27" s="1227"/>
      <c r="Y27" s="1227"/>
      <c r="Z27" s="1227"/>
      <c r="AA27" s="1227"/>
      <c r="AB27" s="1227"/>
      <c r="AC27" s="1227"/>
      <c r="AD27" s="1227"/>
      <c r="AE27" s="1227"/>
      <c r="AF27" s="1228"/>
    </row>
    <row r="28" spans="1:32" ht="18.75" customHeight="1">
      <c r="A28" s="738"/>
      <c r="B28" s="1231"/>
      <c r="C28" s="1232"/>
      <c r="D28" s="1214" t="s">
        <v>1471</v>
      </c>
      <c r="E28" s="1215"/>
      <c r="F28" s="1215"/>
      <c r="G28" s="1215"/>
      <c r="H28" s="1215"/>
      <c r="I28" s="1215"/>
      <c r="J28" s="1215"/>
      <c r="K28" s="1215"/>
      <c r="L28" s="1215"/>
      <c r="M28" s="1215"/>
      <c r="N28" s="1215"/>
      <c r="O28" s="1215"/>
      <c r="P28" s="1215"/>
      <c r="Q28" s="1215"/>
      <c r="R28" s="1216"/>
      <c r="S28" s="1217">
        <f>IF(AE25="",0,IF(IF(AE25&lt;=5,AE25*300000,IF(AE25&lt;=10,(AE25-5)*500000+1500000,IF(AE25&lt;=20,(AE25-10)*800000+4000000,IF(AE25&gt;20,(AE25-20)*1200000+12000000))))&gt;(S27),S27,IF(AE25&lt;=5,AE25*300000,IF(AE25&lt;=10,(AE25-5)*500000+1500000,IF(AE25&lt;=20,(AE25-10)*800000+4000000,IF(AE25&gt;20,(AE25-20)*1200000+12000000))))))</f>
        <v>8000000</v>
      </c>
      <c r="T28" s="1217"/>
      <c r="U28" s="1217"/>
      <c r="V28" s="1217"/>
      <c r="W28" s="1217"/>
      <c r="X28" s="1217"/>
      <c r="Y28" s="1217"/>
      <c r="Z28" s="1217"/>
      <c r="AA28" s="1217"/>
      <c r="AB28" s="1217"/>
      <c r="AC28" s="1217"/>
      <c r="AD28" s="1217"/>
      <c r="AE28" s="1217"/>
      <c r="AF28" s="1218"/>
    </row>
    <row r="29" spans="1:32" ht="18.75" customHeight="1">
      <c r="A29" s="738"/>
      <c r="B29" s="1231"/>
      <c r="C29" s="1232"/>
      <c r="D29" s="1214" t="s">
        <v>1472</v>
      </c>
      <c r="E29" s="1215"/>
      <c r="F29" s="1215"/>
      <c r="G29" s="1215"/>
      <c r="H29" s="1215"/>
      <c r="I29" s="1215"/>
      <c r="J29" s="1215"/>
      <c r="K29" s="1215"/>
      <c r="L29" s="1215"/>
      <c r="M29" s="1215"/>
      <c r="N29" s="1215"/>
      <c r="O29" s="1215"/>
      <c r="P29" s="1215"/>
      <c r="Q29" s="1215"/>
      <c r="R29" s="1216"/>
      <c r="S29" s="1217">
        <f>IF(AE25=0,0,ROUNDDOWN(((S27-S28)*12/AE25),0))</f>
        <v>306856320</v>
      </c>
      <c r="T29" s="1217"/>
      <c r="U29" s="1217"/>
      <c r="V29" s="1217"/>
      <c r="W29" s="1217"/>
      <c r="X29" s="1217"/>
      <c r="Y29" s="1217"/>
      <c r="Z29" s="1217"/>
      <c r="AA29" s="1217"/>
      <c r="AB29" s="1217"/>
      <c r="AC29" s="1217"/>
      <c r="AD29" s="1217"/>
      <c r="AE29" s="1217"/>
      <c r="AF29" s="1218"/>
    </row>
    <row r="30" spans="1:32" ht="18.75" customHeight="1">
      <c r="A30" s="738"/>
      <c r="B30" s="1231"/>
      <c r="C30" s="1232"/>
      <c r="D30" s="1214" t="s">
        <v>1473</v>
      </c>
      <c r="E30" s="1215"/>
      <c r="F30" s="1215"/>
      <c r="G30" s="1215"/>
      <c r="H30" s="1215"/>
      <c r="I30" s="1215"/>
      <c r="J30" s="1215"/>
      <c r="K30" s="1215"/>
      <c r="L30" s="1215"/>
      <c r="M30" s="1215"/>
      <c r="N30" s="1215"/>
      <c r="O30" s="1215"/>
      <c r="P30" s="1215"/>
      <c r="Q30" s="1215"/>
      <c r="R30" s="1216"/>
      <c r="S30" s="1240">
        <f>ROUNDDOWN(IF(S29&lt;=8000000,S29,IF(S29&lt;=70000000,(S29-8000000)*0.6+8000000,IF(S29&lt;=100000000,(S29-70000000)*0.55+45200000,IF(S29&lt;=300000000,(S29-100000000)*0.45+61700000,IF(S29&gt;300000000,(S29-300000000)*0.35+151700000))))),0)</f>
        <v>154099712</v>
      </c>
      <c r="T30" s="1240"/>
      <c r="U30" s="1240"/>
      <c r="V30" s="1240"/>
      <c r="W30" s="1240"/>
      <c r="X30" s="1240"/>
      <c r="Y30" s="1240"/>
      <c r="Z30" s="1240"/>
      <c r="AA30" s="1240"/>
      <c r="AB30" s="1240"/>
      <c r="AC30" s="1240"/>
      <c r="AD30" s="1240"/>
      <c r="AE30" s="1240"/>
      <c r="AF30" s="1241"/>
    </row>
    <row r="31" spans="1:32" ht="18.75" customHeight="1" thickBot="1">
      <c r="A31" s="738"/>
      <c r="B31" s="1233"/>
      <c r="C31" s="1234"/>
      <c r="D31" s="1268" t="s">
        <v>1474</v>
      </c>
      <c r="E31" s="1269"/>
      <c r="F31" s="1269"/>
      <c r="G31" s="1269"/>
      <c r="H31" s="1269"/>
      <c r="I31" s="1269"/>
      <c r="J31" s="1269"/>
      <c r="K31" s="1269"/>
      <c r="L31" s="1269"/>
      <c r="M31" s="1269"/>
      <c r="N31" s="1269"/>
      <c r="O31" s="1269"/>
      <c r="P31" s="1269"/>
      <c r="Q31" s="1269"/>
      <c r="R31" s="1270"/>
      <c r="S31" s="1271">
        <f>S29-S30</f>
        <v>152756608</v>
      </c>
      <c r="T31" s="1271"/>
      <c r="U31" s="1271"/>
      <c r="V31" s="1271"/>
      <c r="W31" s="1271"/>
      <c r="X31" s="1271"/>
      <c r="Y31" s="1271"/>
      <c r="Z31" s="1271"/>
      <c r="AA31" s="1271"/>
      <c r="AB31" s="1271"/>
      <c r="AC31" s="1271"/>
      <c r="AD31" s="1271"/>
      <c r="AE31" s="1271"/>
      <c r="AF31" s="1272"/>
    </row>
    <row r="32" spans="1:32" ht="18.75" customHeight="1" thickBot="1">
      <c r="A32" s="738"/>
      <c r="B32" s="1229" t="s">
        <v>1475</v>
      </c>
      <c r="C32" s="1230"/>
      <c r="D32" s="1222" t="s">
        <v>1468</v>
      </c>
      <c r="E32" s="1223"/>
      <c r="F32" s="1223"/>
      <c r="G32" s="1223"/>
      <c r="H32" s="1223"/>
      <c r="I32" s="1223"/>
      <c r="J32" s="1223"/>
      <c r="K32" s="1223"/>
      <c r="L32" s="1223"/>
      <c r="M32" s="1223"/>
      <c r="N32" s="1223"/>
      <c r="O32" s="1223"/>
      <c r="P32" s="1223"/>
      <c r="Q32" s="1223"/>
      <c r="R32" s="1224"/>
      <c r="S32" s="1235" t="s">
        <v>1469</v>
      </c>
      <c r="T32" s="1236"/>
      <c r="U32" s="1236"/>
      <c r="V32" s="1236"/>
      <c r="W32" s="1236"/>
      <c r="X32" s="1236"/>
      <c r="Y32" s="1236"/>
      <c r="Z32" s="1236"/>
      <c r="AA32" s="1236"/>
      <c r="AB32" s="1236"/>
      <c r="AC32" s="1236"/>
      <c r="AD32" s="1236"/>
      <c r="AE32" s="1236"/>
      <c r="AF32" s="1236"/>
    </row>
    <row r="33" spans="1:32" ht="18.75" customHeight="1">
      <c r="A33" s="738"/>
      <c r="B33" s="1231"/>
      <c r="C33" s="1232"/>
      <c r="D33" s="1237" t="s">
        <v>1476</v>
      </c>
      <c r="E33" s="1238"/>
      <c r="F33" s="1238"/>
      <c r="G33" s="1238"/>
      <c r="H33" s="1238"/>
      <c r="I33" s="1238"/>
      <c r="J33" s="1238"/>
      <c r="K33" s="1238"/>
      <c r="L33" s="1238"/>
      <c r="M33" s="1238"/>
      <c r="N33" s="1238"/>
      <c r="O33" s="1238"/>
      <c r="P33" s="1238"/>
      <c r="Q33" s="1238"/>
      <c r="R33" s="1239"/>
      <c r="S33" s="1227">
        <f>ROUNDDOWN(IF(S31&lt;=12000000,S31*0.06,IF(S31&lt;=46000000,S31*0.15-1080000,IF(S31&lt;=88000000,S31*0.24-5220000,IF(S31&lt;=150000000,S31*0.35-14900000,IF(S31&lt;=300000000,S31*0.38-19400000,IF(S31&lt;=500000000,S31*0.4-25400000,IF(S31&gt;500000000,S31*0.42-35400000))))))),0)</f>
        <v>38647511</v>
      </c>
      <c r="T33" s="1227"/>
      <c r="U33" s="1227"/>
      <c r="V33" s="1227"/>
      <c r="W33" s="1227"/>
      <c r="X33" s="1227"/>
      <c r="Y33" s="1227"/>
      <c r="Z33" s="1227"/>
      <c r="AA33" s="1227"/>
      <c r="AB33" s="1227"/>
      <c r="AC33" s="1227"/>
      <c r="AD33" s="1227"/>
      <c r="AE33" s="1227"/>
      <c r="AF33" s="1228"/>
    </row>
    <row r="34" spans="1:32" ht="18.75" customHeight="1">
      <c r="A34" s="738"/>
      <c r="B34" s="1231"/>
      <c r="C34" s="1232"/>
      <c r="D34" s="1214" t="s">
        <v>1477</v>
      </c>
      <c r="E34" s="1215"/>
      <c r="F34" s="1215"/>
      <c r="G34" s="1215"/>
      <c r="H34" s="1215"/>
      <c r="I34" s="1215"/>
      <c r="J34" s="1215"/>
      <c r="K34" s="1215"/>
      <c r="L34" s="1215"/>
      <c r="M34" s="1215"/>
      <c r="N34" s="1215"/>
      <c r="O34" s="1215"/>
      <c r="P34" s="1215"/>
      <c r="Q34" s="1215"/>
      <c r="R34" s="1216"/>
      <c r="S34" s="1240">
        <f>ROUNDDOWN(S33/12*AE25,0)</f>
        <v>48309388</v>
      </c>
      <c r="T34" s="1240"/>
      <c r="U34" s="1240"/>
      <c r="V34" s="1240"/>
      <c r="W34" s="1240"/>
      <c r="X34" s="1240"/>
      <c r="Y34" s="1240"/>
      <c r="Z34" s="1240"/>
      <c r="AA34" s="1240"/>
      <c r="AB34" s="1240"/>
      <c r="AC34" s="1240"/>
      <c r="AD34" s="1240"/>
      <c r="AE34" s="1240"/>
      <c r="AF34" s="1241"/>
    </row>
    <row r="35" spans="1:32" ht="18.75" customHeight="1">
      <c r="A35" s="738"/>
      <c r="B35" s="1231"/>
      <c r="C35" s="1232"/>
      <c r="D35" s="1214" t="s">
        <v>1478</v>
      </c>
      <c r="E35" s="1215"/>
      <c r="F35" s="1215"/>
      <c r="G35" s="1215"/>
      <c r="H35" s="1215"/>
      <c r="I35" s="1215"/>
      <c r="J35" s="1215"/>
      <c r="K35" s="1215"/>
      <c r="L35" s="1215"/>
      <c r="M35" s="1215"/>
      <c r="N35" s="1215"/>
      <c r="O35" s="1215"/>
      <c r="P35" s="1215"/>
      <c r="Q35" s="1215"/>
      <c r="R35" s="1216"/>
      <c r="S35" s="1240"/>
      <c r="T35" s="1240"/>
      <c r="U35" s="1240"/>
      <c r="V35" s="1240"/>
      <c r="W35" s="1240"/>
      <c r="X35" s="1240"/>
      <c r="Y35" s="1240"/>
      <c r="Z35" s="1240"/>
      <c r="AA35" s="1240"/>
      <c r="AB35" s="1240"/>
      <c r="AC35" s="1240"/>
      <c r="AD35" s="1240"/>
      <c r="AE35" s="1240"/>
      <c r="AF35" s="1241"/>
    </row>
    <row r="36" spans="1:32" ht="18.75" customHeight="1">
      <c r="A36" s="738"/>
      <c r="B36" s="1231"/>
      <c r="C36" s="1232"/>
      <c r="D36" s="1214" t="s">
        <v>1479</v>
      </c>
      <c r="E36" s="1215"/>
      <c r="F36" s="1215"/>
      <c r="G36" s="1215"/>
      <c r="H36" s="1215"/>
      <c r="I36" s="1215"/>
      <c r="J36" s="1215"/>
      <c r="K36" s="1215"/>
      <c r="L36" s="1215"/>
      <c r="M36" s="1215"/>
      <c r="N36" s="1215"/>
      <c r="O36" s="1215"/>
      <c r="P36" s="1215"/>
      <c r="Q36" s="1215"/>
      <c r="R36" s="1216"/>
      <c r="S36" s="1240">
        <f>'기본사항 등 입력'!E27</f>
        <v>0</v>
      </c>
      <c r="T36" s="1240"/>
      <c r="U36" s="1240"/>
      <c r="V36" s="1240"/>
      <c r="W36" s="1240"/>
      <c r="X36" s="1240"/>
      <c r="Y36" s="1240"/>
      <c r="Z36" s="1240"/>
      <c r="AA36" s="1240"/>
      <c r="AB36" s="1240"/>
      <c r="AC36" s="1240"/>
      <c r="AD36" s="1240"/>
      <c r="AE36" s="1240"/>
      <c r="AF36" s="1241"/>
    </row>
    <row r="37" spans="1:32" ht="18.75" customHeight="1" thickBot="1">
      <c r="A37" s="738"/>
      <c r="B37" s="1233"/>
      <c r="C37" s="1234"/>
      <c r="D37" s="1214" t="s">
        <v>1480</v>
      </c>
      <c r="E37" s="1215"/>
      <c r="F37" s="1215"/>
      <c r="G37" s="1215"/>
      <c r="H37" s="1215"/>
      <c r="I37" s="1215"/>
      <c r="J37" s="1215"/>
      <c r="K37" s="1215"/>
      <c r="L37" s="1215"/>
      <c r="M37" s="1215"/>
      <c r="N37" s="1215"/>
      <c r="O37" s="1215"/>
      <c r="P37" s="1215"/>
      <c r="Q37" s="1215"/>
      <c r="R37" s="1216"/>
      <c r="S37" s="1240">
        <f>S34-S35-S36</f>
        <v>48309388</v>
      </c>
      <c r="T37" s="1240"/>
      <c r="U37" s="1240"/>
      <c r="V37" s="1240"/>
      <c r="W37" s="1240"/>
      <c r="X37" s="1240"/>
      <c r="Y37" s="1240"/>
      <c r="Z37" s="1240"/>
      <c r="AA37" s="1240"/>
      <c r="AB37" s="1240"/>
      <c r="AC37" s="1240"/>
      <c r="AD37" s="1240"/>
      <c r="AE37" s="1240"/>
      <c r="AF37" s="1241"/>
    </row>
    <row r="38" spans="1:32" ht="25.5" customHeight="1">
      <c r="A38" s="738"/>
      <c r="B38" s="1114" t="s">
        <v>1481</v>
      </c>
      <c r="C38" s="1115"/>
      <c r="D38" s="1297" t="s">
        <v>1482</v>
      </c>
      <c r="E38" s="1298"/>
      <c r="F38" s="1301" t="s">
        <v>1483</v>
      </c>
      <c r="G38" s="1302"/>
      <c r="H38" s="1302"/>
      <c r="I38" s="1302"/>
      <c r="J38" s="1302"/>
      <c r="K38" s="1302"/>
      <c r="L38" s="1302"/>
      <c r="M38" s="1302"/>
      <c r="N38" s="1302"/>
      <c r="O38" s="1302"/>
      <c r="P38" s="1302"/>
      <c r="Q38" s="1302"/>
      <c r="R38" s="1302"/>
      <c r="S38" s="1302"/>
      <c r="T38" s="1303"/>
      <c r="U38" s="1304" t="s">
        <v>1484</v>
      </c>
      <c r="V38" s="1305"/>
      <c r="W38" s="1305"/>
      <c r="X38" s="1305"/>
      <c r="Y38" s="1305"/>
      <c r="Z38" s="1305"/>
      <c r="AA38" s="1306"/>
      <c r="AB38" s="1310" t="s">
        <v>1485</v>
      </c>
      <c r="AC38" s="1311"/>
      <c r="AD38" s="1311"/>
      <c r="AE38" s="1311"/>
      <c r="AF38" s="1311"/>
    </row>
    <row r="39" spans="1:32" ht="25.5" customHeight="1">
      <c r="A39" s="738"/>
      <c r="B39" s="1193"/>
      <c r="C39" s="1198"/>
      <c r="D39" s="1299"/>
      <c r="E39" s="1300"/>
      <c r="F39" s="1314" t="s">
        <v>1486</v>
      </c>
      <c r="G39" s="1315"/>
      <c r="H39" s="1315"/>
      <c r="I39" s="1316"/>
      <c r="J39" s="1273" t="s">
        <v>1373</v>
      </c>
      <c r="K39" s="1274"/>
      <c r="L39" s="1275"/>
      <c r="M39" s="1273" t="s">
        <v>1487</v>
      </c>
      <c r="N39" s="1274"/>
      <c r="O39" s="1275"/>
      <c r="P39" s="1273" t="s">
        <v>1488</v>
      </c>
      <c r="Q39" s="1275"/>
      <c r="R39" s="1273" t="s">
        <v>1489</v>
      </c>
      <c r="S39" s="1274"/>
      <c r="T39" s="1275"/>
      <c r="U39" s="1307"/>
      <c r="V39" s="1308"/>
      <c r="W39" s="1308"/>
      <c r="X39" s="1308"/>
      <c r="Y39" s="1308"/>
      <c r="Z39" s="1308"/>
      <c r="AA39" s="1309"/>
      <c r="AB39" s="1312"/>
      <c r="AC39" s="1313"/>
      <c r="AD39" s="1313"/>
      <c r="AE39" s="1313"/>
      <c r="AF39" s="1313"/>
    </row>
    <row r="40" spans="1:32" ht="18.75" customHeight="1">
      <c r="A40" s="738"/>
      <c r="B40" s="1193"/>
      <c r="C40" s="1198"/>
      <c r="D40" s="1276">
        <f>IF('기본사항 등 입력'!F32+'기본사항 등 입력'!F33=0,0,S37)</f>
        <v>0</v>
      </c>
      <c r="E40" s="1277"/>
      <c r="F40" s="1257" t="str">
        <f>IF('기본사항 등 입력'!C32="","",'기본사항 등 입력'!C32)</f>
        <v/>
      </c>
      <c r="G40" s="1258"/>
      <c r="H40" s="1258"/>
      <c r="I40" s="1259"/>
      <c r="J40" s="1260" t="str">
        <f>IF('기본사항 등 입력'!D32="","",'기본사항 등 입력'!D32)</f>
        <v/>
      </c>
      <c r="K40" s="1261"/>
      <c r="L40" s="1262"/>
      <c r="M40" s="1260" t="str">
        <f>IF('기본사항 등 입력'!E32="","",'기본사항 등 입력'!E32)</f>
        <v/>
      </c>
      <c r="N40" s="1261"/>
      <c r="O40" s="1262"/>
      <c r="P40" s="1263" t="str">
        <f>IF('기본사항 등 입력'!G32="","",'기본사항 등 입력'!G32)</f>
        <v/>
      </c>
      <c r="Q40" s="1264"/>
      <c r="R40" s="1260">
        <f>'기본사항 등 입력'!F32</f>
        <v>0</v>
      </c>
      <c r="S40" s="1261"/>
      <c r="T40" s="1262"/>
      <c r="U40" s="1242">
        <f>IF('기본사항 등 입력'!F32=0,0,IF(퇴직소득원천징수영수증!S21=0,0,퇴직소득원천징수영수증!S21))</f>
        <v>0</v>
      </c>
      <c r="V40" s="1243"/>
      <c r="W40" s="1243"/>
      <c r="X40" s="1243"/>
      <c r="Y40" s="1243"/>
      <c r="Z40" s="1243"/>
      <c r="AA40" s="1244"/>
      <c r="AB40" s="1251">
        <f>IF(IF(U40=0,0,ROUNDDOWN(D40*R42/U40,0))&lt;0,0,IF(U40=0,0,ROUNDDOWN(D40*R42/U40,0)))</f>
        <v>0</v>
      </c>
      <c r="AC40" s="1252"/>
      <c r="AD40" s="1252"/>
      <c r="AE40" s="1252"/>
      <c r="AF40" s="1252"/>
    </row>
    <row r="41" spans="1:32" ht="18.75" customHeight="1">
      <c r="A41" s="738"/>
      <c r="B41" s="1193"/>
      <c r="C41" s="1198"/>
      <c r="D41" s="1278"/>
      <c r="E41" s="1279"/>
      <c r="F41" s="1257" t="str">
        <f>IF('기본사항 등 입력'!C33="","",'기본사항 등 입력'!C33)</f>
        <v/>
      </c>
      <c r="G41" s="1258"/>
      <c r="H41" s="1258"/>
      <c r="I41" s="1259"/>
      <c r="J41" s="1260" t="str">
        <f>IF('기본사항 등 입력'!D33="","",'기본사항 등 입력'!D33)</f>
        <v/>
      </c>
      <c r="K41" s="1261"/>
      <c r="L41" s="1262"/>
      <c r="M41" s="1260" t="str">
        <f>IF('기본사항 등 입력'!E33="","",'기본사항 등 입력'!E33)</f>
        <v/>
      </c>
      <c r="N41" s="1261"/>
      <c r="O41" s="1262"/>
      <c r="P41" s="1263" t="str">
        <f>IF('기본사항 등 입력'!G33="","",'기본사항 등 입력'!G33)</f>
        <v/>
      </c>
      <c r="Q41" s="1264"/>
      <c r="R41" s="1260">
        <f>'기본사항 등 입력'!F33</f>
        <v>0</v>
      </c>
      <c r="S41" s="1261"/>
      <c r="T41" s="1262"/>
      <c r="U41" s="1245"/>
      <c r="V41" s="1246"/>
      <c r="W41" s="1246"/>
      <c r="X41" s="1246"/>
      <c r="Y41" s="1246"/>
      <c r="Z41" s="1246"/>
      <c r="AA41" s="1247"/>
      <c r="AB41" s="1253"/>
      <c r="AC41" s="1254"/>
      <c r="AD41" s="1254"/>
      <c r="AE41" s="1254"/>
      <c r="AF41" s="1254"/>
    </row>
    <row r="42" spans="1:32" ht="18.75" customHeight="1" thickBot="1">
      <c r="A42" s="738"/>
      <c r="B42" s="1199"/>
      <c r="C42" s="1200"/>
      <c r="D42" s="1280"/>
      <c r="E42" s="1281"/>
      <c r="F42" s="1265" t="s">
        <v>1490</v>
      </c>
      <c r="G42" s="1266"/>
      <c r="H42" s="1266"/>
      <c r="I42" s="1266"/>
      <c r="J42" s="1266"/>
      <c r="K42" s="1266"/>
      <c r="L42" s="1266"/>
      <c r="M42" s="1266"/>
      <c r="N42" s="1266"/>
      <c r="O42" s="1266"/>
      <c r="P42" s="1266"/>
      <c r="Q42" s="1267"/>
      <c r="R42" s="1282">
        <f>'기본사항 등 입력'!F32+'기본사항 등 입력'!F33</f>
        <v>0</v>
      </c>
      <c r="S42" s="1283"/>
      <c r="T42" s="1284"/>
      <c r="U42" s="1248"/>
      <c r="V42" s="1249"/>
      <c r="W42" s="1249"/>
      <c r="X42" s="1249"/>
      <c r="Y42" s="1249"/>
      <c r="Z42" s="1249"/>
      <c r="AA42" s="1250"/>
      <c r="AB42" s="1255"/>
      <c r="AC42" s="1256"/>
      <c r="AD42" s="1256"/>
      <c r="AE42" s="1256"/>
      <c r="AF42" s="1256"/>
    </row>
    <row r="43" spans="1:32" ht="18.75" customHeight="1">
      <c r="A43" s="738"/>
      <c r="B43" s="1193" t="s">
        <v>1491</v>
      </c>
      <c r="C43" s="1198"/>
      <c r="D43" s="1292" t="s">
        <v>1492</v>
      </c>
      <c r="E43" s="1292"/>
      <c r="F43" s="1292"/>
      <c r="G43" s="1292"/>
      <c r="H43" s="1292"/>
      <c r="I43" s="1293"/>
      <c r="J43" s="1294" t="s">
        <v>1493</v>
      </c>
      <c r="K43" s="1295"/>
      <c r="L43" s="1295"/>
      <c r="M43" s="1295"/>
      <c r="N43" s="1295"/>
      <c r="O43" s="1295"/>
      <c r="P43" s="1295"/>
      <c r="Q43" s="1296"/>
      <c r="R43" s="1294" t="s">
        <v>1494</v>
      </c>
      <c r="S43" s="1295"/>
      <c r="T43" s="1295"/>
      <c r="U43" s="1295"/>
      <c r="V43" s="1295"/>
      <c r="W43" s="1296"/>
      <c r="X43" s="1294" t="s">
        <v>1495</v>
      </c>
      <c r="Y43" s="1295"/>
      <c r="Z43" s="1295"/>
      <c r="AA43" s="1296"/>
      <c r="AB43" s="1295" t="s">
        <v>81</v>
      </c>
      <c r="AC43" s="1295"/>
      <c r="AD43" s="1295"/>
      <c r="AE43" s="1295"/>
      <c r="AF43" s="1295"/>
    </row>
    <row r="44" spans="1:32" ht="18.75" customHeight="1">
      <c r="A44" s="738"/>
      <c r="B44" s="1193"/>
      <c r="C44" s="1198"/>
      <c r="D44" s="1287" t="s">
        <v>1496</v>
      </c>
      <c r="E44" s="1287"/>
      <c r="F44" s="1287"/>
      <c r="G44" s="1287"/>
      <c r="H44" s="1287"/>
      <c r="I44" s="1288"/>
      <c r="J44" s="1289">
        <f>IF(D40=0,S37,D40)</f>
        <v>48309388</v>
      </c>
      <c r="K44" s="1290"/>
      <c r="L44" s="1290"/>
      <c r="M44" s="1290"/>
      <c r="N44" s="1290"/>
      <c r="O44" s="1290"/>
      <c r="P44" s="1290"/>
      <c r="Q44" s="1291"/>
      <c r="R44" s="1289">
        <f>ROUNDDOWN(J44/10,0)</f>
        <v>4830938</v>
      </c>
      <c r="S44" s="1290"/>
      <c r="T44" s="1290"/>
      <c r="U44" s="1290"/>
      <c r="V44" s="1290"/>
      <c r="W44" s="1291"/>
      <c r="X44" s="1289"/>
      <c r="Y44" s="1290"/>
      <c r="Z44" s="1290"/>
      <c r="AA44" s="1291"/>
      <c r="AB44" s="1285">
        <f>J44+R44+X44</f>
        <v>53140326</v>
      </c>
      <c r="AC44" s="1286"/>
      <c r="AD44" s="1286"/>
      <c r="AE44" s="1286"/>
      <c r="AF44" s="1286"/>
    </row>
    <row r="45" spans="1:32" ht="18.75" customHeight="1">
      <c r="A45" s="738"/>
      <c r="B45" s="1193"/>
      <c r="C45" s="1198"/>
      <c r="D45" s="1287" t="s">
        <v>1497</v>
      </c>
      <c r="E45" s="1287"/>
      <c r="F45" s="1287"/>
      <c r="G45" s="1287"/>
      <c r="H45" s="1287"/>
      <c r="I45" s="1288"/>
      <c r="J45" s="1289">
        <f>IF(AB40=0,0,AB40)</f>
        <v>0</v>
      </c>
      <c r="K45" s="1290"/>
      <c r="L45" s="1290"/>
      <c r="M45" s="1290"/>
      <c r="N45" s="1290"/>
      <c r="O45" s="1290"/>
      <c r="P45" s="1290"/>
      <c r="Q45" s="1291"/>
      <c r="R45" s="1289">
        <f>ROUNDDOWN(J45/10,0)</f>
        <v>0</v>
      </c>
      <c r="S45" s="1290"/>
      <c r="T45" s="1290"/>
      <c r="U45" s="1290"/>
      <c r="V45" s="1290"/>
      <c r="W45" s="1291"/>
      <c r="X45" s="1289"/>
      <c r="Y45" s="1290"/>
      <c r="Z45" s="1290"/>
      <c r="AA45" s="1291"/>
      <c r="AB45" s="1285">
        <f>J45+R45+X45</f>
        <v>0</v>
      </c>
      <c r="AC45" s="1286"/>
      <c r="AD45" s="1286"/>
      <c r="AE45" s="1286"/>
      <c r="AF45" s="1286"/>
    </row>
    <row r="46" spans="1:32" ht="18.75" customHeight="1" thickBot="1">
      <c r="A46" s="738"/>
      <c r="B46" s="1199"/>
      <c r="C46" s="1200"/>
      <c r="D46" s="1323" t="s">
        <v>1498</v>
      </c>
      <c r="E46" s="1323"/>
      <c r="F46" s="1323"/>
      <c r="G46" s="1323"/>
      <c r="H46" s="1323"/>
      <c r="I46" s="1324"/>
      <c r="J46" s="1325">
        <f>ROUNDDOWN(J44-J45,-1)</f>
        <v>48309380</v>
      </c>
      <c r="K46" s="1326"/>
      <c r="L46" s="1326"/>
      <c r="M46" s="1326"/>
      <c r="N46" s="1326"/>
      <c r="O46" s="1326"/>
      <c r="P46" s="1326"/>
      <c r="Q46" s="1327"/>
      <c r="R46" s="1325">
        <f>ROUNDDOWN(J46/10,-1)</f>
        <v>4830930</v>
      </c>
      <c r="S46" s="1326"/>
      <c r="T46" s="1326"/>
      <c r="U46" s="1326"/>
      <c r="V46" s="1326"/>
      <c r="W46" s="1327"/>
      <c r="X46" s="1325">
        <f>ROUNDDOWN(X44-X45,-1)</f>
        <v>0</v>
      </c>
      <c r="Y46" s="1326"/>
      <c r="Z46" s="1326"/>
      <c r="AA46" s="1327"/>
      <c r="AB46" s="1328">
        <f>J46+R46+X46</f>
        <v>53140310</v>
      </c>
      <c r="AC46" s="1329"/>
      <c r="AD46" s="1329"/>
      <c r="AE46" s="1329"/>
      <c r="AF46" s="1329"/>
    </row>
    <row r="47" spans="1:32" ht="18.75" customHeight="1">
      <c r="A47" s="738"/>
      <c r="AC47" s="763"/>
      <c r="AD47" s="763"/>
      <c r="AE47" s="763"/>
      <c r="AF47" s="764" t="str">
        <f>TEXT(M25,"YYYY")</f>
        <v>2021</v>
      </c>
    </row>
    <row r="48" spans="1:32" ht="18.75" customHeight="1">
      <c r="A48" s="738"/>
      <c r="B48" s="1330" t="s">
        <v>1499</v>
      </c>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row>
    <row r="49" spans="1:32" ht="18.75" customHeight="1">
      <c r="A49" s="738"/>
      <c r="B49" s="733"/>
      <c r="C49" s="765"/>
      <c r="D49" s="765"/>
      <c r="E49" s="765"/>
      <c r="F49" s="765"/>
      <c r="G49" s="765"/>
      <c r="H49" s="765"/>
      <c r="I49" s="765"/>
      <c r="J49" s="766"/>
      <c r="K49" s="766"/>
      <c r="L49" s="766"/>
      <c r="M49" s="766"/>
      <c r="N49" s="766"/>
      <c r="O49" s="766"/>
      <c r="P49" s="766"/>
      <c r="Q49" s="766"/>
      <c r="R49" s="766"/>
      <c r="S49" s="766"/>
      <c r="T49" s="766"/>
      <c r="U49" s="766"/>
      <c r="V49" s="766"/>
      <c r="W49" s="766"/>
      <c r="X49" s="766"/>
      <c r="Y49" s="766"/>
      <c r="Z49" s="766"/>
      <c r="AA49" s="766"/>
      <c r="AC49" s="766" t="s">
        <v>1500</v>
      </c>
      <c r="AD49" s="766"/>
      <c r="AE49" s="766" t="s">
        <v>1501</v>
      </c>
      <c r="AF49" s="766" t="s">
        <v>1502</v>
      </c>
    </row>
    <row r="50" spans="1:32" ht="18.75" customHeight="1">
      <c r="A50" s="738"/>
      <c r="B50" s="1317" t="s">
        <v>1503</v>
      </c>
      <c r="C50" s="1317"/>
      <c r="D50" s="1317"/>
      <c r="E50" s="1317"/>
      <c r="F50" s="1317"/>
      <c r="G50" s="1317"/>
      <c r="H50" s="1317"/>
      <c r="I50" s="1317"/>
      <c r="J50" s="1317"/>
      <c r="K50" s="1317"/>
      <c r="L50" s="1317"/>
      <c r="M50" s="1317"/>
      <c r="N50" s="1317"/>
      <c r="O50" s="1317"/>
      <c r="P50" s="1317"/>
      <c r="Q50" s="1317"/>
      <c r="AD50" s="1318" t="s">
        <v>1504</v>
      </c>
      <c r="AE50" s="1318"/>
      <c r="AF50" s="1318"/>
    </row>
    <row r="51" spans="1:32" ht="18.75" customHeight="1">
      <c r="A51" s="738"/>
      <c r="B51" s="767"/>
      <c r="C51" s="1318"/>
      <c r="D51" s="1318"/>
      <c r="E51" s="1319" t="s">
        <v>1505</v>
      </c>
      <c r="F51" s="1319"/>
      <c r="G51" s="1320" t="s">
        <v>1506</v>
      </c>
      <c r="H51" s="1320"/>
      <c r="I51" s="767"/>
      <c r="J51" s="767"/>
      <c r="K51" s="767"/>
      <c r="L51" s="767"/>
      <c r="M51" s="767"/>
      <c r="N51" s="767"/>
      <c r="O51" s="767"/>
      <c r="P51" s="767"/>
      <c r="Q51" s="767"/>
    </row>
    <row r="52" spans="1:32" ht="18.75" customHeight="1">
      <c r="A52" s="738"/>
      <c r="B52" s="767"/>
      <c r="C52" s="767"/>
      <c r="D52" s="767"/>
      <c r="E52" s="767"/>
      <c r="F52" s="767"/>
      <c r="G52" s="767"/>
      <c r="H52" s="767"/>
      <c r="I52" s="767"/>
      <c r="J52" s="767"/>
      <c r="K52" s="767"/>
      <c r="L52" s="767"/>
      <c r="M52" s="767"/>
      <c r="N52" s="767"/>
      <c r="O52" s="767"/>
      <c r="P52" s="767"/>
      <c r="Q52" s="767"/>
    </row>
    <row r="53" spans="1:32" ht="18.75" customHeight="1" thickBot="1">
      <c r="A53" s="738"/>
      <c r="B53" s="768"/>
      <c r="C53" s="1321"/>
      <c r="D53" s="1321"/>
      <c r="E53" s="1322"/>
      <c r="F53" s="1322"/>
      <c r="G53" s="769"/>
      <c r="H53" s="769"/>
      <c r="I53" s="769"/>
      <c r="J53" s="770"/>
      <c r="K53" s="770"/>
      <c r="L53" s="770"/>
      <c r="M53" s="770"/>
      <c r="N53" s="770"/>
      <c r="O53" s="770"/>
      <c r="P53" s="770"/>
      <c r="Q53" s="770"/>
      <c r="R53" s="770"/>
      <c r="S53" s="770"/>
      <c r="T53" s="770"/>
      <c r="U53" s="770"/>
      <c r="V53" s="770"/>
      <c r="W53" s="770"/>
      <c r="X53" s="770"/>
      <c r="Y53" s="770"/>
      <c r="Z53" s="770"/>
      <c r="AA53" s="770"/>
      <c r="AB53" s="771"/>
      <c r="AC53" s="770"/>
      <c r="AD53" s="770"/>
      <c r="AE53" s="770"/>
      <c r="AF53" s="770"/>
    </row>
    <row r="54" spans="1:32" ht="18.75" customHeight="1">
      <c r="A54" s="738"/>
      <c r="B54" s="772"/>
      <c r="C54" s="772"/>
      <c r="D54" s="772"/>
      <c r="E54" s="772"/>
      <c r="F54" s="772"/>
      <c r="G54" s="772"/>
      <c r="H54" s="772"/>
      <c r="I54" s="772"/>
      <c r="J54" s="736"/>
      <c r="K54" s="736"/>
      <c r="L54" s="736"/>
      <c r="M54" s="736"/>
      <c r="N54" s="736"/>
      <c r="O54" s="736"/>
      <c r="P54" s="736"/>
      <c r="Q54" s="736"/>
      <c r="R54" s="736"/>
      <c r="S54" s="736"/>
      <c r="T54" s="736"/>
      <c r="U54" s="736"/>
      <c r="V54" s="736"/>
      <c r="W54" s="736"/>
      <c r="X54" s="736"/>
      <c r="Y54" s="736"/>
      <c r="Z54" s="736"/>
      <c r="AA54" s="736"/>
      <c r="AC54" s="736"/>
      <c r="AD54" s="736"/>
      <c r="AE54" s="736"/>
      <c r="AF54" s="736"/>
    </row>
    <row r="55" spans="1:32" ht="18.75" customHeight="1">
      <c r="A55" s="738"/>
      <c r="B55" s="773"/>
      <c r="C55" s="773"/>
    </row>
  </sheetData>
  <sheetProtection selectLockedCells="1" selectUnlockedCells="1"/>
  <mergeCells count="187">
    <mergeCell ref="C51:D51"/>
    <mergeCell ref="E51:F51"/>
    <mergeCell ref="G51:H51"/>
    <mergeCell ref="C53:D53"/>
    <mergeCell ref="E53:F53"/>
    <mergeCell ref="D46:I46"/>
    <mergeCell ref="J46:Q46"/>
    <mergeCell ref="R46:W46"/>
    <mergeCell ref="X46:AA46"/>
    <mergeCell ref="B48:AF48"/>
    <mergeCell ref="B38:C42"/>
    <mergeCell ref="D38:E39"/>
    <mergeCell ref="F38:T38"/>
    <mergeCell ref="U38:AA39"/>
    <mergeCell ref="AB38:AF39"/>
    <mergeCell ref="F39:I39"/>
    <mergeCell ref="J39:L39"/>
    <mergeCell ref="B50:Q50"/>
    <mergeCell ref="AD50:AF50"/>
    <mergeCell ref="AB46:AF46"/>
    <mergeCell ref="AB44:AF44"/>
    <mergeCell ref="D45:I45"/>
    <mergeCell ref="J45:Q45"/>
    <mergeCell ref="R45:W45"/>
    <mergeCell ref="X45:AA45"/>
    <mergeCell ref="AB45:AF45"/>
    <mergeCell ref="B43:C46"/>
    <mergeCell ref="D43:I43"/>
    <mergeCell ref="J43:Q43"/>
    <mergeCell ref="R43:W43"/>
    <mergeCell ref="X43:AA43"/>
    <mergeCell ref="AB43:AF43"/>
    <mergeCell ref="D44:I44"/>
    <mergeCell ref="J44:Q44"/>
    <mergeCell ref="R44:W44"/>
    <mergeCell ref="X44:AA44"/>
    <mergeCell ref="U40:AA42"/>
    <mergeCell ref="AB40:AF42"/>
    <mergeCell ref="F41:I41"/>
    <mergeCell ref="J41:L41"/>
    <mergeCell ref="M41:O41"/>
    <mergeCell ref="P41:Q41"/>
    <mergeCell ref="R41:T41"/>
    <mergeCell ref="F42:Q42"/>
    <mergeCell ref="D31:R31"/>
    <mergeCell ref="S31:AF31"/>
    <mergeCell ref="M39:O39"/>
    <mergeCell ref="P39:Q39"/>
    <mergeCell ref="R39:T39"/>
    <mergeCell ref="D40:E42"/>
    <mergeCell ref="F40:I40"/>
    <mergeCell ref="J40:L40"/>
    <mergeCell ref="M40:O40"/>
    <mergeCell ref="P40:Q40"/>
    <mergeCell ref="R40:T40"/>
    <mergeCell ref="R42:T42"/>
    <mergeCell ref="B32:C37"/>
    <mergeCell ref="D32:R32"/>
    <mergeCell ref="S32:AF32"/>
    <mergeCell ref="D33:R33"/>
    <mergeCell ref="S33:AF33"/>
    <mergeCell ref="D34:R34"/>
    <mergeCell ref="S34:AF34"/>
    <mergeCell ref="D35:R35"/>
    <mergeCell ref="B26:C31"/>
    <mergeCell ref="S35:AF35"/>
    <mergeCell ref="D36:R36"/>
    <mergeCell ref="S36:AF36"/>
    <mergeCell ref="D37:R37"/>
    <mergeCell ref="S37:AF37"/>
    <mergeCell ref="D29:R29"/>
    <mergeCell ref="S29:AF29"/>
    <mergeCell ref="D30:R30"/>
    <mergeCell ref="S30:AF30"/>
    <mergeCell ref="AC24:AD24"/>
    <mergeCell ref="AE24:AF24"/>
    <mergeCell ref="D25:F25"/>
    <mergeCell ref="G25:I25"/>
    <mergeCell ref="J25:L25"/>
    <mergeCell ref="M25:O25"/>
    <mergeCell ref="P25:S25"/>
    <mergeCell ref="D28:R28"/>
    <mergeCell ref="S28:AF28"/>
    <mergeCell ref="T25:V25"/>
    <mergeCell ref="W25:Y25"/>
    <mergeCell ref="Z25:AB25"/>
    <mergeCell ref="AC25:AD25"/>
    <mergeCell ref="AE25:AF25"/>
    <mergeCell ref="D26:R26"/>
    <mergeCell ref="S26:AF26"/>
    <mergeCell ref="D27:R27"/>
    <mergeCell ref="S27:AF27"/>
    <mergeCell ref="AC22:AD22"/>
    <mergeCell ref="AE22:AF22"/>
    <mergeCell ref="D23:F23"/>
    <mergeCell ref="G23:I23"/>
    <mergeCell ref="J23:L23"/>
    <mergeCell ref="M23:O23"/>
    <mergeCell ref="P23:S23"/>
    <mergeCell ref="T23:V23"/>
    <mergeCell ref="W23:Y23"/>
    <mergeCell ref="Z23:AB23"/>
    <mergeCell ref="AC23:AD23"/>
    <mergeCell ref="AE23:AF23"/>
    <mergeCell ref="B22:C25"/>
    <mergeCell ref="D22:F22"/>
    <mergeCell ref="G22:I22"/>
    <mergeCell ref="J22:L22"/>
    <mergeCell ref="M22:O22"/>
    <mergeCell ref="P22:S22"/>
    <mergeCell ref="D20:I20"/>
    <mergeCell ref="J20:R20"/>
    <mergeCell ref="S20:AA20"/>
    <mergeCell ref="B16:C21"/>
    <mergeCell ref="D16:I16"/>
    <mergeCell ref="J16:R16"/>
    <mergeCell ref="S16:AA16"/>
    <mergeCell ref="T22:V22"/>
    <mergeCell ref="W22:Y22"/>
    <mergeCell ref="Z22:AB22"/>
    <mergeCell ref="D24:F24"/>
    <mergeCell ref="G24:I24"/>
    <mergeCell ref="J24:L24"/>
    <mergeCell ref="M24:O24"/>
    <mergeCell ref="P24:S24"/>
    <mergeCell ref="T24:V24"/>
    <mergeCell ref="W24:Y24"/>
    <mergeCell ref="Z24:AB24"/>
    <mergeCell ref="AB20:AF20"/>
    <mergeCell ref="D21:I21"/>
    <mergeCell ref="J21:R21"/>
    <mergeCell ref="S21:AA21"/>
    <mergeCell ref="AB21:AF21"/>
    <mergeCell ref="J18:R18"/>
    <mergeCell ref="S18:AA18"/>
    <mergeCell ref="AB18:AF18"/>
    <mergeCell ref="D19:I19"/>
    <mergeCell ref="J19:R19"/>
    <mergeCell ref="S19:AA19"/>
    <mergeCell ref="AB19:AF19"/>
    <mergeCell ref="AB16:AF16"/>
    <mergeCell ref="D17:I17"/>
    <mergeCell ref="J17:R17"/>
    <mergeCell ref="S17:AA17"/>
    <mergeCell ref="AB17:AF17"/>
    <mergeCell ref="D18:I18"/>
    <mergeCell ref="B14:E15"/>
    <mergeCell ref="F14:I14"/>
    <mergeCell ref="J14:K14"/>
    <mergeCell ref="L14:U15"/>
    <mergeCell ref="V14:AF14"/>
    <mergeCell ref="F15:I15"/>
    <mergeCell ref="J15:K15"/>
    <mergeCell ref="V15:AF15"/>
    <mergeCell ref="AE11:AF11"/>
    <mergeCell ref="D12:H13"/>
    <mergeCell ref="I12:AA13"/>
    <mergeCell ref="AB12:AD13"/>
    <mergeCell ref="AE12:AF13"/>
    <mergeCell ref="D9:G9"/>
    <mergeCell ref="H9:O9"/>
    <mergeCell ref="P9:T9"/>
    <mergeCell ref="U9:AF9"/>
    <mergeCell ref="AB3:AD3"/>
    <mergeCell ref="C4:D5"/>
    <mergeCell ref="E4:F5"/>
    <mergeCell ref="H4:AA5"/>
    <mergeCell ref="AB4:AD4"/>
    <mergeCell ref="AB5:AD5"/>
    <mergeCell ref="B10:C13"/>
    <mergeCell ref="D10:G10"/>
    <mergeCell ref="H10:O10"/>
    <mergeCell ref="P10:T10"/>
    <mergeCell ref="U10:AF10"/>
    <mergeCell ref="D11:G11"/>
    <mergeCell ref="AE5:AF5"/>
    <mergeCell ref="H6:AA6"/>
    <mergeCell ref="AB6:AC6"/>
    <mergeCell ref="AB7:AD7"/>
    <mergeCell ref="B8:C9"/>
    <mergeCell ref="D8:G8"/>
    <mergeCell ref="H8:O8"/>
    <mergeCell ref="P8:T8"/>
    <mergeCell ref="U8:AA8"/>
    <mergeCell ref="AE8:AF8"/>
    <mergeCell ref="H11:AA11"/>
    <mergeCell ref="AB11:AD11"/>
  </mergeCells>
  <phoneticPr fontId="4" type="noConversion"/>
  <printOptions horizontalCentered="1" verticalCentered="1"/>
  <pageMargins left="0.23622047244094491" right="0.23622047244094491" top="0.74803149606299213" bottom="0.74803149606299213" header="0.31496062992125984" footer="0.31496062992125984"/>
  <pageSetup paperSize="9" scale="6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F158"/>
  <sheetViews>
    <sheetView showGridLines="0" zoomScaleNormal="100" workbookViewId="0">
      <selection activeCell="F24" sqref="F24"/>
    </sheetView>
  </sheetViews>
  <sheetFormatPr defaultRowHeight="16.5"/>
  <cols>
    <col min="4" max="4" width="10.25" bestFit="1" customWidth="1"/>
    <col min="5" max="5" width="12.5" bestFit="1" customWidth="1"/>
    <col min="6" max="6" width="13.75" customWidth="1"/>
    <col min="8" max="8" width="13" bestFit="1" customWidth="1"/>
    <col min="9" max="9" width="11.875" bestFit="1" customWidth="1"/>
    <col min="10" max="10" width="19.5" customWidth="1"/>
    <col min="11" max="11" width="10.75" customWidth="1"/>
    <col min="12" max="12" width="8" customWidth="1"/>
    <col min="13" max="13" width="16.375" customWidth="1"/>
    <col min="14" max="14" width="12.125" bestFit="1" customWidth="1"/>
    <col min="15" max="15" width="12.375" bestFit="1" customWidth="1"/>
    <col min="16" max="16" width="14.125" bestFit="1" customWidth="1"/>
    <col min="17" max="17" width="16.625" bestFit="1" customWidth="1"/>
    <col min="18" max="18" width="14.375" customWidth="1"/>
    <col min="19" max="19" width="12" bestFit="1" customWidth="1"/>
    <col min="20" max="21" width="12.125" bestFit="1" customWidth="1"/>
    <col min="22" max="23" width="11.375" bestFit="1" customWidth="1"/>
    <col min="27" max="28" width="13" bestFit="1" customWidth="1"/>
    <col min="29" max="29" width="12.5" bestFit="1" customWidth="1"/>
  </cols>
  <sheetData>
    <row r="1" spans="1:18" ht="17.25" thickBot="1">
      <c r="A1" s="370" t="s">
        <v>1074</v>
      </c>
      <c r="B1" s="410" t="s">
        <v>1075</v>
      </c>
      <c r="C1" s="411" t="s">
        <v>1273</v>
      </c>
      <c r="D1" s="360" t="s">
        <v>1076</v>
      </c>
      <c r="E1" s="409">
        <v>43039</v>
      </c>
      <c r="N1" s="360" t="s">
        <v>1244</v>
      </c>
      <c r="O1" s="543">
        <v>37653</v>
      </c>
      <c r="P1" t="s">
        <v>1248</v>
      </c>
    </row>
    <row r="2" spans="1:18" ht="17.25" thickBot="1">
      <c r="A2" s="334" t="s">
        <v>67</v>
      </c>
      <c r="B2" s="39"/>
      <c r="C2" s="39"/>
      <c r="D2" s="40"/>
      <c r="E2" s="40"/>
      <c r="F2" s="331" t="s">
        <v>1049</v>
      </c>
      <c r="G2" s="41"/>
      <c r="H2" s="42"/>
      <c r="I2" s="42"/>
      <c r="J2" s="42"/>
      <c r="K2" s="43"/>
      <c r="L2" s="43"/>
      <c r="M2" s="42"/>
      <c r="N2" s="542" t="s">
        <v>1245</v>
      </c>
      <c r="O2" s="543">
        <v>39009</v>
      </c>
      <c r="P2" s="12"/>
      <c r="Q2" s="12"/>
      <c r="R2" s="12"/>
    </row>
    <row r="3" spans="1:18" ht="17.25" thickBot="1">
      <c r="A3" s="45"/>
      <c r="B3" s="39"/>
      <c r="C3" s="39"/>
      <c r="D3" s="40"/>
      <c r="E3" s="40"/>
      <c r="F3" s="66"/>
      <c r="G3" s="41"/>
      <c r="H3" s="894" t="s">
        <v>1028</v>
      </c>
      <c r="I3" s="895"/>
      <c r="J3" s="896"/>
      <c r="K3" s="43"/>
      <c r="L3" s="43"/>
      <c r="M3" s="42"/>
      <c r="N3" s="1"/>
      <c r="O3" s="12"/>
      <c r="P3" s="12"/>
      <c r="Q3" s="12"/>
      <c r="R3" s="12"/>
    </row>
    <row r="4" spans="1:18" ht="32.25" thickBot="1">
      <c r="A4" s="68" t="s">
        <v>2</v>
      </c>
      <c r="B4" s="69" t="s">
        <v>3</v>
      </c>
      <c r="C4" s="69" t="s">
        <v>4</v>
      </c>
      <c r="D4" s="70" t="s">
        <v>5</v>
      </c>
      <c r="E4" s="70" t="s">
        <v>50</v>
      </c>
      <c r="F4" s="69" t="s">
        <v>6</v>
      </c>
      <c r="G4" s="71" t="s">
        <v>7</v>
      </c>
      <c r="H4" s="313" t="s">
        <v>1262</v>
      </c>
      <c r="I4" s="314" t="s">
        <v>1263</v>
      </c>
      <c r="J4" s="73" t="s">
        <v>71</v>
      </c>
      <c r="K4" s="74" t="s">
        <v>75</v>
      </c>
      <c r="L4" s="71" t="s">
        <v>1098</v>
      </c>
      <c r="M4" s="555" t="s">
        <v>1264</v>
      </c>
      <c r="N4" s="1"/>
      <c r="P4" s="319">
        <v>5</v>
      </c>
      <c r="Q4" s="320">
        <f>K5*P4</f>
        <v>45000000</v>
      </c>
      <c r="R4" s="12"/>
    </row>
    <row r="5" spans="1:18" ht="18" thickTop="1" thickBot="1">
      <c r="A5" s="380">
        <v>1</v>
      </c>
      <c r="B5" s="376" t="str">
        <f>B1</f>
        <v>대표이사</v>
      </c>
      <c r="C5" s="377" t="str">
        <f>C1</f>
        <v>강수지</v>
      </c>
      <c r="D5" s="547">
        <v>37707</v>
      </c>
      <c r="E5" s="408">
        <f>E1</f>
        <v>43039</v>
      </c>
      <c r="F5" s="375" t="str">
        <f>DATEDIF(D5,E5+1,"Y")&amp;"년 "&amp;DATEDIF(D5,E5+1,"YM")&amp;"개월 "&amp;IF(OR(AND(TEXT(D5,"dd")="01",TEXT(EOMONTH(E5,0),"dd")=TEXT(E5,"dd")),TEXT(TEXT(E5,"dd")+1,"dd")=TEXT(D5,"dd")),"",DATEDIF(D5,E5,"MD")+VALUE(TEXT(EOMONTH(D5,0),"dd"))-30&amp;"일")</f>
        <v>14년 7개월 5일</v>
      </c>
      <c r="G5" s="379">
        <f t="shared" ref="G5" si="0">E5-D5+1</f>
        <v>5333</v>
      </c>
      <c r="H5" s="412">
        <f>O74</f>
        <v>90000000</v>
      </c>
      <c r="I5" s="419">
        <f>P74</f>
        <v>0</v>
      </c>
      <c r="J5" s="421">
        <f>SUM(H5:I5)</f>
        <v>90000000</v>
      </c>
      <c r="K5" s="422">
        <f>TRUNC(J5/10,0)</f>
        <v>9000000</v>
      </c>
      <c r="L5" s="423">
        <f>VALUE(DATEDIF(D5,E5+1,"Y"))*12+VALUE(DATEDIF(D5,E5+1,"YM"))</f>
        <v>175</v>
      </c>
      <c r="M5" s="424">
        <f>TRUNC(K5*(L5/12),-1)</f>
        <v>131250000</v>
      </c>
      <c r="N5" s="172">
        <f>IF(DATEDIF(D5,E5+1,"MD")&gt;0,DATEDIF(D5,E5+1,"M")+1,DATEDIF(D5,E5+1,"M"))</f>
        <v>176</v>
      </c>
      <c r="O5" t="b">
        <f>L5=N5</f>
        <v>0</v>
      </c>
      <c r="P5" s="321">
        <v>0</v>
      </c>
      <c r="Q5" s="322">
        <f>K5*P5/12</f>
        <v>0</v>
      </c>
      <c r="R5" s="12"/>
    </row>
    <row r="6" spans="1:18" ht="18" thickTop="1" thickBot="1">
      <c r="A6" s="831" t="s">
        <v>72</v>
      </c>
      <c r="B6" s="832"/>
      <c r="C6" s="832"/>
      <c r="D6" s="832"/>
      <c r="E6" s="832"/>
      <c r="F6" s="832"/>
      <c r="G6" s="833"/>
      <c r="H6" s="425">
        <f>SUM(H5)</f>
        <v>90000000</v>
      </c>
      <c r="I6" s="425">
        <f>SUM(I5)</f>
        <v>0</v>
      </c>
      <c r="J6" s="426">
        <f>SUM(J5)</f>
        <v>90000000</v>
      </c>
      <c r="K6" s="47"/>
      <c r="L6" s="47"/>
      <c r="M6" s="342">
        <f>SUM(M5)</f>
        <v>131250000</v>
      </c>
      <c r="N6" s="12"/>
      <c r="P6" s="323">
        <v>0</v>
      </c>
      <c r="Q6" s="324">
        <v>0</v>
      </c>
      <c r="R6" s="1" t="s">
        <v>249</v>
      </c>
    </row>
    <row r="7" spans="1:18">
      <c r="A7" s="343" t="s">
        <v>1046</v>
      </c>
      <c r="B7" s="1"/>
      <c r="C7" s="1"/>
      <c r="D7" s="1"/>
      <c r="E7" s="1"/>
      <c r="F7" s="1"/>
      <c r="G7" s="1"/>
      <c r="H7" s="1"/>
      <c r="I7" s="1"/>
      <c r="J7" s="1"/>
      <c r="K7" s="13"/>
      <c r="L7" s="14"/>
      <c r="M7" s="1"/>
      <c r="N7" s="1"/>
      <c r="P7" s="325" t="s">
        <v>81</v>
      </c>
      <c r="Q7" s="326">
        <f>TRUNC(SUM(Q4:Q6),-1)</f>
        <v>45000000</v>
      </c>
      <c r="R7" t="b">
        <f>M6=Q7</f>
        <v>0</v>
      </c>
    </row>
    <row r="8" spans="1:18">
      <c r="A8" s="344" t="s">
        <v>1047</v>
      </c>
      <c r="J8" s="559" t="s">
        <v>1044</v>
      </c>
      <c r="K8" s="850" t="s">
        <v>1042</v>
      </c>
      <c r="L8" s="850"/>
      <c r="M8" s="560">
        <f>M15</f>
        <v>378889570</v>
      </c>
    </row>
    <row r="9" spans="1:18">
      <c r="A9" s="344" t="s">
        <v>1048</v>
      </c>
      <c r="J9" s="561" t="s">
        <v>1258</v>
      </c>
      <c r="K9" s="850" t="s">
        <v>1257</v>
      </c>
      <c r="L9" s="850"/>
      <c r="M9" s="560">
        <f>MAX(M8-M6,0)</f>
        <v>247639570</v>
      </c>
    </row>
    <row r="10" spans="1:18">
      <c r="A10" s="344"/>
      <c r="J10" s="345"/>
      <c r="K10" s="346"/>
      <c r="L10" s="346"/>
      <c r="M10" s="347"/>
      <c r="P10" s="474">
        <v>235878083</v>
      </c>
    </row>
    <row r="11" spans="1:18">
      <c r="A11" s="334" t="s">
        <v>1033</v>
      </c>
      <c r="F11" s="331" t="s">
        <v>1050</v>
      </c>
    </row>
    <row r="12" spans="1:18" ht="17.25" thickBot="1"/>
    <row r="13" spans="1:18" ht="17.25" thickBot="1">
      <c r="A13" s="563" t="s">
        <v>1276</v>
      </c>
      <c r="H13" s="894" t="s">
        <v>1277</v>
      </c>
      <c r="I13" s="895"/>
      <c r="J13" s="895"/>
      <c r="K13" s="566">
        <v>3</v>
      </c>
      <c r="L13" t="str">
        <f>"배라 가정("&amp;K13&amp;"/10)"</f>
        <v>배라 가정(3/10)</v>
      </c>
    </row>
    <row r="14" spans="1:18" ht="21.75" thickBot="1">
      <c r="A14" s="68" t="s">
        <v>2</v>
      </c>
      <c r="B14" s="69" t="s">
        <v>3</v>
      </c>
      <c r="C14" s="69" t="s">
        <v>4</v>
      </c>
      <c r="D14" s="70" t="s">
        <v>5</v>
      </c>
      <c r="E14" s="70" t="s">
        <v>50</v>
      </c>
      <c r="F14" s="69" t="s">
        <v>6</v>
      </c>
      <c r="G14" s="71" t="s">
        <v>7</v>
      </c>
      <c r="H14" s="313" t="s">
        <v>1266</v>
      </c>
      <c r="I14" s="314" t="s">
        <v>1265</v>
      </c>
      <c r="J14" s="73" t="s">
        <v>71</v>
      </c>
      <c r="K14" s="546" t="str">
        <f>K13&amp;"/10"</f>
        <v>3/10</v>
      </c>
      <c r="L14" s="71" t="s">
        <v>1119</v>
      </c>
      <c r="M14" s="329" t="s">
        <v>1122</v>
      </c>
    </row>
    <row r="15" spans="1:18" ht="18" thickTop="1" thickBot="1">
      <c r="A15" s="380">
        <f>A5</f>
        <v>1</v>
      </c>
      <c r="B15" s="376" t="s">
        <v>27</v>
      </c>
      <c r="C15" s="378" t="str">
        <f>C5</f>
        <v>강수지</v>
      </c>
      <c r="D15" s="544">
        <f>D5</f>
        <v>37707</v>
      </c>
      <c r="E15" s="545">
        <f>E1</f>
        <v>43039</v>
      </c>
      <c r="F15" s="375" t="str">
        <f>DATEDIF(D15,E15+1,"Y")&amp;"년 "&amp;DATEDIF(D15,E15+1,"YM")&amp;"개월 "&amp;IF(OR(AND(TEXT(D15,"dd")="01",TEXT(EOMONTH(E15,0),"dd")=TEXT(E15,"dd")),TEXT(TEXT(E15,"dd")+1,"dd")=TEXT(D15,"dd")),"",DATEDIF(D15,E15,"MD")+VALUE(TEXT(EOMONTH(D15,0),"dd"))-30&amp;"일")</f>
        <v>14년 7개월 5일</v>
      </c>
      <c r="G15" s="379">
        <f t="shared" ref="G15" si="1">E15-D15+1</f>
        <v>5333</v>
      </c>
      <c r="H15" s="412">
        <f>O72</f>
        <v>86111266.666666672</v>
      </c>
      <c r="I15" s="419">
        <f>P72</f>
        <v>0</v>
      </c>
      <c r="J15" s="421">
        <f>SUM(H15:I15)</f>
        <v>86111266.666666672</v>
      </c>
      <c r="K15" s="428">
        <f>TRUNC(J15*K13/10,0)</f>
        <v>25833380</v>
      </c>
      <c r="L15" s="423">
        <f>IF(E15="",0,DATEDIF(D15,E15,"M")+1)</f>
        <v>176</v>
      </c>
      <c r="M15" s="558">
        <f>M16</f>
        <v>378889570</v>
      </c>
      <c r="N15" s="328">
        <f>M15/M6</f>
        <v>2.886777676190476</v>
      </c>
    </row>
    <row r="16" spans="1:18" ht="18" thickTop="1" thickBot="1">
      <c r="M16" s="557">
        <f>TRUNC(K15*(L15/12),-1)</f>
        <v>378889570</v>
      </c>
    </row>
    <row r="17" spans="1:29" ht="17.25" thickBot="1">
      <c r="A17" s="563" t="s">
        <v>1274</v>
      </c>
    </row>
    <row r="18" spans="1:29" ht="17.25" thickBot="1">
      <c r="H18" s="894" t="s">
        <v>1034</v>
      </c>
      <c r="I18" s="895"/>
      <c r="J18" s="896"/>
      <c r="AA18" t="s">
        <v>1253</v>
      </c>
      <c r="AB18" t="s">
        <v>1249</v>
      </c>
      <c r="AC18" t="s">
        <v>1251</v>
      </c>
    </row>
    <row r="19" spans="1:29" ht="17.25" thickBot="1">
      <c r="A19" s="332" t="s">
        <v>1121</v>
      </c>
      <c r="H19" s="894" t="str">
        <f>H13</f>
        <v>회사규정-퇴직직전 3년간 총급여</v>
      </c>
      <c r="I19" s="895"/>
      <c r="J19" s="896"/>
      <c r="K19" s="565">
        <f>K13</f>
        <v>3</v>
      </c>
      <c r="L19" t="str">
        <f>L13</f>
        <v>배라 가정(3/10)</v>
      </c>
      <c r="AA19" t="s">
        <v>1250</v>
      </c>
      <c r="AB19" s="474">
        <v>46900400</v>
      </c>
      <c r="AC19" s="93">
        <v>47628630</v>
      </c>
    </row>
    <row r="20" spans="1:29" ht="21.75" thickBot="1">
      <c r="A20" s="68" t="s">
        <v>2</v>
      </c>
      <c r="B20" s="69" t="s">
        <v>3</v>
      </c>
      <c r="C20" s="69" t="s">
        <v>4</v>
      </c>
      <c r="D20" s="70" t="s">
        <v>5</v>
      </c>
      <c r="E20" s="318" t="s">
        <v>1029</v>
      </c>
      <c r="F20" s="69" t="s">
        <v>6</v>
      </c>
      <c r="G20" s="71" t="s">
        <v>7</v>
      </c>
      <c r="H20" s="335" t="s">
        <v>68</v>
      </c>
      <c r="I20" s="336" t="s">
        <v>69</v>
      </c>
      <c r="J20" s="73" t="s">
        <v>71</v>
      </c>
      <c r="K20" s="327" t="str">
        <f>K19&amp;"/10"</f>
        <v>3/10</v>
      </c>
      <c r="L20" s="71" t="s">
        <v>208</v>
      </c>
      <c r="M20" s="329" t="s">
        <v>1123</v>
      </c>
      <c r="AA20" t="s">
        <v>1252</v>
      </c>
      <c r="AB20" s="534">
        <v>169192750</v>
      </c>
      <c r="AC20" s="549">
        <v>205140880</v>
      </c>
    </row>
    <row r="21" spans="1:29" ht="18" thickTop="1" thickBot="1">
      <c r="A21" s="380">
        <f>A15</f>
        <v>1</v>
      </c>
      <c r="B21" s="376" t="s">
        <v>27</v>
      </c>
      <c r="C21" s="378" t="str">
        <f>C15</f>
        <v>강수지</v>
      </c>
      <c r="D21" s="544">
        <f>D15</f>
        <v>37707</v>
      </c>
      <c r="E21" s="315">
        <v>40908</v>
      </c>
      <c r="F21" s="375" t="str">
        <f>DATEDIF(D21,E21+1,"Y")&amp;"년 "&amp;DATEDIF(D21,E21+1,"YM")&amp;"개월 "&amp;IF(OR(AND(TEXT(D21,"dd")="01",TEXT(EOMONTH(E21,0),"dd")=TEXT(E21,"dd")),TEXT(TEXT(E21,"dd")+1,"dd")=TEXT(D21,"dd")),"",DATEDIF(D21,E21,"MD")+VALUE(TEXT(EOMONTH(D21,0),"dd"))-30&amp;"일")</f>
        <v>8년 9개월 5일</v>
      </c>
      <c r="G21" s="379">
        <f t="shared" ref="G21" si="2">E21-D21+1</f>
        <v>3202</v>
      </c>
      <c r="H21" s="430">
        <f>U46</f>
        <v>79999800</v>
      </c>
      <c r="I21" s="431">
        <v>0</v>
      </c>
      <c r="J21" s="420">
        <f>SUM(H21:I21)</f>
        <v>79999800</v>
      </c>
      <c r="K21" s="427">
        <f>TRUNC(J21*K19/10,0)</f>
        <v>23999940</v>
      </c>
      <c r="L21" s="423">
        <f>IF(E21="",0,DATEDIF(D21,E21,"M")+1)</f>
        <v>106</v>
      </c>
      <c r="M21" s="429">
        <f>TRUNC(K21*(L21/12),-1)</f>
        <v>211999470</v>
      </c>
      <c r="P21" s="93">
        <v>46900400</v>
      </c>
      <c r="Q21" s="93">
        <v>169192750</v>
      </c>
      <c r="AB21" s="349">
        <f>SUM(AB19:AB20)</f>
        <v>216093150</v>
      </c>
      <c r="AC21" s="93">
        <f>SUM(AC19:AC20)</f>
        <v>252769510</v>
      </c>
    </row>
    <row r="22" spans="1:29" ht="17.25" thickTop="1">
      <c r="J22" s="93" t="b">
        <f>J21=W46</f>
        <v>1</v>
      </c>
      <c r="M22" s="93"/>
      <c r="P22" s="93">
        <v>16612400</v>
      </c>
      <c r="Q22" s="93">
        <v>7984770</v>
      </c>
    </row>
    <row r="23" spans="1:29">
      <c r="P23" s="93">
        <v>1661240</v>
      </c>
      <c r="Q23" s="93">
        <v>798470</v>
      </c>
    </row>
    <row r="24" spans="1:29">
      <c r="P24" t="s">
        <v>1035</v>
      </c>
      <c r="AA24" t="s">
        <v>1254</v>
      </c>
    </row>
    <row r="25" spans="1:29" ht="17.25" thickBot="1">
      <c r="P25" s="893" t="b">
        <f>M15=(P28+Q28)</f>
        <v>1</v>
      </c>
      <c r="Q25" s="893"/>
      <c r="AA25" t="s">
        <v>1255</v>
      </c>
    </row>
    <row r="26" spans="1:29" ht="17.25" thickBot="1">
      <c r="A26" s="332" t="s">
        <v>1030</v>
      </c>
      <c r="H26" s="894" t="s">
        <v>1032</v>
      </c>
      <c r="I26" s="895"/>
      <c r="J26" s="896"/>
      <c r="K26" s="564">
        <v>3</v>
      </c>
      <c r="L26" t="s">
        <v>1057</v>
      </c>
      <c r="P26" s="891" t="s">
        <v>1246</v>
      </c>
      <c r="Q26" s="892"/>
    </row>
    <row r="27" spans="1:29" ht="21.75" thickBot="1">
      <c r="A27" s="68" t="s">
        <v>2</v>
      </c>
      <c r="B27" s="69" t="s">
        <v>3</v>
      </c>
      <c r="C27" s="69" t="s">
        <v>4</v>
      </c>
      <c r="D27" s="318" t="s">
        <v>1027</v>
      </c>
      <c r="E27" s="70" t="s">
        <v>50</v>
      </c>
      <c r="F27" s="69" t="s">
        <v>6</v>
      </c>
      <c r="G27" s="71" t="s">
        <v>7</v>
      </c>
      <c r="H27" s="335" t="s">
        <v>68</v>
      </c>
      <c r="I27" s="336" t="s">
        <v>69</v>
      </c>
      <c r="J27" s="73" t="s">
        <v>71</v>
      </c>
      <c r="K27" s="327" t="str">
        <f>K26&amp;"/10"</f>
        <v>3/10</v>
      </c>
      <c r="L27" s="71" t="s">
        <v>208</v>
      </c>
      <c r="M27" s="329" t="s">
        <v>1125</v>
      </c>
      <c r="N27" s="897" t="s">
        <v>1124</v>
      </c>
      <c r="O27" s="898"/>
      <c r="P27" s="330" t="s">
        <v>1126</v>
      </c>
      <c r="Q27" s="333" t="s">
        <v>1127</v>
      </c>
      <c r="AA27" t="s">
        <v>1256</v>
      </c>
    </row>
    <row r="28" spans="1:29" ht="18" thickTop="1" thickBot="1">
      <c r="A28" s="380">
        <f>A21</f>
        <v>1</v>
      </c>
      <c r="B28" s="376" t="s">
        <v>27</v>
      </c>
      <c r="C28" s="378" t="str">
        <f>C21</f>
        <v>강수지</v>
      </c>
      <c r="D28" s="316">
        <f>E21+1</f>
        <v>40909</v>
      </c>
      <c r="E28" s="545">
        <f>E15</f>
        <v>43039</v>
      </c>
      <c r="F28" s="375" t="str">
        <f>DATEDIF(D28,E28+1,"Y")&amp;"년 "&amp;DATEDIF(D28,E28+1,"YM")&amp;"개월 "&amp;IF(OR(AND(TEXT(D28,"dd")="01",TEXT(EOMONTH(E28,0),"dd")=TEXT(E28,"dd")),TEXT(TEXT(E28,"dd")+1,"dd")=TEXT(D28,"dd")),"",DATEDIF(D28,E28,"MD")+VALUE(TEXT(EOMONTH(D28,0),"dd"))-30&amp;"일")</f>
        <v xml:space="preserve">5년 10개월 </v>
      </c>
      <c r="G28" s="379">
        <f t="shared" ref="G28" si="3">E28-D28+1</f>
        <v>2131</v>
      </c>
      <c r="H28" s="434">
        <f>O72</f>
        <v>86111266.666666672</v>
      </c>
      <c r="I28" s="435">
        <f>P72</f>
        <v>0</v>
      </c>
      <c r="J28" s="421">
        <f>SUM(H28:I28)</f>
        <v>86111266.666666672</v>
      </c>
      <c r="K28" s="428">
        <f>TRUNC(J28*K26/10,0)</f>
        <v>25833380</v>
      </c>
      <c r="L28" s="423">
        <f>IF(E28="",0,DATEDIF(D28,E28,"M")+1)</f>
        <v>70</v>
      </c>
      <c r="M28" s="437">
        <f>TRUNC(K28*(L28/12),-1)</f>
        <v>150694710</v>
      </c>
      <c r="N28" s="889">
        <f>MAX(M15-M21,0)</f>
        <v>166890100</v>
      </c>
      <c r="O28" s="890"/>
      <c r="P28" s="438">
        <f>MAX(N28-M28,0)</f>
        <v>16195390</v>
      </c>
      <c r="Q28" s="439">
        <f>M15-P28</f>
        <v>362694180</v>
      </c>
      <c r="R28" t="s">
        <v>1054</v>
      </c>
      <c r="AA28" t="s">
        <v>1255</v>
      </c>
    </row>
    <row r="29" spans="1:29" ht="17.25" thickTop="1">
      <c r="I29" t="s">
        <v>1259</v>
      </c>
      <c r="J29" s="93">
        <v>16612400</v>
      </c>
      <c r="L29" s="503">
        <f>SUM(L28,L21)</f>
        <v>176</v>
      </c>
      <c r="O29" s="440" t="s">
        <v>1051</v>
      </c>
      <c r="P29" s="472"/>
      <c r="Q29" s="442"/>
      <c r="R29" s="349">
        <f>SUM(P29:Q29)</f>
        <v>0</v>
      </c>
      <c r="T29" s="551">
        <f>Q29/Q28</f>
        <v>0</v>
      </c>
    </row>
    <row r="30" spans="1:29" ht="17.25" thickBot="1">
      <c r="A30" t="s">
        <v>1026</v>
      </c>
      <c r="I30" t="s">
        <v>1260</v>
      </c>
      <c r="J30" s="93">
        <v>1661240</v>
      </c>
      <c r="O30" s="440" t="s">
        <v>1052</v>
      </c>
      <c r="P30" s="472"/>
      <c r="Q30" s="443"/>
      <c r="R30" s="349">
        <f>SUM(P30:Q30)</f>
        <v>0</v>
      </c>
      <c r="S30" s="349">
        <f>SUM(R29:R30)</f>
        <v>0</v>
      </c>
      <c r="T30" s="550">
        <f>Q30/Q28</f>
        <v>0</v>
      </c>
    </row>
    <row r="31" spans="1:29">
      <c r="E31" t="s">
        <v>1261</v>
      </c>
      <c r="F31" s="93">
        <v>127299450</v>
      </c>
      <c r="O31" s="440" t="s">
        <v>1053</v>
      </c>
      <c r="P31" s="473">
        <f>P28-P29-P30</f>
        <v>16195390</v>
      </c>
      <c r="Q31" s="441">
        <f>Q28-Q29-Q30</f>
        <v>362694180</v>
      </c>
      <c r="R31" s="348">
        <f>SUM(P31:Q31)</f>
        <v>378889570</v>
      </c>
      <c r="T31" s="552">
        <f>SUM(T29:T30)</f>
        <v>0</v>
      </c>
    </row>
    <row r="32" spans="1:29">
      <c r="M32" t="s">
        <v>1084</v>
      </c>
      <c r="T32" t="s">
        <v>1083</v>
      </c>
    </row>
    <row r="33" spans="1:23" ht="21" thickBot="1">
      <c r="A33" s="311" t="s">
        <v>1019</v>
      </c>
      <c r="M33" s="337" t="s">
        <v>1039</v>
      </c>
      <c r="N33" s="384" t="s">
        <v>28</v>
      </c>
      <c r="O33" s="396" t="s">
        <v>1036</v>
      </c>
      <c r="P33" s="396" t="s">
        <v>1037</v>
      </c>
      <c r="Q33" s="384" t="s">
        <v>81</v>
      </c>
      <c r="S33" s="337" t="s">
        <v>1039</v>
      </c>
      <c r="T33" s="406" t="s">
        <v>1077</v>
      </c>
      <c r="U33" s="407" t="s">
        <v>1078</v>
      </c>
      <c r="V33" s="407" t="s">
        <v>1079</v>
      </c>
      <c r="W33" s="339" t="s">
        <v>81</v>
      </c>
    </row>
    <row r="34" spans="1:23">
      <c r="A34" s="834" t="s">
        <v>28</v>
      </c>
      <c r="B34" s="836" t="s">
        <v>1020</v>
      </c>
      <c r="C34" s="837"/>
      <c r="D34" s="837"/>
      <c r="E34" s="837"/>
      <c r="F34" s="838"/>
      <c r="G34" s="836" t="s">
        <v>1021</v>
      </c>
      <c r="H34" s="837"/>
      <c r="I34" s="837"/>
      <c r="J34" s="837"/>
      <c r="K34" s="837"/>
      <c r="L34" s="839"/>
      <c r="M34" s="381">
        <v>1</v>
      </c>
      <c r="N34" s="385">
        <f t="shared" ref="N34:N43" si="4">EOMONTH(N35,-1)</f>
        <v>41973</v>
      </c>
      <c r="O34" s="446">
        <v>6666700</v>
      </c>
      <c r="P34" s="447"/>
      <c r="Q34" s="390"/>
      <c r="S34" s="338">
        <v>1</v>
      </c>
      <c r="T34" s="401">
        <v>40544</v>
      </c>
      <c r="U34" s="404">
        <v>5417000</v>
      </c>
      <c r="V34" s="405"/>
      <c r="W34" s="391">
        <f>SUM(U34:V34)</f>
        <v>5417000</v>
      </c>
    </row>
    <row r="35" spans="1:23" ht="27" customHeight="1" thickBot="1">
      <c r="A35" s="835"/>
      <c r="B35" s="840" t="s">
        <v>1022</v>
      </c>
      <c r="C35" s="841"/>
      <c r="D35" s="841"/>
      <c r="E35" s="841"/>
      <c r="F35" s="842"/>
      <c r="G35" s="843" t="s">
        <v>1023</v>
      </c>
      <c r="H35" s="844"/>
      <c r="I35" s="844"/>
      <c r="J35" s="844"/>
      <c r="K35" s="844"/>
      <c r="L35" s="844"/>
      <c r="M35" s="462">
        <f>M34+1</f>
        <v>2</v>
      </c>
      <c r="N35" s="463">
        <f t="shared" si="4"/>
        <v>42004</v>
      </c>
      <c r="O35" s="539">
        <v>6666700</v>
      </c>
      <c r="P35" s="540"/>
      <c r="Q35" s="541"/>
      <c r="S35" s="338">
        <f>S34+1</f>
        <v>2</v>
      </c>
      <c r="T35" s="401">
        <v>40575</v>
      </c>
      <c r="U35" s="397">
        <f>U34</f>
        <v>5417000</v>
      </c>
      <c r="V35" s="398"/>
      <c r="W35" s="391">
        <f t="shared" ref="W35:W45" si="5">SUM(U35:V35)</f>
        <v>5417000</v>
      </c>
    </row>
    <row r="36" spans="1:23">
      <c r="A36" s="835"/>
      <c r="B36" s="845" t="s">
        <v>1024</v>
      </c>
      <c r="C36" s="846"/>
      <c r="D36" s="846"/>
      <c r="E36" s="846" t="s">
        <v>1025</v>
      </c>
      <c r="F36" s="847"/>
      <c r="G36" s="848" t="s">
        <v>1024</v>
      </c>
      <c r="H36" s="846"/>
      <c r="I36" s="846"/>
      <c r="J36" s="846"/>
      <c r="K36" s="846" t="s">
        <v>1025</v>
      </c>
      <c r="L36" s="849"/>
      <c r="M36" s="381">
        <f t="shared" ref="M36:M69" si="6">M35+1</f>
        <v>3</v>
      </c>
      <c r="N36" s="458">
        <f t="shared" si="4"/>
        <v>42035</v>
      </c>
      <c r="O36" s="536">
        <f t="shared" ref="O36:O47" si="7">$O$34</f>
        <v>6666700</v>
      </c>
      <c r="P36" s="537"/>
      <c r="Q36" s="538"/>
      <c r="S36" s="338">
        <f t="shared" ref="S36:S45" si="8">S35+1</f>
        <v>3</v>
      </c>
      <c r="T36" s="401">
        <v>40603</v>
      </c>
      <c r="U36" s="397">
        <f>U34</f>
        <v>5417000</v>
      </c>
      <c r="V36" s="398"/>
      <c r="W36" s="391">
        <f t="shared" si="5"/>
        <v>5417000</v>
      </c>
    </row>
    <row r="37" spans="1:23">
      <c r="A37" s="851" t="s">
        <v>61</v>
      </c>
      <c r="B37" s="853" t="s">
        <v>62</v>
      </c>
      <c r="C37" s="854"/>
      <c r="D37" s="855"/>
      <c r="E37" s="862" t="s">
        <v>63</v>
      </c>
      <c r="F37" s="863"/>
      <c r="G37" s="853" t="s">
        <v>1247</v>
      </c>
      <c r="H37" s="854"/>
      <c r="I37" s="854"/>
      <c r="J37" s="855"/>
      <c r="K37" s="868" t="s">
        <v>63</v>
      </c>
      <c r="L37" s="869"/>
      <c r="M37" s="381">
        <f t="shared" si="6"/>
        <v>4</v>
      </c>
      <c r="N37" s="385">
        <f t="shared" si="4"/>
        <v>42063</v>
      </c>
      <c r="O37" s="536">
        <f t="shared" si="7"/>
        <v>6666700</v>
      </c>
      <c r="P37" s="449"/>
      <c r="Q37" s="390"/>
      <c r="S37" s="338">
        <f t="shared" si="8"/>
        <v>4</v>
      </c>
      <c r="T37" s="401">
        <v>40634</v>
      </c>
      <c r="U37" s="397">
        <v>6666700</v>
      </c>
      <c r="V37" s="398"/>
      <c r="W37" s="391">
        <f t="shared" si="5"/>
        <v>6666700</v>
      </c>
    </row>
    <row r="38" spans="1:23">
      <c r="A38" s="852"/>
      <c r="B38" s="856"/>
      <c r="C38" s="857"/>
      <c r="D38" s="858"/>
      <c r="E38" s="864"/>
      <c r="F38" s="865"/>
      <c r="G38" s="856"/>
      <c r="H38" s="857"/>
      <c r="I38" s="857"/>
      <c r="J38" s="858"/>
      <c r="K38" s="868"/>
      <c r="L38" s="869"/>
      <c r="M38" s="381">
        <f t="shared" si="6"/>
        <v>5</v>
      </c>
      <c r="N38" s="385">
        <f t="shared" si="4"/>
        <v>42094</v>
      </c>
      <c r="O38" s="536">
        <f t="shared" si="7"/>
        <v>6666700</v>
      </c>
      <c r="P38" s="449"/>
      <c r="Q38" s="390"/>
      <c r="S38" s="338">
        <f t="shared" si="8"/>
        <v>5</v>
      </c>
      <c r="T38" s="401">
        <v>40664</v>
      </c>
      <c r="U38" s="397">
        <f>U37</f>
        <v>6666700</v>
      </c>
      <c r="V38" s="398"/>
      <c r="W38" s="391">
        <f t="shared" si="5"/>
        <v>6666700</v>
      </c>
    </row>
    <row r="39" spans="1:23">
      <c r="A39" s="852"/>
      <c r="B39" s="856"/>
      <c r="C39" s="857"/>
      <c r="D39" s="858"/>
      <c r="E39" s="864"/>
      <c r="F39" s="865"/>
      <c r="G39" s="856"/>
      <c r="H39" s="857"/>
      <c r="I39" s="857"/>
      <c r="J39" s="858"/>
      <c r="K39" s="868"/>
      <c r="L39" s="869"/>
      <c r="M39" s="381">
        <f t="shared" si="6"/>
        <v>6</v>
      </c>
      <c r="N39" s="385">
        <f t="shared" si="4"/>
        <v>42124</v>
      </c>
      <c r="O39" s="536">
        <f t="shared" si="7"/>
        <v>6666700</v>
      </c>
      <c r="P39" s="449"/>
      <c r="Q39" s="390"/>
      <c r="S39" s="338">
        <f t="shared" si="8"/>
        <v>6</v>
      </c>
      <c r="T39" s="401">
        <v>40695</v>
      </c>
      <c r="U39" s="397">
        <v>7202200</v>
      </c>
      <c r="V39" s="398"/>
      <c r="W39" s="391">
        <f t="shared" si="5"/>
        <v>7202200</v>
      </c>
    </row>
    <row r="40" spans="1:23">
      <c r="A40" s="852"/>
      <c r="B40" s="856"/>
      <c r="C40" s="857"/>
      <c r="D40" s="858"/>
      <c r="E40" s="864"/>
      <c r="F40" s="865"/>
      <c r="G40" s="856"/>
      <c r="H40" s="857"/>
      <c r="I40" s="857"/>
      <c r="J40" s="858"/>
      <c r="K40" s="868"/>
      <c r="L40" s="869"/>
      <c r="M40" s="381">
        <f t="shared" si="6"/>
        <v>7</v>
      </c>
      <c r="N40" s="385">
        <f t="shared" si="4"/>
        <v>42155</v>
      </c>
      <c r="O40" s="536">
        <f t="shared" si="7"/>
        <v>6666700</v>
      </c>
      <c r="P40" s="449"/>
      <c r="Q40" s="390"/>
      <c r="S40" s="338">
        <f t="shared" si="8"/>
        <v>7</v>
      </c>
      <c r="T40" s="401">
        <v>40725</v>
      </c>
      <c r="U40" s="397">
        <v>7202200</v>
      </c>
      <c r="V40" s="398"/>
      <c r="W40" s="391">
        <f t="shared" si="5"/>
        <v>7202200</v>
      </c>
    </row>
    <row r="41" spans="1:23">
      <c r="A41" s="852"/>
      <c r="B41" s="856"/>
      <c r="C41" s="857"/>
      <c r="D41" s="858"/>
      <c r="E41" s="864"/>
      <c r="F41" s="865"/>
      <c r="G41" s="856"/>
      <c r="H41" s="857"/>
      <c r="I41" s="857"/>
      <c r="J41" s="858"/>
      <c r="K41" s="868"/>
      <c r="L41" s="869"/>
      <c r="M41" s="381">
        <f t="shared" si="6"/>
        <v>8</v>
      </c>
      <c r="N41" s="385">
        <f t="shared" si="4"/>
        <v>42185</v>
      </c>
      <c r="O41" s="536">
        <f t="shared" si="7"/>
        <v>6666700</v>
      </c>
      <c r="P41" s="449"/>
      <c r="Q41" s="390"/>
      <c r="S41" s="338">
        <f t="shared" si="8"/>
        <v>8</v>
      </c>
      <c r="T41" s="401">
        <v>40756</v>
      </c>
      <c r="U41" s="397">
        <v>7202200</v>
      </c>
      <c r="V41" s="398"/>
      <c r="W41" s="391">
        <f t="shared" si="5"/>
        <v>7202200</v>
      </c>
    </row>
    <row r="42" spans="1:23">
      <c r="A42" s="852"/>
      <c r="B42" s="859"/>
      <c r="C42" s="860"/>
      <c r="D42" s="861"/>
      <c r="E42" s="866"/>
      <c r="F42" s="867"/>
      <c r="G42" s="859"/>
      <c r="H42" s="860"/>
      <c r="I42" s="860"/>
      <c r="J42" s="861"/>
      <c r="K42" s="868"/>
      <c r="L42" s="869"/>
      <c r="M42" s="381">
        <f t="shared" si="6"/>
        <v>9</v>
      </c>
      <c r="N42" s="385">
        <f t="shared" si="4"/>
        <v>42216</v>
      </c>
      <c r="O42" s="536">
        <f t="shared" si="7"/>
        <v>6666700</v>
      </c>
      <c r="P42" s="449"/>
      <c r="Q42" s="390"/>
      <c r="S42" s="338">
        <f t="shared" si="8"/>
        <v>9</v>
      </c>
      <c r="T42" s="401">
        <v>40787</v>
      </c>
      <c r="U42" s="397">
        <v>7202200</v>
      </c>
      <c r="V42" s="398"/>
      <c r="W42" s="391">
        <f t="shared" si="5"/>
        <v>7202200</v>
      </c>
    </row>
    <row r="43" spans="1:23">
      <c r="A43" s="312" t="s">
        <v>91</v>
      </c>
      <c r="B43" s="823" t="s">
        <v>92</v>
      </c>
      <c r="C43" s="824"/>
      <c r="D43" s="825"/>
      <c r="E43" s="826" t="s">
        <v>95</v>
      </c>
      <c r="F43" s="827"/>
      <c r="G43" s="828" t="s">
        <v>96</v>
      </c>
      <c r="H43" s="829"/>
      <c r="I43" s="829"/>
      <c r="J43" s="830"/>
      <c r="K43" s="826" t="s">
        <v>95</v>
      </c>
      <c r="L43" s="829"/>
      <c r="M43" s="381">
        <f t="shared" si="6"/>
        <v>10</v>
      </c>
      <c r="N43" s="385">
        <f t="shared" si="4"/>
        <v>42247</v>
      </c>
      <c r="O43" s="536">
        <f t="shared" si="7"/>
        <v>6666700</v>
      </c>
      <c r="P43" s="449"/>
      <c r="Q43" s="390"/>
      <c r="S43" s="338">
        <f t="shared" si="8"/>
        <v>10</v>
      </c>
      <c r="T43" s="401">
        <v>40817</v>
      </c>
      <c r="U43" s="397">
        <v>7202200</v>
      </c>
      <c r="V43" s="398"/>
      <c r="W43" s="391">
        <f t="shared" si="5"/>
        <v>7202200</v>
      </c>
    </row>
    <row r="44" spans="1:23">
      <c r="A44" s="65" t="s">
        <v>73</v>
      </c>
      <c r="B44" t="s">
        <v>65</v>
      </c>
      <c r="M44" s="381">
        <f t="shared" si="6"/>
        <v>11</v>
      </c>
      <c r="N44" s="385">
        <f t="shared" ref="N44:N53" si="9">EOMONTH(N45,-1)</f>
        <v>42277</v>
      </c>
      <c r="O44" s="536">
        <f t="shared" si="7"/>
        <v>6666700</v>
      </c>
      <c r="P44" s="451"/>
      <c r="Q44" s="391">
        <f>SUM(O44:P44)</f>
        <v>6666700</v>
      </c>
      <c r="S44" s="338">
        <f t="shared" si="8"/>
        <v>11</v>
      </c>
      <c r="T44" s="401">
        <v>40848</v>
      </c>
      <c r="U44" s="397">
        <v>7202200</v>
      </c>
      <c r="V44" s="398"/>
      <c r="W44" s="391">
        <f t="shared" si="5"/>
        <v>7202200</v>
      </c>
    </row>
    <row r="45" spans="1:23" ht="17.25" thickBot="1">
      <c r="A45" s="65" t="s">
        <v>74</v>
      </c>
      <c r="B45" t="s">
        <v>66</v>
      </c>
      <c r="M45" s="381">
        <f t="shared" si="6"/>
        <v>12</v>
      </c>
      <c r="N45" s="385">
        <f t="shared" si="9"/>
        <v>42308</v>
      </c>
      <c r="O45" s="536">
        <f t="shared" si="7"/>
        <v>6666700</v>
      </c>
      <c r="P45" s="451"/>
      <c r="Q45" s="391">
        <f t="shared" ref="Q45:Q69" si="10">SUM(O45:P45)</f>
        <v>6666700</v>
      </c>
      <c r="S45" s="338">
        <f t="shared" si="8"/>
        <v>12</v>
      </c>
      <c r="T45" s="402">
        <v>40878</v>
      </c>
      <c r="U45" s="399">
        <v>7202200</v>
      </c>
      <c r="V45" s="400"/>
      <c r="W45" s="392">
        <f t="shared" si="5"/>
        <v>7202200</v>
      </c>
    </row>
    <row r="46" spans="1:23">
      <c r="M46" s="381">
        <f t="shared" si="6"/>
        <v>13</v>
      </c>
      <c r="N46" s="385">
        <f t="shared" si="9"/>
        <v>42338</v>
      </c>
      <c r="O46" s="536">
        <f t="shared" si="7"/>
        <v>6666700</v>
      </c>
      <c r="P46" s="451"/>
      <c r="Q46" s="391">
        <f t="shared" si="10"/>
        <v>6666700</v>
      </c>
      <c r="T46" s="340" t="s">
        <v>1038</v>
      </c>
      <c r="U46" s="444">
        <f>SUM(U34:U45)</f>
        <v>79999800</v>
      </c>
      <c r="V46" s="444">
        <f>SUM(V34:V45)</f>
        <v>0</v>
      </c>
      <c r="W46" s="445">
        <f>SUM(W34:W45)</f>
        <v>79999800</v>
      </c>
    </row>
    <row r="47" spans="1:23" ht="17.25" thickBot="1">
      <c r="A47" t="s">
        <v>82</v>
      </c>
      <c r="M47" s="462">
        <f t="shared" si="6"/>
        <v>14</v>
      </c>
      <c r="N47" s="463">
        <f t="shared" si="9"/>
        <v>42369</v>
      </c>
      <c r="O47" s="539">
        <f t="shared" si="7"/>
        <v>6666700</v>
      </c>
      <c r="P47" s="465"/>
      <c r="Q47" s="466">
        <f t="shared" si="10"/>
        <v>6666700</v>
      </c>
    </row>
    <row r="48" spans="1:23">
      <c r="M48" s="381">
        <f t="shared" si="6"/>
        <v>15</v>
      </c>
      <c r="N48" s="458">
        <f t="shared" si="9"/>
        <v>42400</v>
      </c>
      <c r="O48" s="459">
        <f>O34</f>
        <v>6666700</v>
      </c>
      <c r="P48" s="460"/>
      <c r="Q48" s="461">
        <f t="shared" si="10"/>
        <v>6666700</v>
      </c>
    </row>
    <row r="49" spans="1:18">
      <c r="A49" t="s">
        <v>89</v>
      </c>
      <c r="M49" s="381">
        <f t="shared" si="6"/>
        <v>16</v>
      </c>
      <c r="N49" s="385">
        <f t="shared" si="9"/>
        <v>42429</v>
      </c>
      <c r="O49" s="450">
        <f>O34</f>
        <v>6666700</v>
      </c>
      <c r="P49" s="451"/>
      <c r="Q49" s="391">
        <f t="shared" si="10"/>
        <v>6666700</v>
      </c>
    </row>
    <row r="50" spans="1:18">
      <c r="A50" t="s">
        <v>90</v>
      </c>
      <c r="M50" s="381">
        <f t="shared" si="6"/>
        <v>17</v>
      </c>
      <c r="N50" s="385">
        <f t="shared" si="9"/>
        <v>42460</v>
      </c>
      <c r="O50" s="450">
        <f>O34</f>
        <v>6666700</v>
      </c>
      <c r="P50" s="451"/>
      <c r="Q50" s="391">
        <f t="shared" si="10"/>
        <v>6666700</v>
      </c>
    </row>
    <row r="51" spans="1:18">
      <c r="M51" s="381">
        <f t="shared" si="6"/>
        <v>18</v>
      </c>
      <c r="N51" s="385">
        <f t="shared" si="9"/>
        <v>42490</v>
      </c>
      <c r="O51" s="450">
        <v>9999900</v>
      </c>
      <c r="P51" s="451"/>
      <c r="Q51" s="391">
        <f t="shared" si="10"/>
        <v>9999900</v>
      </c>
    </row>
    <row r="52" spans="1:18">
      <c r="M52" s="381">
        <f t="shared" si="6"/>
        <v>19</v>
      </c>
      <c r="N52" s="385">
        <f t="shared" si="9"/>
        <v>42521</v>
      </c>
      <c r="O52" s="450">
        <v>7500000</v>
      </c>
      <c r="P52" s="451"/>
      <c r="Q52" s="391">
        <f t="shared" si="10"/>
        <v>7500000</v>
      </c>
    </row>
    <row r="53" spans="1:18">
      <c r="A53" t="s">
        <v>163</v>
      </c>
      <c r="M53" s="381">
        <f t="shared" si="6"/>
        <v>20</v>
      </c>
      <c r="N53" s="385">
        <f t="shared" si="9"/>
        <v>42551</v>
      </c>
      <c r="O53" s="450">
        <f>O52</f>
        <v>7500000</v>
      </c>
      <c r="P53" s="451"/>
      <c r="Q53" s="391">
        <f t="shared" si="10"/>
        <v>7500000</v>
      </c>
    </row>
    <row r="54" spans="1:18">
      <c r="A54" s="870" t="s">
        <v>164</v>
      </c>
      <c r="B54" s="871"/>
      <c r="C54" s="872" t="s">
        <v>167</v>
      </c>
      <c r="D54" s="873"/>
      <c r="E54" s="872" t="s">
        <v>170</v>
      </c>
      <c r="F54" s="873"/>
      <c r="G54" s="872" t="s">
        <v>173</v>
      </c>
      <c r="H54" s="874"/>
      <c r="M54" s="381">
        <f t="shared" si="6"/>
        <v>21</v>
      </c>
      <c r="N54" s="385">
        <f>EOMONTH(N55,-1)</f>
        <v>42582</v>
      </c>
      <c r="O54" s="450">
        <f t="shared" ref="O54:O69" si="11">$O$52</f>
        <v>7500000</v>
      </c>
      <c r="P54" s="451"/>
      <c r="Q54" s="391">
        <f t="shared" si="10"/>
        <v>7500000</v>
      </c>
    </row>
    <row r="55" spans="1:18">
      <c r="A55" s="875" t="s">
        <v>165</v>
      </c>
      <c r="B55" s="876"/>
      <c r="C55" s="877" t="s">
        <v>167</v>
      </c>
      <c r="D55" s="878"/>
      <c r="E55" s="877" t="s">
        <v>171</v>
      </c>
      <c r="F55" s="878"/>
      <c r="G55" s="877" t="s">
        <v>174</v>
      </c>
      <c r="H55" s="879"/>
      <c r="M55" s="381">
        <f t="shared" si="6"/>
        <v>22</v>
      </c>
      <c r="N55" s="385">
        <f>EOMONTH(N56,-1)</f>
        <v>42613</v>
      </c>
      <c r="O55" s="450">
        <f t="shared" si="11"/>
        <v>7500000</v>
      </c>
      <c r="P55" s="451"/>
      <c r="Q55" s="391">
        <f t="shared" si="10"/>
        <v>7500000</v>
      </c>
    </row>
    <row r="56" spans="1:18">
      <c r="A56" s="880" t="s">
        <v>166</v>
      </c>
      <c r="B56" s="881"/>
      <c r="C56" s="881" t="s">
        <v>168</v>
      </c>
      <c r="D56" s="881"/>
      <c r="E56" s="884" t="s">
        <v>171</v>
      </c>
      <c r="F56" s="885"/>
      <c r="G56" s="884" t="s">
        <v>175</v>
      </c>
      <c r="H56" s="886"/>
      <c r="M56" s="381">
        <f t="shared" si="6"/>
        <v>23</v>
      </c>
      <c r="N56" s="385">
        <f>EOMONTH(N57,-1)</f>
        <v>42643</v>
      </c>
      <c r="O56" s="450">
        <f t="shared" si="11"/>
        <v>7500000</v>
      </c>
      <c r="P56" s="451"/>
      <c r="Q56" s="391">
        <f t="shared" si="10"/>
        <v>7500000</v>
      </c>
    </row>
    <row r="57" spans="1:18" ht="17.25" thickBot="1">
      <c r="A57" s="882"/>
      <c r="B57" s="883"/>
      <c r="C57" s="887" t="s">
        <v>169</v>
      </c>
      <c r="D57" s="825"/>
      <c r="E57" s="887" t="s">
        <v>172</v>
      </c>
      <c r="F57" s="825"/>
      <c r="G57" s="887" t="s">
        <v>175</v>
      </c>
      <c r="H57" s="888"/>
      <c r="M57" s="381">
        <f t="shared" si="6"/>
        <v>24</v>
      </c>
      <c r="N57" s="386">
        <f>EOMONTH(N58,-1)</f>
        <v>42674</v>
      </c>
      <c r="O57" s="450">
        <f t="shared" si="11"/>
        <v>7500000</v>
      </c>
      <c r="P57" s="453"/>
      <c r="Q57" s="392">
        <f t="shared" si="10"/>
        <v>7500000</v>
      </c>
    </row>
    <row r="58" spans="1:18">
      <c r="M58" s="381">
        <f t="shared" si="6"/>
        <v>25</v>
      </c>
      <c r="N58" s="528">
        <f>EOMONTH(N59,-1)</f>
        <v>42704</v>
      </c>
      <c r="O58" s="529">
        <f t="shared" si="11"/>
        <v>7500000</v>
      </c>
      <c r="P58" s="529"/>
      <c r="Q58" s="530">
        <f t="shared" si="10"/>
        <v>7500000</v>
      </c>
      <c r="R58">
        <f t="shared" ref="R58:R67" si="12">R59+1</f>
        <v>12</v>
      </c>
    </row>
    <row r="59" spans="1:18">
      <c r="M59" s="381">
        <f t="shared" si="6"/>
        <v>26</v>
      </c>
      <c r="N59" s="531">
        <f t="shared" ref="N59:N67" si="13">EOMONTH(N60,-1)</f>
        <v>42735</v>
      </c>
      <c r="O59" s="347">
        <f t="shared" si="11"/>
        <v>7500000</v>
      </c>
      <c r="P59" s="347"/>
      <c r="Q59" s="532">
        <f t="shared" si="10"/>
        <v>7500000</v>
      </c>
      <c r="R59">
        <f t="shared" si="12"/>
        <v>11</v>
      </c>
    </row>
    <row r="60" spans="1:18">
      <c r="M60" s="381">
        <f t="shared" si="6"/>
        <v>27</v>
      </c>
      <c r="N60" s="531">
        <f t="shared" si="13"/>
        <v>42766</v>
      </c>
      <c r="O60" s="347">
        <f t="shared" si="11"/>
        <v>7500000</v>
      </c>
      <c r="P60" s="347"/>
      <c r="Q60" s="532">
        <f t="shared" si="10"/>
        <v>7500000</v>
      </c>
      <c r="R60">
        <f t="shared" si="12"/>
        <v>10</v>
      </c>
    </row>
    <row r="61" spans="1:18">
      <c r="M61" s="381">
        <f t="shared" si="6"/>
        <v>28</v>
      </c>
      <c r="N61" s="531">
        <f t="shared" si="13"/>
        <v>42794</v>
      </c>
      <c r="O61" s="347">
        <f t="shared" si="11"/>
        <v>7500000</v>
      </c>
      <c r="P61" s="347"/>
      <c r="Q61" s="532">
        <f t="shared" si="10"/>
        <v>7500000</v>
      </c>
      <c r="R61">
        <f t="shared" si="12"/>
        <v>9</v>
      </c>
    </row>
    <row r="62" spans="1:18">
      <c r="M62" s="381">
        <f t="shared" si="6"/>
        <v>29</v>
      </c>
      <c r="N62" s="531">
        <f t="shared" si="13"/>
        <v>42825</v>
      </c>
      <c r="O62" s="347">
        <f t="shared" si="11"/>
        <v>7500000</v>
      </c>
      <c r="P62" s="347"/>
      <c r="Q62" s="532">
        <f t="shared" si="10"/>
        <v>7500000</v>
      </c>
      <c r="R62">
        <f t="shared" si="12"/>
        <v>8</v>
      </c>
    </row>
    <row r="63" spans="1:18">
      <c r="M63" s="381">
        <f t="shared" si="6"/>
        <v>30</v>
      </c>
      <c r="N63" s="531">
        <f t="shared" si="13"/>
        <v>42855</v>
      </c>
      <c r="O63" s="347">
        <f t="shared" si="11"/>
        <v>7500000</v>
      </c>
      <c r="P63" s="347"/>
      <c r="Q63" s="532">
        <f t="shared" si="10"/>
        <v>7500000</v>
      </c>
      <c r="R63">
        <f t="shared" si="12"/>
        <v>7</v>
      </c>
    </row>
    <row r="64" spans="1:18">
      <c r="M64" s="381">
        <f t="shared" si="6"/>
        <v>31</v>
      </c>
      <c r="N64" s="531">
        <f t="shared" si="13"/>
        <v>42886</v>
      </c>
      <c r="O64" s="347">
        <f t="shared" si="11"/>
        <v>7500000</v>
      </c>
      <c r="P64" s="347"/>
      <c r="Q64" s="532">
        <f t="shared" si="10"/>
        <v>7500000</v>
      </c>
      <c r="R64">
        <f t="shared" si="12"/>
        <v>6</v>
      </c>
    </row>
    <row r="65" spans="13:18">
      <c r="M65" s="381">
        <f t="shared" si="6"/>
        <v>32</v>
      </c>
      <c r="N65" s="531">
        <f t="shared" si="13"/>
        <v>42916</v>
      </c>
      <c r="O65" s="347">
        <f t="shared" si="11"/>
        <v>7500000</v>
      </c>
      <c r="P65" s="347"/>
      <c r="Q65" s="532">
        <f t="shared" si="10"/>
        <v>7500000</v>
      </c>
      <c r="R65">
        <f t="shared" si="12"/>
        <v>5</v>
      </c>
    </row>
    <row r="66" spans="13:18">
      <c r="M66" s="381">
        <f t="shared" si="6"/>
        <v>33</v>
      </c>
      <c r="N66" s="531">
        <f t="shared" si="13"/>
        <v>42947</v>
      </c>
      <c r="O66" s="347">
        <f t="shared" si="11"/>
        <v>7500000</v>
      </c>
      <c r="P66" s="347"/>
      <c r="Q66" s="532">
        <f t="shared" si="10"/>
        <v>7500000</v>
      </c>
      <c r="R66">
        <f t="shared" si="12"/>
        <v>4</v>
      </c>
    </row>
    <row r="67" spans="13:18">
      <c r="M67" s="381">
        <f t="shared" si="6"/>
        <v>34</v>
      </c>
      <c r="N67" s="531">
        <f t="shared" si="13"/>
        <v>42978</v>
      </c>
      <c r="O67" s="347">
        <f t="shared" si="11"/>
        <v>7500000</v>
      </c>
      <c r="P67" s="347"/>
      <c r="Q67" s="532">
        <f t="shared" si="10"/>
        <v>7500000</v>
      </c>
      <c r="R67">
        <f t="shared" si="12"/>
        <v>3</v>
      </c>
    </row>
    <row r="68" spans="13:18">
      <c r="M68" s="381">
        <f t="shared" si="6"/>
        <v>35</v>
      </c>
      <c r="N68" s="531">
        <f>EOMONTH(N69,-1)</f>
        <v>43008</v>
      </c>
      <c r="O68" s="347">
        <f t="shared" si="11"/>
        <v>7500000</v>
      </c>
      <c r="P68" s="347"/>
      <c r="Q68" s="532">
        <f t="shared" si="10"/>
        <v>7500000</v>
      </c>
      <c r="R68">
        <f>R69+1</f>
        <v>2</v>
      </c>
    </row>
    <row r="69" spans="13:18" ht="17.25" thickBot="1">
      <c r="M69" s="381">
        <f t="shared" si="6"/>
        <v>36</v>
      </c>
      <c r="N69" s="533">
        <f>E1</f>
        <v>43039</v>
      </c>
      <c r="O69" s="534">
        <f t="shared" si="11"/>
        <v>7500000</v>
      </c>
      <c r="P69" s="534"/>
      <c r="Q69" s="535">
        <f t="shared" si="10"/>
        <v>7500000</v>
      </c>
      <c r="R69">
        <v>1</v>
      </c>
    </row>
    <row r="70" spans="13:18">
      <c r="M70" s="382">
        <f>COUNTA(O34:O69)</f>
        <v>36</v>
      </c>
      <c r="N70" s="415" t="s">
        <v>1038</v>
      </c>
      <c r="O70" s="416">
        <f>SUM(O34:O69)</f>
        <v>258333800</v>
      </c>
      <c r="P70" s="416">
        <f>SUM(P34:P69)</f>
        <v>0</v>
      </c>
      <c r="Q70" s="416">
        <f>SUM(O70:P70)</f>
        <v>258333800</v>
      </c>
      <c r="R70" t="s">
        <v>1080</v>
      </c>
    </row>
    <row r="71" spans="13:18">
      <c r="M71" s="381" t="b">
        <f>M69=M70</f>
        <v>1</v>
      </c>
      <c r="N71" s="417" t="s">
        <v>1040</v>
      </c>
      <c r="O71" s="414">
        <f>O70/M70</f>
        <v>7175938.888888889</v>
      </c>
      <c r="P71" s="414">
        <f>P70/M70</f>
        <v>0</v>
      </c>
      <c r="Q71" s="414">
        <f>SUM(O71:P71)</f>
        <v>7175938.888888889</v>
      </c>
      <c r="R71" s="436">
        <f>Q71-Q70/M70</f>
        <v>0</v>
      </c>
    </row>
    <row r="72" spans="13:18">
      <c r="N72" s="479" t="s">
        <v>1120</v>
      </c>
      <c r="O72" s="414">
        <f>O71*12</f>
        <v>86111266.666666672</v>
      </c>
      <c r="P72" s="414">
        <f>P71*12</f>
        <v>0</v>
      </c>
      <c r="Q72" s="418">
        <f>TRUNC(Q71*12,0)</f>
        <v>86111266</v>
      </c>
      <c r="R72" s="436">
        <f>SUM(O72:P72)-Q72</f>
        <v>0.6666666716337204</v>
      </c>
    </row>
    <row r="74" spans="13:18">
      <c r="M74">
        <f>COUNTA(O58:O69)</f>
        <v>12</v>
      </c>
      <c r="N74" s="413" t="s">
        <v>1128</v>
      </c>
      <c r="O74" s="414">
        <f>SUM(O58:O69)</f>
        <v>90000000</v>
      </c>
      <c r="P74" s="414">
        <f>SUM(P58:P69)</f>
        <v>0</v>
      </c>
      <c r="Q74" s="468">
        <f>SUM(O74:P74)</f>
        <v>90000000</v>
      </c>
    </row>
    <row r="76" spans="13:18">
      <c r="O76">
        <f>O70/3</f>
        <v>86111266.666666672</v>
      </c>
      <c r="P76">
        <f>P70/3</f>
        <v>0</v>
      </c>
      <c r="Q76">
        <f>Q70/3</f>
        <v>86111266.666666672</v>
      </c>
    </row>
    <row r="78" spans="13:18">
      <c r="P78" s="93">
        <v>52174840</v>
      </c>
    </row>
    <row r="79" spans="13:18">
      <c r="P79">
        <v>14897700</v>
      </c>
    </row>
    <row r="80" spans="13:18">
      <c r="P80" s="474">
        <f>SUM(P78:P79)</f>
        <v>67072540</v>
      </c>
    </row>
    <row r="81" spans="16:16">
      <c r="P81" s="474">
        <f>SUM(O60:P69)</f>
        <v>75000000</v>
      </c>
    </row>
    <row r="82" spans="16:16">
      <c r="P82" s="349">
        <f>P80-P81</f>
        <v>-7927460</v>
      </c>
    </row>
    <row r="133" spans="1:32">
      <c r="A133" s="486" t="s">
        <v>1160</v>
      </c>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row>
    <row r="134" spans="1:32">
      <c r="A134" s="214"/>
      <c r="B134" s="214" t="s">
        <v>1161</v>
      </c>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row>
    <row r="135" spans="1:32">
      <c r="A135" s="214"/>
      <c r="B135" s="214"/>
      <c r="C135" s="214" t="s">
        <v>1162</v>
      </c>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row>
    <row r="136" spans="1:32">
      <c r="A136" s="214"/>
      <c r="B136" s="214"/>
      <c r="C136" s="487" t="s">
        <v>1163</v>
      </c>
      <c r="D136" s="487"/>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row>
    <row r="137" spans="1:32">
      <c r="A137" s="214"/>
      <c r="B137" s="214"/>
      <c r="C137" s="487" t="s">
        <v>1164</v>
      </c>
      <c r="D137" s="487"/>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row>
    <row r="138" spans="1:32">
      <c r="A138" s="214"/>
      <c r="B138" s="214" t="s">
        <v>1165</v>
      </c>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row>
    <row r="139" spans="1:32">
      <c r="A139" s="214"/>
      <c r="B139" s="899" t="s">
        <v>1166</v>
      </c>
      <c r="C139" s="900"/>
      <c r="D139" s="900"/>
      <c r="E139" s="900"/>
      <c r="F139" s="900"/>
      <c r="G139" s="900"/>
      <c r="H139" s="900"/>
      <c r="I139" s="900"/>
      <c r="J139" s="900"/>
      <c r="K139" s="900"/>
      <c r="L139" s="900"/>
      <c r="M139" s="900"/>
      <c r="N139" s="900"/>
      <c r="O139" s="900"/>
      <c r="P139" s="900"/>
      <c r="Q139" s="900"/>
      <c r="R139" s="900"/>
      <c r="S139" s="900"/>
      <c r="T139" s="900"/>
      <c r="U139" s="900"/>
      <c r="V139" s="900"/>
      <c r="W139" s="900"/>
      <c r="X139" s="900"/>
      <c r="Y139" s="900"/>
      <c r="Z139" s="900"/>
      <c r="AA139" s="900"/>
      <c r="AB139" s="900"/>
      <c r="AC139" s="900"/>
      <c r="AD139" s="900"/>
      <c r="AE139" s="900"/>
      <c r="AF139" s="214"/>
    </row>
    <row r="140" spans="1:3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row>
    <row r="141" spans="1:32">
      <c r="A141" s="214"/>
      <c r="B141" s="901" t="s">
        <v>1167</v>
      </c>
      <c r="C141" s="902"/>
      <c r="D141" s="902"/>
      <c r="E141" s="902"/>
      <c r="F141" s="902"/>
      <c r="G141" s="903"/>
      <c r="H141" s="910" t="s">
        <v>1168</v>
      </c>
      <c r="I141" s="910"/>
      <c r="J141" s="910"/>
      <c r="K141" s="910"/>
      <c r="L141" s="910"/>
      <c r="M141" s="910"/>
      <c r="N141" s="910"/>
      <c r="O141" s="910"/>
      <c r="P141" s="910"/>
      <c r="Q141" s="910"/>
      <c r="R141" s="910"/>
      <c r="S141" s="910"/>
      <c r="T141" s="910"/>
      <c r="U141" s="910"/>
      <c r="V141" s="910"/>
      <c r="W141" s="910"/>
      <c r="X141" s="910"/>
      <c r="Y141" s="910"/>
      <c r="Z141" s="910"/>
      <c r="AA141" s="910"/>
      <c r="AB141" s="910"/>
      <c r="AC141" s="910"/>
      <c r="AD141" s="910"/>
      <c r="AE141" s="910"/>
      <c r="AF141" s="214"/>
    </row>
    <row r="142" spans="1:32">
      <c r="A142" s="214"/>
      <c r="B142" s="904"/>
      <c r="C142" s="905"/>
      <c r="D142" s="905"/>
      <c r="E142" s="905"/>
      <c r="F142" s="905"/>
      <c r="G142" s="906"/>
      <c r="H142" s="901" t="s">
        <v>1169</v>
      </c>
      <c r="I142" s="902"/>
      <c r="J142" s="902"/>
      <c r="K142" s="902"/>
      <c r="L142" s="902"/>
      <c r="M142" s="902"/>
      <c r="N142" s="902"/>
      <c r="O142" s="902"/>
      <c r="P142" s="901" t="s">
        <v>1169</v>
      </c>
      <c r="Q142" s="902"/>
      <c r="R142" s="902"/>
      <c r="S142" s="902"/>
      <c r="T142" s="902"/>
      <c r="U142" s="902"/>
      <c r="V142" s="902"/>
      <c r="W142" s="903"/>
      <c r="X142" s="901" t="s">
        <v>1169</v>
      </c>
      <c r="Y142" s="902"/>
      <c r="Z142" s="902"/>
      <c r="AA142" s="902"/>
      <c r="AB142" s="902"/>
      <c r="AC142" s="902"/>
      <c r="AD142" s="902"/>
      <c r="AE142" s="903"/>
      <c r="AF142" s="214"/>
    </row>
    <row r="143" spans="1:32">
      <c r="A143" s="214"/>
      <c r="B143" s="907"/>
      <c r="C143" s="908"/>
      <c r="D143" s="908"/>
      <c r="E143" s="908"/>
      <c r="F143" s="908"/>
      <c r="G143" s="909"/>
      <c r="H143" s="488">
        <v>0</v>
      </c>
      <c r="I143" s="214" t="s">
        <v>1170</v>
      </c>
      <c r="J143" s="214"/>
      <c r="K143" s="214"/>
      <c r="L143" s="488">
        <v>3</v>
      </c>
      <c r="M143" s="214" t="s">
        <v>1171</v>
      </c>
      <c r="N143" s="214"/>
      <c r="O143" s="214"/>
      <c r="P143" s="489">
        <f>L143</f>
        <v>3</v>
      </c>
      <c r="Q143" s="490" t="s">
        <v>1170</v>
      </c>
      <c r="R143" s="490"/>
      <c r="S143" s="490"/>
      <c r="T143" s="491">
        <v>10</v>
      </c>
      <c r="U143" s="490" t="s">
        <v>1171</v>
      </c>
      <c r="V143" s="490"/>
      <c r="W143" s="492"/>
      <c r="X143" s="493"/>
      <c r="Y143" s="490"/>
      <c r="Z143" s="911">
        <f>T143</f>
        <v>10</v>
      </c>
      <c r="AA143" s="911"/>
      <c r="AB143" s="494" t="s">
        <v>1172</v>
      </c>
      <c r="AC143" s="490"/>
      <c r="AD143" s="490"/>
      <c r="AE143" s="492"/>
      <c r="AF143" s="214"/>
    </row>
    <row r="144" spans="1:32">
      <c r="A144" s="214"/>
      <c r="B144" s="910" t="s">
        <v>1075</v>
      </c>
      <c r="C144" s="910"/>
      <c r="D144" s="910"/>
      <c r="E144" s="910"/>
      <c r="F144" s="910"/>
      <c r="G144" s="910"/>
      <c r="H144" s="912">
        <v>1.5</v>
      </c>
      <c r="I144" s="912"/>
      <c r="J144" s="912"/>
      <c r="K144" s="912"/>
      <c r="L144" s="912"/>
      <c r="M144" s="912"/>
      <c r="N144" s="912"/>
      <c r="O144" s="913"/>
      <c r="P144" s="912">
        <v>2.5</v>
      </c>
      <c r="Q144" s="912"/>
      <c r="R144" s="912"/>
      <c r="S144" s="912"/>
      <c r="T144" s="912"/>
      <c r="U144" s="912"/>
      <c r="V144" s="912"/>
      <c r="W144" s="912"/>
      <c r="X144" s="912">
        <v>3</v>
      </c>
      <c r="Y144" s="912"/>
      <c r="Z144" s="912"/>
      <c r="AA144" s="912"/>
      <c r="AB144" s="912"/>
      <c r="AC144" s="912"/>
      <c r="AD144" s="912"/>
      <c r="AE144" s="912"/>
      <c r="AF144" s="214"/>
    </row>
    <row r="145" spans="1:32">
      <c r="A145" s="214"/>
      <c r="B145" s="910" t="s">
        <v>1173</v>
      </c>
      <c r="C145" s="910"/>
      <c r="D145" s="910"/>
      <c r="E145" s="910"/>
      <c r="F145" s="910"/>
      <c r="G145" s="910"/>
      <c r="H145" s="912">
        <v>1.3</v>
      </c>
      <c r="I145" s="912"/>
      <c r="J145" s="912"/>
      <c r="K145" s="912"/>
      <c r="L145" s="912"/>
      <c r="M145" s="912"/>
      <c r="N145" s="912"/>
      <c r="O145" s="913"/>
      <c r="P145" s="912">
        <v>2</v>
      </c>
      <c r="Q145" s="912"/>
      <c r="R145" s="912"/>
      <c r="S145" s="912"/>
      <c r="T145" s="912"/>
      <c r="U145" s="912"/>
      <c r="V145" s="912"/>
      <c r="W145" s="912"/>
      <c r="X145" s="912">
        <v>3</v>
      </c>
      <c r="Y145" s="912"/>
      <c r="Z145" s="912"/>
      <c r="AA145" s="912"/>
      <c r="AB145" s="912"/>
      <c r="AC145" s="912"/>
      <c r="AD145" s="912"/>
      <c r="AE145" s="912"/>
      <c r="AF145" s="214"/>
    </row>
    <row r="146" spans="1:32">
      <c r="A146" s="214"/>
      <c r="B146" s="910" t="s">
        <v>1082</v>
      </c>
      <c r="C146" s="910"/>
      <c r="D146" s="910"/>
      <c r="E146" s="910"/>
      <c r="F146" s="910"/>
      <c r="G146" s="910"/>
      <c r="H146" s="912">
        <v>1.2</v>
      </c>
      <c r="I146" s="912"/>
      <c r="J146" s="912"/>
      <c r="K146" s="912"/>
      <c r="L146" s="912"/>
      <c r="M146" s="912"/>
      <c r="N146" s="912"/>
      <c r="O146" s="913"/>
      <c r="P146" s="912">
        <v>1.8</v>
      </c>
      <c r="Q146" s="912"/>
      <c r="R146" s="912"/>
      <c r="S146" s="912"/>
      <c r="T146" s="912"/>
      <c r="U146" s="912"/>
      <c r="V146" s="912"/>
      <c r="W146" s="912"/>
      <c r="X146" s="912">
        <v>3</v>
      </c>
      <c r="Y146" s="912"/>
      <c r="Z146" s="912"/>
      <c r="AA146" s="912"/>
      <c r="AB146" s="912"/>
      <c r="AC146" s="912"/>
      <c r="AD146" s="912"/>
      <c r="AE146" s="912"/>
      <c r="AF146" s="214"/>
    </row>
    <row r="147" spans="1:32">
      <c r="A147" s="214"/>
      <c r="B147" s="910" t="s">
        <v>1174</v>
      </c>
      <c r="C147" s="910"/>
      <c r="D147" s="910"/>
      <c r="E147" s="910"/>
      <c r="F147" s="910"/>
      <c r="G147" s="910"/>
      <c r="H147" s="912">
        <f>H149</f>
        <v>1</v>
      </c>
      <c r="I147" s="912"/>
      <c r="J147" s="912"/>
      <c r="K147" s="912"/>
      <c r="L147" s="912"/>
      <c r="M147" s="912"/>
      <c r="N147" s="912"/>
      <c r="O147" s="913"/>
      <c r="P147" s="912">
        <f t="shared" ref="P147" si="14">P149</f>
        <v>1.5</v>
      </c>
      <c r="Q147" s="912"/>
      <c r="R147" s="912"/>
      <c r="S147" s="912"/>
      <c r="T147" s="912"/>
      <c r="U147" s="912"/>
      <c r="V147" s="912"/>
      <c r="W147" s="912"/>
      <c r="X147" s="912">
        <f t="shared" ref="X147" si="15">X149</f>
        <v>2.5</v>
      </c>
      <c r="Y147" s="912"/>
      <c r="Z147" s="912"/>
      <c r="AA147" s="912"/>
      <c r="AB147" s="912"/>
      <c r="AC147" s="912"/>
      <c r="AD147" s="912"/>
      <c r="AE147" s="912"/>
      <c r="AF147" s="214"/>
    </row>
    <row r="148" spans="1:32">
      <c r="A148" s="214"/>
      <c r="B148" s="910" t="s">
        <v>1175</v>
      </c>
      <c r="C148" s="910"/>
      <c r="D148" s="910"/>
      <c r="E148" s="910"/>
      <c r="F148" s="910"/>
      <c r="G148" s="910"/>
      <c r="H148" s="912">
        <f>H149</f>
        <v>1</v>
      </c>
      <c r="I148" s="912"/>
      <c r="J148" s="912"/>
      <c r="K148" s="912"/>
      <c r="L148" s="912"/>
      <c r="M148" s="912"/>
      <c r="N148" s="912"/>
      <c r="O148" s="913"/>
      <c r="P148" s="912">
        <f t="shared" ref="P148" si="16">P149</f>
        <v>1.5</v>
      </c>
      <c r="Q148" s="912"/>
      <c r="R148" s="912"/>
      <c r="S148" s="912"/>
      <c r="T148" s="912"/>
      <c r="U148" s="912"/>
      <c r="V148" s="912"/>
      <c r="W148" s="912"/>
      <c r="X148" s="912">
        <f t="shared" ref="X148" si="17">X149</f>
        <v>2.5</v>
      </c>
      <c r="Y148" s="912"/>
      <c r="Z148" s="912"/>
      <c r="AA148" s="912"/>
      <c r="AB148" s="912"/>
      <c r="AC148" s="912"/>
      <c r="AD148" s="912"/>
      <c r="AE148" s="912"/>
      <c r="AF148" s="214"/>
    </row>
    <row r="149" spans="1:32">
      <c r="A149" s="214"/>
      <c r="B149" s="910" t="s">
        <v>1176</v>
      </c>
      <c r="C149" s="910"/>
      <c r="D149" s="910"/>
      <c r="E149" s="910"/>
      <c r="F149" s="910"/>
      <c r="G149" s="910"/>
      <c r="H149" s="912">
        <v>1</v>
      </c>
      <c r="I149" s="912"/>
      <c r="J149" s="912"/>
      <c r="K149" s="912"/>
      <c r="L149" s="912"/>
      <c r="M149" s="912"/>
      <c r="N149" s="912"/>
      <c r="O149" s="913"/>
      <c r="P149" s="912">
        <v>1.5</v>
      </c>
      <c r="Q149" s="912"/>
      <c r="R149" s="912"/>
      <c r="S149" s="912"/>
      <c r="T149" s="912"/>
      <c r="U149" s="912"/>
      <c r="V149" s="912"/>
      <c r="W149" s="912"/>
      <c r="X149" s="912">
        <v>2.5</v>
      </c>
      <c r="Y149" s="912"/>
      <c r="Z149" s="912"/>
      <c r="AA149" s="912"/>
      <c r="AB149" s="912"/>
      <c r="AC149" s="912"/>
      <c r="AD149" s="912"/>
      <c r="AE149" s="912"/>
      <c r="AF149" s="214"/>
    </row>
    <row r="151" spans="1:32" s="214" customFormat="1" ht="18" customHeight="1">
      <c r="A151" s="486" t="s">
        <v>1177</v>
      </c>
    </row>
    <row r="152" spans="1:32" s="214" customFormat="1" ht="18" customHeight="1">
      <c r="B152" s="214" t="s">
        <v>1178</v>
      </c>
    </row>
    <row r="153" spans="1:32" s="214" customFormat="1" ht="18" customHeight="1">
      <c r="B153" s="214" t="s">
        <v>1179</v>
      </c>
    </row>
    <row r="154" spans="1:32" s="214" customFormat="1" ht="18" customHeight="1">
      <c r="C154" s="214" t="s">
        <v>1180</v>
      </c>
    </row>
    <row r="155" spans="1:32" s="214" customFormat="1" ht="18" customHeight="1">
      <c r="B155" s="214" t="s">
        <v>1181</v>
      </c>
    </row>
    <row r="156" spans="1:32" s="214" customFormat="1" ht="18" customHeight="1">
      <c r="B156" s="214" t="s">
        <v>1182</v>
      </c>
    </row>
    <row r="157" spans="1:32" s="214" customFormat="1" ht="18" customHeight="1">
      <c r="B157" s="214" t="s">
        <v>1183</v>
      </c>
    </row>
    <row r="158" spans="1:32" s="214" customFormat="1" ht="18" customHeight="1"/>
  </sheetData>
  <mergeCells count="76">
    <mergeCell ref="B148:G148"/>
    <mergeCell ref="H148:O148"/>
    <mergeCell ref="P148:W148"/>
    <mergeCell ref="X148:AE148"/>
    <mergeCell ref="B149:G149"/>
    <mergeCell ref="H149:O149"/>
    <mergeCell ref="P149:W149"/>
    <mergeCell ref="X149:AE149"/>
    <mergeCell ref="B146:G146"/>
    <mergeCell ref="H146:O146"/>
    <mergeCell ref="P146:W146"/>
    <mergeCell ref="X146:AE146"/>
    <mergeCell ref="B147:G147"/>
    <mergeCell ref="H147:O147"/>
    <mergeCell ref="P147:W147"/>
    <mergeCell ref="X147:AE147"/>
    <mergeCell ref="B144:G144"/>
    <mergeCell ref="H144:O144"/>
    <mergeCell ref="P144:W144"/>
    <mergeCell ref="X144:AE144"/>
    <mergeCell ref="B145:G145"/>
    <mergeCell ref="H145:O145"/>
    <mergeCell ref="P145:W145"/>
    <mergeCell ref="X145:AE145"/>
    <mergeCell ref="B139:AE139"/>
    <mergeCell ref="B141:G143"/>
    <mergeCell ref="H141:AE141"/>
    <mergeCell ref="H142:O142"/>
    <mergeCell ref="P142:W142"/>
    <mergeCell ref="X142:AE142"/>
    <mergeCell ref="Z143:AA143"/>
    <mergeCell ref="N28:O28"/>
    <mergeCell ref="P26:Q26"/>
    <mergeCell ref="P25:Q25"/>
    <mergeCell ref="H18:J18"/>
    <mergeCell ref="H3:J3"/>
    <mergeCell ref="H13:J13"/>
    <mergeCell ref="H19:J19"/>
    <mergeCell ref="H26:J26"/>
    <mergeCell ref="N27:O27"/>
    <mergeCell ref="A56:B57"/>
    <mergeCell ref="C56:D56"/>
    <mergeCell ref="E56:F56"/>
    <mergeCell ref="G56:H56"/>
    <mergeCell ref="C57:D57"/>
    <mergeCell ref="E57:F57"/>
    <mergeCell ref="G57:H57"/>
    <mergeCell ref="A54:B54"/>
    <mergeCell ref="C54:D54"/>
    <mergeCell ref="E54:F54"/>
    <mergeCell ref="G54:H54"/>
    <mergeCell ref="A55:B55"/>
    <mergeCell ref="C55:D55"/>
    <mergeCell ref="E55:F55"/>
    <mergeCell ref="G55:H55"/>
    <mergeCell ref="A37:A42"/>
    <mergeCell ref="B37:D42"/>
    <mergeCell ref="E37:F42"/>
    <mergeCell ref="G37:J42"/>
    <mergeCell ref="K37:L42"/>
    <mergeCell ref="B43:D43"/>
    <mergeCell ref="E43:F43"/>
    <mergeCell ref="G43:J43"/>
    <mergeCell ref="K43:L43"/>
    <mergeCell ref="A6:G6"/>
    <mergeCell ref="A34:A36"/>
    <mergeCell ref="B34:F34"/>
    <mergeCell ref="G34:L34"/>
    <mergeCell ref="B35:F35"/>
    <mergeCell ref="G35:L35"/>
    <mergeCell ref="B36:D36"/>
    <mergeCell ref="E36:F36"/>
    <mergeCell ref="G36:J36"/>
    <mergeCell ref="K36:L36"/>
    <mergeCell ref="K8:L8"/>
    <mergeCell ref="K9:L9"/>
  </mergeCells>
  <phoneticPr fontId="4" type="noConversion"/>
  <pageMargins left="0.31496062992125984" right="0.31496062992125984" top="0.35433070866141736" bottom="0.35433070866141736" header="0" footer="0"/>
  <pageSetup paperSize="9" scale="40" orientation="landscape"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B3A9C-ACAE-4E60-8A5C-C7BD1C27B4E6}">
  <dimension ref="A1:B7"/>
  <sheetViews>
    <sheetView workbookViewId="0">
      <selection activeCell="G22" sqref="G22"/>
    </sheetView>
  </sheetViews>
  <sheetFormatPr defaultRowHeight="16.5"/>
  <cols>
    <col min="2" max="2" width="23.125" customWidth="1"/>
  </cols>
  <sheetData>
    <row r="1" spans="1:2" ht="20.25">
      <c r="A1" s="780" t="s">
        <v>1518</v>
      </c>
      <c r="B1" s="781" t="s">
        <v>1388</v>
      </c>
    </row>
    <row r="2" spans="1:2" ht="20.25">
      <c r="A2" s="782">
        <v>1</v>
      </c>
      <c r="B2" s="783" t="s">
        <v>1519</v>
      </c>
    </row>
    <row r="3" spans="1:2" ht="20.25">
      <c r="A3" s="782">
        <v>2</v>
      </c>
      <c r="B3" s="783" t="s">
        <v>1520</v>
      </c>
    </row>
    <row r="4" spans="1:2" ht="20.25">
      <c r="A4" s="782">
        <v>3</v>
      </c>
      <c r="B4" s="783" t="s">
        <v>1521</v>
      </c>
    </row>
    <row r="5" spans="1:2" ht="20.25">
      <c r="A5" s="782">
        <v>4</v>
      </c>
      <c r="B5" s="783" t="s">
        <v>1522</v>
      </c>
    </row>
    <row r="6" spans="1:2" ht="20.25">
      <c r="A6" s="782">
        <v>5</v>
      </c>
      <c r="B6" s="783" t="s">
        <v>1523</v>
      </c>
    </row>
    <row r="7" spans="1:2" ht="21" thickBot="1">
      <c r="A7" s="784">
        <v>6</v>
      </c>
      <c r="B7" s="785" t="s">
        <v>1524</v>
      </c>
    </row>
  </sheetData>
  <phoneticPr fontId="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FE4F8-B530-4D15-AAA2-DE14B4E3636D}">
  <dimension ref="A1:E4"/>
  <sheetViews>
    <sheetView workbookViewId="0">
      <selection activeCell="A14" sqref="A14:I14"/>
    </sheetView>
  </sheetViews>
  <sheetFormatPr defaultRowHeight="16.5"/>
  <cols>
    <col min="1" max="1" width="11.375" customWidth="1"/>
    <col min="2" max="2" width="6.5" customWidth="1"/>
    <col min="3" max="3" width="45.375" customWidth="1"/>
    <col min="4" max="4" width="28.375" customWidth="1"/>
    <col min="5" max="5" width="47.875" customWidth="1"/>
  </cols>
  <sheetData>
    <row r="1" spans="1:5" ht="16.5" customHeight="1">
      <c r="A1" s="1331" t="s">
        <v>1507</v>
      </c>
      <c r="B1" s="1332" t="s">
        <v>1508</v>
      </c>
      <c r="C1" s="1331" t="s">
        <v>1509</v>
      </c>
      <c r="D1" s="1334" t="s">
        <v>1510</v>
      </c>
      <c r="E1" s="1335"/>
    </row>
    <row r="2" spans="1:5">
      <c r="A2" s="1331"/>
      <c r="B2" s="1333"/>
      <c r="C2" s="1331"/>
      <c r="D2" s="774" t="s">
        <v>1511</v>
      </c>
      <c r="E2" s="775" t="s">
        <v>1512</v>
      </c>
    </row>
    <row r="3" spans="1:5" ht="24" customHeight="1">
      <c r="A3" s="776" t="s">
        <v>1513</v>
      </c>
      <c r="B3" s="496" t="s">
        <v>1299</v>
      </c>
      <c r="C3" s="777" t="s">
        <v>1514</v>
      </c>
      <c r="D3" s="777"/>
      <c r="E3" s="778"/>
    </row>
    <row r="4" spans="1:5">
      <c r="A4" s="776" t="s">
        <v>1515</v>
      </c>
      <c r="B4" s="496">
        <v>34</v>
      </c>
      <c r="C4" s="777" t="s">
        <v>1516</v>
      </c>
      <c r="D4" s="777"/>
      <c r="E4" s="779" t="s">
        <v>1517</v>
      </c>
    </row>
  </sheetData>
  <mergeCells count="4">
    <mergeCell ref="A1:A2"/>
    <mergeCell ref="B1:B2"/>
    <mergeCell ref="C1:C2"/>
    <mergeCell ref="D1:E1"/>
  </mergeCells>
  <phoneticPr fontId="4"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F1AB2-4319-4A86-AD11-4DD31B5C690A}">
  <sheetPr>
    <tabColor rgb="FF7030A0"/>
  </sheetPr>
  <dimension ref="A1:BM201"/>
  <sheetViews>
    <sheetView showGridLines="0" topLeftCell="A3" zoomScale="130" zoomScaleNormal="130" workbookViewId="0">
      <selection activeCell="J15" sqref="J15:W15"/>
    </sheetView>
  </sheetViews>
  <sheetFormatPr defaultColWidth="2.5" defaultRowHeight="10.5"/>
  <cols>
    <col min="1" max="1" width="2.5" style="1479" customWidth="1"/>
    <col min="2" max="2" width="3" style="1479" bestFit="1" customWidth="1"/>
    <col min="3" max="8" width="2.375" style="1479" customWidth="1"/>
    <col min="9" max="9" width="2.75" style="1479" customWidth="1"/>
    <col min="10" max="11" width="3.5" style="1479" customWidth="1"/>
    <col min="12" max="12" width="2.25" style="1479" customWidth="1"/>
    <col min="13" max="13" width="1.375" style="1479" customWidth="1"/>
    <col min="14" max="17" width="2.25" style="1479" customWidth="1"/>
    <col min="18" max="19" width="2.875" style="1479" customWidth="1"/>
    <col min="20" max="20" width="1.75" style="1479" customWidth="1"/>
    <col min="21" max="26" width="2.25" style="1479" customWidth="1"/>
    <col min="27" max="29" width="2.5" style="1479" customWidth="1"/>
    <col min="30" max="30" width="2.25" style="1479" customWidth="1"/>
    <col min="31" max="32" width="2" style="1479" customWidth="1"/>
    <col min="33" max="33" width="2.5" style="1479" customWidth="1"/>
    <col min="34" max="34" width="2" style="1479" customWidth="1"/>
    <col min="35" max="35" width="2.5" style="1479" customWidth="1"/>
    <col min="36" max="36" width="2.25" style="1479" customWidth="1"/>
    <col min="37" max="44" width="2.125" style="1479" customWidth="1"/>
    <col min="45" max="45" width="2.5" style="1479" customWidth="1"/>
    <col min="46" max="46" width="11.25" style="1479" customWidth="1"/>
    <col min="47" max="47" width="10.625" style="1479" customWidth="1"/>
    <col min="48" max="48" width="9.25" style="1479" customWidth="1"/>
    <col min="49" max="49" width="8.375" style="1479" customWidth="1"/>
    <col min="50" max="50" width="12.125" style="1479" customWidth="1"/>
    <col min="51" max="51" width="11" style="1479" bestFit="1" customWidth="1"/>
    <col min="52" max="52" width="9.125" style="1479" bestFit="1" customWidth="1"/>
    <col min="53" max="53" width="15.625" style="1479" bestFit="1" customWidth="1"/>
    <col min="54" max="55" width="9.375" style="1479" customWidth="1"/>
    <col min="56" max="57" width="14.25" style="1479" customWidth="1"/>
    <col min="58" max="58" width="8.75" style="1479" customWidth="1"/>
    <col min="59" max="59" width="15" style="1479" bestFit="1" customWidth="1"/>
    <col min="60" max="65" width="8.75" style="1479" customWidth="1"/>
    <col min="66" max="16384" width="2.5" style="1479"/>
  </cols>
  <sheetData>
    <row r="1" spans="1:53" s="1480" customFormat="1" ht="15" customHeight="1" thickBot="1">
      <c r="A1" s="1479" t="s">
        <v>1535</v>
      </c>
      <c r="AQ1" s="1480" t="s">
        <v>1536</v>
      </c>
      <c r="AT1" s="1481" t="s">
        <v>1537</v>
      </c>
    </row>
    <row r="2" spans="1:53" s="1480" customFormat="1" ht="9" customHeight="1">
      <c r="A2" s="1482"/>
      <c r="B2" s="1483"/>
      <c r="C2" s="1483"/>
      <c r="D2" s="1483"/>
      <c r="E2" s="1483"/>
      <c r="F2" s="1483"/>
      <c r="G2" s="1483"/>
      <c r="H2" s="1483"/>
      <c r="I2" s="1484"/>
      <c r="J2" s="1484"/>
      <c r="K2" s="1484"/>
      <c r="L2" s="1484"/>
      <c r="M2" s="1484"/>
      <c r="N2" s="1484"/>
      <c r="O2" s="1484"/>
      <c r="P2" s="1484"/>
      <c r="Q2" s="1484"/>
      <c r="R2" s="1484"/>
      <c r="S2" s="1484"/>
      <c r="T2" s="1484"/>
      <c r="U2" s="1484"/>
      <c r="V2" s="1484"/>
      <c r="W2" s="1484"/>
      <c r="X2" s="1484"/>
      <c r="Y2" s="1484"/>
      <c r="Z2" s="1484"/>
      <c r="AA2" s="1484"/>
      <c r="AB2" s="1484"/>
      <c r="AC2" s="1484"/>
      <c r="AD2" s="1484"/>
      <c r="AE2" s="1484"/>
      <c r="AF2" s="1484"/>
      <c r="AG2" s="1484"/>
      <c r="AH2" s="1484"/>
      <c r="AI2" s="1484"/>
      <c r="AJ2" s="1484"/>
      <c r="AK2" s="1484"/>
      <c r="AL2" s="1484"/>
      <c r="AM2" s="1484"/>
      <c r="AN2" s="1484"/>
      <c r="AO2" s="1484"/>
      <c r="AP2" s="1484"/>
      <c r="AQ2" s="1484"/>
      <c r="AR2" s="1485"/>
    </row>
    <row r="3" spans="1:53" s="1480" customFormat="1" ht="6" customHeight="1">
      <c r="A3" s="1486"/>
      <c r="B3" s="1487"/>
      <c r="C3" s="1487"/>
      <c r="D3" s="1487"/>
      <c r="E3" s="1487"/>
      <c r="F3" s="1487"/>
      <c r="G3" s="1487"/>
      <c r="H3" s="1487"/>
      <c r="AR3" s="1488"/>
    </row>
    <row r="4" spans="1:53" s="1480" customFormat="1" ht="10.5" customHeight="1">
      <c r="A4" s="1486"/>
      <c r="B4" s="1487"/>
      <c r="C4" s="1487"/>
      <c r="D4" s="1487"/>
      <c r="E4" s="1487"/>
      <c r="F4" s="1487"/>
      <c r="G4" s="1487"/>
      <c r="H4" s="1487"/>
      <c r="I4" s="1489" t="s">
        <v>1538</v>
      </c>
      <c r="J4" s="1490"/>
      <c r="K4" s="1491" t="s">
        <v>1539</v>
      </c>
      <c r="L4" s="1492" t="s">
        <v>1540</v>
      </c>
      <c r="M4" s="1492"/>
      <c r="N4" s="1492"/>
      <c r="O4" s="1492"/>
      <c r="P4" s="1492"/>
      <c r="Q4" s="1492"/>
      <c r="R4" s="1492"/>
      <c r="S4" s="1492"/>
      <c r="T4" s="1492"/>
      <c r="U4" s="1492"/>
      <c r="V4" s="1492"/>
      <c r="W4" s="1492"/>
      <c r="X4" s="1492"/>
      <c r="Y4" s="1492"/>
      <c r="Z4" s="1492"/>
      <c r="AA4" s="1492"/>
      <c r="AB4" s="1492"/>
      <c r="AC4" s="1492"/>
      <c r="AD4" s="1492"/>
      <c r="AE4" s="1493" t="s">
        <v>1541</v>
      </c>
      <c r="AF4" s="1494"/>
      <c r="AG4" s="1494"/>
      <c r="AH4" s="1495"/>
      <c r="AI4" s="1496" t="s">
        <v>1542</v>
      </c>
      <c r="AJ4" s="1497"/>
      <c r="AK4" s="1497"/>
      <c r="AL4" s="1497"/>
      <c r="AM4" s="1497"/>
      <c r="AN4" s="1497"/>
      <c r="AO4" s="1497"/>
      <c r="AP4" s="1497"/>
      <c r="AQ4" s="1498"/>
      <c r="AR4" s="1488"/>
    </row>
    <row r="5" spans="1:53" s="1480" customFormat="1" ht="10.5" customHeight="1">
      <c r="A5" s="1486"/>
      <c r="B5" s="1487"/>
      <c r="C5" s="1487"/>
      <c r="D5" s="1487"/>
      <c r="E5" s="1487"/>
      <c r="F5" s="1487"/>
      <c r="G5" s="1487"/>
      <c r="H5" s="1487"/>
      <c r="I5" s="1489"/>
      <c r="J5" s="1490"/>
      <c r="K5" s="1491"/>
      <c r="L5" s="1492"/>
      <c r="M5" s="1492"/>
      <c r="N5" s="1492"/>
      <c r="O5" s="1492"/>
      <c r="P5" s="1492"/>
      <c r="Q5" s="1492"/>
      <c r="R5" s="1492"/>
      <c r="S5" s="1492"/>
      <c r="T5" s="1492"/>
      <c r="U5" s="1492"/>
      <c r="V5" s="1492"/>
      <c r="W5" s="1492"/>
      <c r="X5" s="1492"/>
      <c r="Y5" s="1492"/>
      <c r="Z5" s="1492"/>
      <c r="AA5" s="1492"/>
      <c r="AB5" s="1492"/>
      <c r="AC5" s="1492"/>
      <c r="AD5" s="1492"/>
      <c r="AE5" s="1493" t="s">
        <v>1543</v>
      </c>
      <c r="AF5" s="1494"/>
      <c r="AG5" s="1495"/>
      <c r="AH5" s="1499" t="s">
        <v>1544</v>
      </c>
      <c r="AI5" s="1500"/>
      <c r="AJ5" s="1501"/>
      <c r="AK5" s="1493" t="s">
        <v>1545</v>
      </c>
      <c r="AL5" s="1494"/>
      <c r="AM5" s="1494"/>
      <c r="AN5" s="1495"/>
      <c r="AO5" s="1502" t="s">
        <v>1546</v>
      </c>
      <c r="AP5" s="1502"/>
      <c r="AQ5" s="1503"/>
      <c r="AR5" s="1488"/>
    </row>
    <row r="6" spans="1:53" s="1480" customFormat="1" ht="15" customHeight="1">
      <c r="A6" s="1504"/>
      <c r="H6" s="1505"/>
      <c r="I6" s="1489"/>
      <c r="J6" s="1490"/>
      <c r="K6" s="1491"/>
      <c r="L6" s="1492"/>
      <c r="M6" s="1492"/>
      <c r="N6" s="1492"/>
      <c r="O6" s="1492"/>
      <c r="P6" s="1492"/>
      <c r="Q6" s="1492"/>
      <c r="R6" s="1492"/>
      <c r="S6" s="1492"/>
      <c r="T6" s="1492"/>
      <c r="U6" s="1492"/>
      <c r="V6" s="1492"/>
      <c r="W6" s="1492"/>
      <c r="X6" s="1492"/>
      <c r="Y6" s="1492"/>
      <c r="Z6" s="1492"/>
      <c r="AA6" s="1492"/>
      <c r="AB6" s="1492"/>
      <c r="AC6" s="1492"/>
      <c r="AD6" s="1492"/>
      <c r="AE6" s="1506" t="s">
        <v>1547</v>
      </c>
      <c r="AF6" s="1507"/>
      <c r="AG6" s="1507"/>
      <c r="AH6" s="1508"/>
      <c r="AI6" s="1509"/>
      <c r="AJ6" s="1510"/>
      <c r="AK6" s="1510"/>
      <c r="AL6" s="1510"/>
      <c r="AM6" s="1510"/>
      <c r="AN6" s="1510"/>
      <c r="AO6" s="1510"/>
      <c r="AP6" s="1510"/>
      <c r="AQ6" s="1511"/>
      <c r="AR6" s="1488"/>
      <c r="AV6" s="1512" t="s">
        <v>1548</v>
      </c>
      <c r="AW6" s="1513"/>
      <c r="AX6" s="1514"/>
      <c r="AY6" s="1515"/>
      <c r="AZ6" s="1515"/>
      <c r="BA6" s="1516"/>
    </row>
    <row r="7" spans="1:53" s="1480" customFormat="1" ht="5.25" customHeight="1">
      <c r="A7" s="1504"/>
      <c r="B7" s="1517" t="s">
        <v>1548</v>
      </c>
      <c r="C7" s="1518"/>
      <c r="D7" s="1514"/>
      <c r="E7" s="1515"/>
      <c r="F7" s="1515"/>
      <c r="G7" s="1516"/>
      <c r="H7" s="1505"/>
      <c r="I7" s="1519" t="s">
        <v>1538</v>
      </c>
      <c r="J7" s="1520" t="s">
        <v>1549</v>
      </c>
      <c r="K7" s="1521" t="s">
        <v>1539</v>
      </c>
      <c r="L7" s="1521" t="s">
        <v>1550</v>
      </c>
      <c r="M7" s="1521"/>
      <c r="N7" s="1521"/>
      <c r="O7" s="1521"/>
      <c r="P7" s="1521"/>
      <c r="Q7" s="1521"/>
      <c r="R7" s="1521"/>
      <c r="S7" s="1521"/>
      <c r="T7" s="1521"/>
      <c r="U7" s="1521"/>
      <c r="V7" s="1521"/>
      <c r="W7" s="1521"/>
      <c r="X7" s="1521"/>
      <c r="Y7" s="1521"/>
      <c r="Z7" s="1521"/>
      <c r="AA7" s="1521"/>
      <c r="AB7" s="1521"/>
      <c r="AC7" s="1521"/>
      <c r="AD7" s="1521"/>
      <c r="AE7" s="1522" t="s">
        <v>1551</v>
      </c>
      <c r="AF7" s="1523"/>
      <c r="AG7" s="1523"/>
      <c r="AH7" s="1523"/>
      <c r="AI7" s="1523"/>
      <c r="AJ7" s="1523"/>
      <c r="AK7" s="1523"/>
      <c r="AL7" s="1524"/>
      <c r="AM7" s="1525"/>
      <c r="AN7" s="1526" t="s">
        <v>1552</v>
      </c>
      <c r="AO7" s="1526"/>
      <c r="AP7" s="1526" t="s">
        <v>1553</v>
      </c>
      <c r="AQ7" s="1527"/>
      <c r="AR7" s="1488"/>
      <c r="AV7" s="1528"/>
      <c r="AW7" s="1529"/>
      <c r="AX7" s="1530"/>
      <c r="AY7" s="1531"/>
      <c r="AZ7" s="1531"/>
      <c r="BA7" s="1532"/>
    </row>
    <row r="8" spans="1:53" s="1480" customFormat="1" ht="5.25" customHeight="1">
      <c r="A8" s="1504"/>
      <c r="B8" s="1533"/>
      <c r="C8" s="1534"/>
      <c r="D8" s="1530"/>
      <c r="E8" s="1531"/>
      <c r="F8" s="1531"/>
      <c r="G8" s="1532"/>
      <c r="H8" s="1505"/>
      <c r="I8" s="1519"/>
      <c r="J8" s="1520"/>
      <c r="K8" s="1521"/>
      <c r="L8" s="1521"/>
      <c r="M8" s="1521"/>
      <c r="N8" s="1521"/>
      <c r="O8" s="1521"/>
      <c r="P8" s="1521"/>
      <c r="Q8" s="1521"/>
      <c r="R8" s="1521"/>
      <c r="S8" s="1521"/>
      <c r="T8" s="1521"/>
      <c r="U8" s="1521"/>
      <c r="V8" s="1521"/>
      <c r="W8" s="1521"/>
      <c r="X8" s="1521"/>
      <c r="Y8" s="1521"/>
      <c r="Z8" s="1521"/>
      <c r="AA8" s="1521"/>
      <c r="AB8" s="1521"/>
      <c r="AC8" s="1521"/>
      <c r="AD8" s="1521"/>
      <c r="AE8" s="1535"/>
      <c r="AF8" s="1536"/>
      <c r="AG8" s="1536"/>
      <c r="AH8" s="1536"/>
      <c r="AI8" s="1536"/>
      <c r="AJ8" s="1536"/>
      <c r="AK8" s="1536"/>
      <c r="AL8" s="1537"/>
      <c r="AM8" s="1538"/>
      <c r="AN8" s="1539"/>
      <c r="AO8" s="1539"/>
      <c r="AP8" s="1539"/>
      <c r="AQ8" s="1540"/>
      <c r="AR8" s="1488"/>
      <c r="AV8" s="1541"/>
      <c r="AW8" s="1542"/>
      <c r="AX8" s="1543"/>
      <c r="AY8" s="1544"/>
      <c r="AZ8" s="1544"/>
      <c r="BA8" s="1545"/>
    </row>
    <row r="9" spans="1:53" s="1480" customFormat="1" ht="5.25" customHeight="1">
      <c r="A9" s="1504"/>
      <c r="B9" s="1546"/>
      <c r="C9" s="1547"/>
      <c r="D9" s="1543"/>
      <c r="E9" s="1544"/>
      <c r="F9" s="1544"/>
      <c r="G9" s="1545"/>
      <c r="H9" s="1505"/>
      <c r="I9" s="1519"/>
      <c r="J9" s="1520"/>
      <c r="K9" s="1521"/>
      <c r="L9" s="1521"/>
      <c r="M9" s="1521"/>
      <c r="N9" s="1521"/>
      <c r="O9" s="1521"/>
      <c r="P9" s="1521"/>
      <c r="Q9" s="1521"/>
      <c r="R9" s="1521"/>
      <c r="S9" s="1521"/>
      <c r="T9" s="1521"/>
      <c r="U9" s="1521"/>
      <c r="V9" s="1521"/>
      <c r="W9" s="1521"/>
      <c r="X9" s="1521"/>
      <c r="Y9" s="1521"/>
      <c r="Z9" s="1521"/>
      <c r="AA9" s="1521"/>
      <c r="AB9" s="1521"/>
      <c r="AC9" s="1521"/>
      <c r="AD9" s="1521"/>
      <c r="AE9" s="1522" t="s">
        <v>1554</v>
      </c>
      <c r="AF9" s="1523"/>
      <c r="AG9" s="1523"/>
      <c r="AH9" s="1523"/>
      <c r="AI9" s="1523"/>
      <c r="AJ9" s="1523"/>
      <c r="AK9" s="1523"/>
      <c r="AL9" s="1524"/>
      <c r="AM9" s="1525"/>
      <c r="AN9" s="1526" t="s">
        <v>1552</v>
      </c>
      <c r="AO9" s="1526"/>
      <c r="AP9" s="1526" t="s">
        <v>1553</v>
      </c>
      <c r="AQ9" s="1527"/>
      <c r="AR9" s="1488"/>
    </row>
    <row r="10" spans="1:53" s="1480" customFormat="1" ht="5.25" customHeight="1">
      <c r="A10" s="1548"/>
      <c r="B10" s="1531"/>
      <c r="C10" s="1531"/>
      <c r="D10" s="1531"/>
      <c r="E10" s="1531"/>
      <c r="F10" s="1531"/>
      <c r="G10" s="1531"/>
      <c r="H10" s="1531"/>
      <c r="I10" s="1519"/>
      <c r="J10" s="1520"/>
      <c r="K10" s="1521"/>
      <c r="L10" s="1521"/>
      <c r="M10" s="1521"/>
      <c r="N10" s="1521"/>
      <c r="O10" s="1521"/>
      <c r="P10" s="1521"/>
      <c r="Q10" s="1521"/>
      <c r="R10" s="1521"/>
      <c r="S10" s="1521"/>
      <c r="T10" s="1521"/>
      <c r="U10" s="1521"/>
      <c r="V10" s="1521"/>
      <c r="W10" s="1521"/>
      <c r="X10" s="1521"/>
      <c r="Y10" s="1521"/>
      <c r="Z10" s="1521"/>
      <c r="AA10" s="1521"/>
      <c r="AB10" s="1521"/>
      <c r="AC10" s="1521"/>
      <c r="AD10" s="1521"/>
      <c r="AE10" s="1535"/>
      <c r="AF10" s="1536"/>
      <c r="AG10" s="1536"/>
      <c r="AH10" s="1536"/>
      <c r="AI10" s="1536"/>
      <c r="AJ10" s="1536"/>
      <c r="AK10" s="1536"/>
      <c r="AL10" s="1537"/>
      <c r="AM10" s="1538"/>
      <c r="AN10" s="1539"/>
      <c r="AO10" s="1539"/>
      <c r="AP10" s="1539"/>
      <c r="AQ10" s="1540"/>
      <c r="AR10" s="1488"/>
    </row>
    <row r="11" spans="1:53" s="1480" customFormat="1" ht="10.5" customHeight="1">
      <c r="A11" s="1548"/>
      <c r="B11" s="1531"/>
      <c r="C11" s="1531"/>
      <c r="D11" s="1531"/>
      <c r="E11" s="1531"/>
      <c r="F11" s="1531"/>
      <c r="G11" s="1531"/>
      <c r="H11" s="1531"/>
      <c r="I11" s="1519"/>
      <c r="J11" s="1520"/>
      <c r="K11" s="1521"/>
      <c r="L11" s="1521"/>
      <c r="M11" s="1521"/>
      <c r="N11" s="1521"/>
      <c r="O11" s="1521"/>
      <c r="P11" s="1521"/>
      <c r="Q11" s="1521"/>
      <c r="R11" s="1521"/>
      <c r="S11" s="1521"/>
      <c r="T11" s="1521"/>
      <c r="U11" s="1521"/>
      <c r="V11" s="1521"/>
      <c r="W11" s="1521"/>
      <c r="X11" s="1521"/>
      <c r="Y11" s="1521"/>
      <c r="Z11" s="1521"/>
      <c r="AA11" s="1521"/>
      <c r="AB11" s="1521"/>
      <c r="AC11" s="1521"/>
      <c r="AD11" s="1521"/>
      <c r="AE11" s="1493" t="s">
        <v>1555</v>
      </c>
      <c r="AF11" s="1494"/>
      <c r="AG11" s="1495"/>
      <c r="AH11" s="1499" t="s">
        <v>1544</v>
      </c>
      <c r="AI11" s="1500"/>
      <c r="AJ11" s="1501"/>
      <c r="AK11" s="1493" t="s">
        <v>1556</v>
      </c>
      <c r="AL11" s="1494"/>
      <c r="AM11" s="1494"/>
      <c r="AN11" s="1495"/>
      <c r="AO11" s="1502" t="s">
        <v>1546</v>
      </c>
      <c r="AP11" s="1502"/>
      <c r="AQ11" s="1503"/>
      <c r="AR11" s="1488"/>
    </row>
    <row r="12" spans="1:53" s="1480" customFormat="1" ht="15" customHeight="1">
      <c r="A12" s="1548"/>
      <c r="B12" s="1531"/>
      <c r="C12" s="1531"/>
      <c r="D12" s="1531"/>
      <c r="E12" s="1531"/>
      <c r="F12" s="1531"/>
      <c r="G12" s="1531"/>
      <c r="H12" s="1531"/>
      <c r="I12" s="1519"/>
      <c r="J12" s="1520"/>
      <c r="K12" s="1521"/>
      <c r="L12" s="1521"/>
      <c r="M12" s="1521"/>
      <c r="N12" s="1521"/>
      <c r="O12" s="1521"/>
      <c r="P12" s="1521"/>
      <c r="Q12" s="1521"/>
      <c r="R12" s="1521"/>
      <c r="S12" s="1521"/>
      <c r="T12" s="1521"/>
      <c r="U12" s="1521"/>
      <c r="V12" s="1521"/>
      <c r="W12" s="1521"/>
      <c r="X12" s="1521"/>
      <c r="Y12" s="1521"/>
      <c r="Z12" s="1521"/>
      <c r="AA12" s="1521"/>
      <c r="AB12" s="1521"/>
      <c r="AC12" s="1521"/>
      <c r="AD12" s="1521"/>
      <c r="AE12" s="1549" t="s">
        <v>1557</v>
      </c>
      <c r="AF12" s="1550"/>
      <c r="AG12" s="1550"/>
      <c r="AH12" s="1551"/>
      <c r="AI12" s="1510"/>
      <c r="AJ12" s="1510"/>
      <c r="AK12" s="1510"/>
      <c r="AL12" s="1510"/>
      <c r="AM12" s="1510"/>
      <c r="AN12" s="1510"/>
      <c r="AO12" s="1510"/>
      <c r="AP12" s="1510"/>
      <c r="AQ12" s="1511"/>
      <c r="AR12" s="1488"/>
    </row>
    <row r="13" spans="1:53" s="1480" customFormat="1" ht="15" customHeight="1">
      <c r="A13" s="1504"/>
      <c r="G13" s="1505"/>
      <c r="H13" s="1505"/>
      <c r="I13" s="1552" t="s">
        <v>1558</v>
      </c>
      <c r="J13" s="1553"/>
      <c r="K13" s="1553"/>
      <c r="L13" s="1553"/>
      <c r="M13" s="1553"/>
      <c r="N13" s="1553"/>
      <c r="O13" s="1553"/>
      <c r="P13" s="1553"/>
      <c r="Q13" s="1553"/>
      <c r="R13" s="1553"/>
      <c r="S13" s="1553"/>
      <c r="T13" s="1553"/>
      <c r="U13" s="1553"/>
      <c r="V13" s="1553"/>
      <c r="W13" s="1553"/>
      <c r="X13" s="1553"/>
      <c r="Y13" s="1553"/>
      <c r="Z13" s="1553"/>
      <c r="AA13" s="1554" t="s">
        <v>1559</v>
      </c>
      <c r="AB13" s="1479"/>
      <c r="AE13" s="1549" t="s">
        <v>1560</v>
      </c>
      <c r="AF13" s="1550"/>
      <c r="AG13" s="1550"/>
      <c r="AH13" s="1551"/>
      <c r="AI13" s="1510"/>
      <c r="AJ13" s="1510"/>
      <c r="AK13" s="1510"/>
      <c r="AL13" s="1510"/>
      <c r="AM13" s="1510"/>
      <c r="AN13" s="1510"/>
      <c r="AO13" s="1510"/>
      <c r="AP13" s="1510"/>
      <c r="AQ13" s="1511"/>
      <c r="AR13" s="1488"/>
    </row>
    <row r="14" spans="1:53" s="1480" customFormat="1" ht="18" customHeight="1" thickBot="1">
      <c r="A14" s="1504"/>
      <c r="J14" s="1555"/>
      <c r="K14" s="1555"/>
      <c r="L14" s="1555"/>
      <c r="M14" s="1555"/>
      <c r="N14" s="1555"/>
      <c r="O14" s="1555"/>
      <c r="P14" s="1555"/>
      <c r="Q14" s="1555"/>
      <c r="R14" s="1555"/>
      <c r="S14" s="1555"/>
      <c r="T14" s="1555"/>
      <c r="U14" s="1555"/>
      <c r="V14" s="1555"/>
      <c r="W14" s="1555"/>
      <c r="X14" s="1555"/>
      <c r="Y14" s="1555"/>
      <c r="Z14" s="1555"/>
      <c r="AA14" s="1555"/>
      <c r="AB14" s="1555"/>
      <c r="AC14" s="1555"/>
      <c r="AR14" s="1488"/>
      <c r="AT14" s="1556" t="s">
        <v>1561</v>
      </c>
      <c r="AU14" s="1557" t="s">
        <v>1562</v>
      </c>
    </row>
    <row r="15" spans="1:53" s="1480" customFormat="1" ht="12" customHeight="1">
      <c r="A15" s="1558" t="s">
        <v>1563</v>
      </c>
      <c r="B15" s="1559"/>
      <c r="C15" s="1560"/>
      <c r="D15" s="1561" t="s">
        <v>1564</v>
      </c>
      <c r="E15" s="1562" t="s">
        <v>1565</v>
      </c>
      <c r="F15" s="1562"/>
      <c r="G15" s="1562"/>
      <c r="H15" s="1562"/>
      <c r="I15" s="1563"/>
      <c r="J15" s="1564" t="s">
        <v>1566</v>
      </c>
      <c r="K15" s="1565"/>
      <c r="L15" s="1565"/>
      <c r="M15" s="1565"/>
      <c r="N15" s="1565"/>
      <c r="O15" s="1565"/>
      <c r="P15" s="1565"/>
      <c r="Q15" s="1565"/>
      <c r="R15" s="1565"/>
      <c r="S15" s="1565"/>
      <c r="T15" s="1565"/>
      <c r="U15" s="1565"/>
      <c r="V15" s="1565"/>
      <c r="W15" s="1566"/>
      <c r="X15" s="1567" t="s">
        <v>1567</v>
      </c>
      <c r="Y15" s="1562" t="s">
        <v>1568</v>
      </c>
      <c r="Z15" s="1562"/>
      <c r="AA15" s="1562"/>
      <c r="AB15" s="1562"/>
      <c r="AC15" s="1562"/>
      <c r="AD15" s="1562"/>
      <c r="AE15" s="1562"/>
      <c r="AF15" s="1563"/>
      <c r="AG15" s="1565" t="s">
        <v>1569</v>
      </c>
      <c r="AH15" s="1565"/>
      <c r="AI15" s="1565"/>
      <c r="AJ15" s="1565"/>
      <c r="AK15" s="1565"/>
      <c r="AL15" s="1565"/>
      <c r="AM15" s="1565"/>
      <c r="AN15" s="1565"/>
      <c r="AO15" s="1565"/>
      <c r="AP15" s="1565"/>
      <c r="AQ15" s="1565"/>
      <c r="AR15" s="1568"/>
      <c r="AT15" s="1557">
        <f>IF(10-MOD(MID(J16,1,1)*1+MID(J16,2,1)*3+MID(J16,3,1)*7+MID(J16,4,1)*1+MID(J16,5,1)*3+MID(J16,6,1)*7+MID(J16,7,1)*1+MID(J16,8,1)*3+INT((MID(J16,9,1)*5)/10)+MOD(MID(J16,9,1)*5,10),10)=10,0,10-MOD(MID(J16,1,1)*1+MID(J16,2,1)*3+MID(J16,3,1)*7+MID(J16,4,1)*1+MID(J16,5,1)*3+MID(J16,6,1)*7+MID(J16,7,1)*1+MID(J16,8,1)*3+INT((MID(J16,9,1)*5)/10)+MOD(MID(J16,9,1)*5,10),10))</f>
        <v>7</v>
      </c>
      <c r="AU15" s="1557" t="str">
        <f>IF(INT(MID(J16,10,1))=AT15,"OK","사업자오류")</f>
        <v>OK</v>
      </c>
    </row>
    <row r="16" spans="1:53" s="1480" customFormat="1" ht="12" customHeight="1">
      <c r="A16" s="1569"/>
      <c r="B16" s="1570"/>
      <c r="C16" s="1571"/>
      <c r="D16" s="1572" t="s">
        <v>1570</v>
      </c>
      <c r="E16" s="1573" t="s">
        <v>1561</v>
      </c>
      <c r="F16" s="1573"/>
      <c r="G16" s="1573"/>
      <c r="H16" s="1573"/>
      <c r="I16" s="1574"/>
      <c r="J16" s="1575">
        <v>3128512347</v>
      </c>
      <c r="K16" s="1576"/>
      <c r="L16" s="1576"/>
      <c r="M16" s="1576"/>
      <c r="N16" s="1576"/>
      <c r="O16" s="1576"/>
      <c r="P16" s="1576"/>
      <c r="Q16" s="1576"/>
      <c r="R16" s="1576"/>
      <c r="S16" s="1576"/>
      <c r="T16" s="1576"/>
      <c r="U16" s="1576"/>
      <c r="V16" s="1576"/>
      <c r="W16" s="1577"/>
      <c r="X16" s="1578" t="s">
        <v>1571</v>
      </c>
      <c r="Y16" s="1573" t="s">
        <v>1572</v>
      </c>
      <c r="Z16" s="1573"/>
      <c r="AA16" s="1573"/>
      <c r="AB16" s="1573"/>
      <c r="AC16" s="1573"/>
      <c r="AD16" s="1573"/>
      <c r="AE16" s="1573"/>
      <c r="AF16" s="1574"/>
      <c r="AG16" s="1579">
        <v>1615110012345</v>
      </c>
      <c r="AH16" s="1579"/>
      <c r="AI16" s="1579"/>
      <c r="AJ16" s="1579"/>
      <c r="AK16" s="1579"/>
      <c r="AL16" s="1579"/>
      <c r="AM16" s="1579"/>
      <c r="AN16" s="1579"/>
      <c r="AO16" s="1579"/>
      <c r="AP16" s="1579"/>
      <c r="AQ16" s="1579"/>
      <c r="AR16" s="1580"/>
      <c r="AT16" s="1480">
        <f>LEN(J16)</f>
        <v>10</v>
      </c>
    </row>
    <row r="17" spans="1:52" s="1480" customFormat="1" ht="12" customHeight="1">
      <c r="A17" s="1569"/>
      <c r="B17" s="1570"/>
      <c r="C17" s="1571"/>
      <c r="D17" s="1572" t="s">
        <v>1573</v>
      </c>
      <c r="E17" s="1581"/>
      <c r="F17" s="1582" t="s">
        <v>1574</v>
      </c>
      <c r="G17" s="1582"/>
      <c r="H17" s="1582"/>
      <c r="I17" s="1582"/>
      <c r="J17" s="1582"/>
      <c r="K17" s="1582"/>
      <c r="L17" s="1583"/>
      <c r="M17" s="1584" t="s">
        <v>1575</v>
      </c>
      <c r="N17" s="1585"/>
      <c r="O17" s="1585"/>
      <c r="P17" s="1585"/>
      <c r="Q17" s="1585"/>
      <c r="R17" s="1585"/>
      <c r="S17" s="1585"/>
      <c r="T17" s="1585"/>
      <c r="U17" s="1585"/>
      <c r="V17" s="1585"/>
      <c r="W17" s="1586"/>
      <c r="X17" s="1578" t="s">
        <v>1576</v>
      </c>
      <c r="Y17" s="1581"/>
      <c r="Z17" s="1587" t="s">
        <v>1577</v>
      </c>
      <c r="AA17" s="1587"/>
      <c r="AB17" s="1587"/>
      <c r="AC17" s="1587"/>
      <c r="AD17" s="1587"/>
      <c r="AE17" s="1587"/>
      <c r="AF17" s="1588"/>
      <c r="AG17" s="1589"/>
      <c r="AH17" s="1589"/>
      <c r="AI17" s="1589"/>
      <c r="AJ17" s="1589"/>
      <c r="AK17" s="1589"/>
      <c r="AL17" s="1589"/>
      <c r="AM17" s="1589"/>
      <c r="AN17" s="1589"/>
      <c r="AO17" s="1589"/>
      <c r="AP17" s="1589"/>
      <c r="AQ17" s="1589"/>
      <c r="AR17" s="1590"/>
      <c r="AT17" s="1480">
        <f>LEN(J17)</f>
        <v>0</v>
      </c>
    </row>
    <row r="18" spans="1:52" s="1480" customFormat="1" ht="12" customHeight="1">
      <c r="A18" s="1591"/>
      <c r="B18" s="1592"/>
      <c r="C18" s="1593"/>
      <c r="D18" s="1594" t="s">
        <v>1578</v>
      </c>
      <c r="E18" s="1595" t="s">
        <v>1579</v>
      </c>
      <c r="F18" s="1595"/>
      <c r="G18" s="1595"/>
      <c r="H18" s="1595"/>
      <c r="I18" s="1596"/>
      <c r="J18" s="1597" t="s">
        <v>1580</v>
      </c>
      <c r="K18" s="1598"/>
      <c r="L18" s="1598"/>
      <c r="M18" s="1598"/>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c r="AL18" s="1598"/>
      <c r="AM18" s="1598"/>
      <c r="AN18" s="1598"/>
      <c r="AO18" s="1598"/>
      <c r="AP18" s="1598"/>
      <c r="AQ18" s="1598"/>
      <c r="AR18" s="1599"/>
      <c r="AT18" s="1557" t="s">
        <v>1581</v>
      </c>
      <c r="AU18" s="1557" t="s">
        <v>1562</v>
      </c>
    </row>
    <row r="19" spans="1:52" s="1480" customFormat="1" ht="12" customHeight="1">
      <c r="A19" s="1600" t="s">
        <v>1582</v>
      </c>
      <c r="B19" s="1601"/>
      <c r="C19" s="1602"/>
      <c r="D19" s="1603" t="s">
        <v>1583</v>
      </c>
      <c r="E19" s="1604" t="s">
        <v>1584</v>
      </c>
      <c r="F19" s="1604"/>
      <c r="G19" s="1604"/>
      <c r="H19" s="1604"/>
      <c r="I19" s="1605"/>
      <c r="J19" s="1606" t="s">
        <v>1585</v>
      </c>
      <c r="K19" s="1607"/>
      <c r="L19" s="1607"/>
      <c r="M19" s="1607"/>
      <c r="N19" s="1607"/>
      <c r="O19" s="1607"/>
      <c r="P19" s="1607"/>
      <c r="Q19" s="1607"/>
      <c r="R19" s="1607"/>
      <c r="S19" s="1607"/>
      <c r="T19" s="1607"/>
      <c r="U19" s="1607"/>
      <c r="V19" s="1607"/>
      <c r="W19" s="1607"/>
      <c r="X19" s="1603" t="s">
        <v>1586</v>
      </c>
      <c r="Y19" s="1604" t="s">
        <v>1587</v>
      </c>
      <c r="Z19" s="1604"/>
      <c r="AA19" s="1604"/>
      <c r="AB19" s="1604"/>
      <c r="AC19" s="1604"/>
      <c r="AD19" s="1604"/>
      <c r="AE19" s="1604"/>
      <c r="AF19" s="1605"/>
      <c r="AG19" s="1608">
        <v>8802161234566</v>
      </c>
      <c r="AH19" s="1608"/>
      <c r="AI19" s="1608"/>
      <c r="AJ19" s="1608"/>
      <c r="AK19" s="1608"/>
      <c r="AL19" s="1608"/>
      <c r="AM19" s="1608"/>
      <c r="AN19" s="1608"/>
      <c r="AO19" s="1608"/>
      <c r="AP19" s="1608"/>
      <c r="AQ19" s="1608"/>
      <c r="AR19" s="1609"/>
      <c r="AT19" s="1557">
        <f>IF(LEN(CLEAN(AG19))=10,IF(AND(VALUE(MID(AG19,4,1))&gt;=1,VALUE(MID(AG19,4,1))&lt;=4),MOD(11-MOD(0*2+0*3+0*4+MID(AG19,1,1)*5+MID(AG19,2,1)*6+MID(AG19,3,1)*7+MID(AG19,4,1)*8+MID(AG19,5,1)*9+MID(AG19,6,1)*2+MID(AG19,7,1)*3+MID(AG19,8,1)*4+MID(AG19,9,1)*5,11),10),IF(AND(VALUE(MID(AG19,4,1))&gt;=5,VALUE(MID(AG19,4,1))&lt;=8),MOD(11-MOD(0*2+0*3+0*4+MID(AG19,1,1)*5+MID(AG19,2,1)*6+MID(AG19,3,1)*7+MID(AG19,4,1)*8+MID(AG19,5,1)*9+MID(AG19,6,1)*2+MID(AG19,7,1)*3+MID(AG19,8,1)*4+MID(AG19,9,1)*5,11),10),"오류")),IF(LEN(CLEAN(AG19))=11,IF(AND(VALUE(MID(AG19,5,1))&gt;=1,VALUE(MID(AG19,5,1))&lt;=4),MOD(11-MOD(0*2+0*3+MID(AG19,1,1)*4+MID(AG19,2,1)*5+MID(AG19,3,1)*6+MID(AG19,4,1)*7+MID(AG19,5,1)*8+MID(AG19,6,1)*9+MID(AG19,7,1)*2+MID(AG19,8,1)*3+MID(AG19,9,1)*4+MID(AG19,10,1)*5,11),10),IF(AND(VALUE(MID(AG19,5,1))&gt;=5,VALUE(MID(AG19,5,1))&lt;=8),MOD(11-MOD(0*2+0*3+MID(AG19,1,1)*4+MID(AG19,2,1)*5+MID(AG19,3,1)*6+MID(AG19,4,1)*7+MID(AG19,5,1)*8+MID(AG19,6,1)*9+MID(AG19,7,1)*2+MID(AG19,8,1)*3+MID(AG19,9,1)*4+MID(AG19,10,1)*5,11),10),"오류")),IF(LEN(CLEAN(AG19))=12,IF(AND(VALUE(MID(AG19,6,1))&gt;=1,VALUE(MID(AG19,6,1))&lt;=4),MOD(11-MOD(0*2+MID(AG19,1,1)*3+MID(AG19,2,1)*4+MID(AG19,3,1)*5+MID(AG19,4,1)*6+MID(AG19,5,1)*7+MID(AG19,6,1)*8+MID(AG19,7,1)*9+MID(AG19,8,1)*2+MID(AG19,9,1)*3+MID(AG19,10,1)*4+MID(AG19,11,1)*5,11),10),IF(AND(VALUE(MID(AG19,7,1))&gt;=5,VALUE(MID(AG19,7,1))&lt;=8),MOD(11-MOD(0*2+MID(AG19,1,1)*3+MID(AG19,2,1)*4+MID(AG19,3,1)*5+MID(AG19,4,1)*6+MID(AG19,5,1)*7+MID(AG19,6,1)*8+MID(AG19,7,1)*9+MID(AG19,8,1)*2+MID(AG19,9,1)*3+MID(AG19,10,1)*4+MID(AG19,11,1)*5,11),10),"오류")),IF(AND(VALUE(MID(AG19,7,1))&gt;=1,VALUE(MID(AG19,7,1))&lt;=4),MOD(11-MOD(MID(AG19,1,1)*2+MID(AG19,2,1)*3+MID(AG19,3,1)*4+MID(AG19,4,1)*5+MID(AG19,5,1)*6+MID(AG19,6,1)*7+MID(AG19,7,1)*8+MID(AG19,8,1)*9+MID(AG19,9,1)*2+MID(AG19,10,1)*3+MID(AG19,11,1)*4+MID(AG19,12,1)*5,11),10),IF(AND(VALUE(MID(AG19,7,1))&gt;=5,VALUE(MID(AG19,7,1))&lt;=8),IF(LEN(CLEAN(AG19))=12,MOD(MOD(11-MOD(0*2+MID(AG19,1,1)*3+MID(AG19,2,1)*4+MID(AG19,3,1)*5+MID(AG19,4,1)*6+MID(AG19,5,1)*7+MID(AG19,6,1)*8+MID(AG19,7,1)*9+MID(AG19,8,1)*2+MID(AG19,9,1)*3+MID(AG19,10,1)*4+MID(AG19,11,1)*5,11),10)+2,10),MOD(MOD(11-MOD(MID(AG19,1,1)*2+MID(AG19,2,1)*3+MID(AG19,3,1)*4+MID(AG19,4,1)*5+MID(AG19,5,1)*6+MID(AG19,6,1)*7+MID(AG19,7,1)*8+MID(AG19,8,1)*9+MID(AG19,9,1)*2+MID(AG19,10,1)*3+MID(AG19,11,1)*4+MID(AG19,12,1)*5,11),10)+2,10)))))))</f>
        <v>6</v>
      </c>
      <c r="AU19" s="1557" t="str">
        <f>IF(INT(RIGHT(AG19,1))=AT19,"OK","주민오류")</f>
        <v>OK</v>
      </c>
      <c r="AV19" s="1557" t="str">
        <f>CHOOSE(14-LEN(CLEAN(AG19)),MID(AG19,7,1),MID(AG19,6,1),MID(AG19,5,1),MID(AG19,4,1))</f>
        <v>1</v>
      </c>
    </row>
    <row r="20" spans="1:52" s="1480" customFormat="1" ht="12" customHeight="1" thickBot="1">
      <c r="A20" s="1610"/>
      <c r="B20" s="1611"/>
      <c r="C20" s="1612"/>
      <c r="D20" s="1613" t="s">
        <v>1588</v>
      </c>
      <c r="E20" s="1614" t="s">
        <v>1589</v>
      </c>
      <c r="F20" s="1614"/>
      <c r="G20" s="1614"/>
      <c r="H20" s="1614"/>
      <c r="I20" s="1615"/>
      <c r="J20" s="1616" t="s">
        <v>1590</v>
      </c>
      <c r="K20" s="1617"/>
      <c r="L20" s="1617"/>
      <c r="M20" s="1617"/>
      <c r="N20" s="1617"/>
      <c r="O20" s="1617"/>
      <c r="P20" s="1617"/>
      <c r="Q20" s="1617"/>
      <c r="R20" s="1617"/>
      <c r="S20" s="1617"/>
      <c r="T20" s="1617"/>
      <c r="U20" s="1617"/>
      <c r="V20" s="1617"/>
      <c r="W20" s="1617"/>
      <c r="X20" s="1617"/>
      <c r="Y20" s="1617"/>
      <c r="Z20" s="1617"/>
      <c r="AA20" s="1617"/>
      <c r="AB20" s="1617"/>
      <c r="AC20" s="1617"/>
      <c r="AD20" s="1617"/>
      <c r="AE20" s="1617"/>
      <c r="AF20" s="1617"/>
      <c r="AG20" s="1617"/>
      <c r="AH20" s="1617"/>
      <c r="AI20" s="1617"/>
      <c r="AJ20" s="1617"/>
      <c r="AK20" s="1617"/>
      <c r="AL20" s="1617"/>
      <c r="AM20" s="1617"/>
      <c r="AN20" s="1617"/>
      <c r="AO20" s="1617"/>
      <c r="AP20" s="1617"/>
      <c r="AQ20" s="1617"/>
      <c r="AR20" s="1618"/>
      <c r="AT20" s="1480">
        <f>LEN(AG19)</f>
        <v>13</v>
      </c>
    </row>
    <row r="21" spans="1:52" s="1480" customFormat="1" ht="12" customHeight="1">
      <c r="A21" s="1619" t="s">
        <v>1591</v>
      </c>
      <c r="B21" s="1620" t="s">
        <v>1592</v>
      </c>
      <c r="C21" s="1621"/>
      <c r="D21" s="1621"/>
      <c r="E21" s="1621"/>
      <c r="F21" s="1621"/>
      <c r="G21" s="1621"/>
      <c r="H21" s="1621"/>
      <c r="I21" s="1621"/>
      <c r="J21" s="1620" t="s">
        <v>1593</v>
      </c>
      <c r="K21" s="1621"/>
      <c r="L21" s="1621"/>
      <c r="M21" s="1621"/>
      <c r="N21" s="1621"/>
      <c r="O21" s="1621"/>
      <c r="P21" s="1622"/>
      <c r="Q21" s="1623" t="s">
        <v>1594</v>
      </c>
      <c r="R21" s="1623"/>
      <c r="S21" s="1623"/>
      <c r="T21" s="1623"/>
      <c r="U21" s="1623"/>
      <c r="V21" s="1623"/>
      <c r="W21" s="1623"/>
      <c r="X21" s="1623" t="s">
        <v>1594</v>
      </c>
      <c r="Y21" s="1623"/>
      <c r="Z21" s="1623"/>
      <c r="AA21" s="1623"/>
      <c r="AB21" s="1623"/>
      <c r="AC21" s="1623"/>
      <c r="AD21" s="1623"/>
      <c r="AE21" s="1624" t="s">
        <v>1595</v>
      </c>
      <c r="AF21" s="1624"/>
      <c r="AG21" s="1624"/>
      <c r="AH21" s="1624"/>
      <c r="AI21" s="1624"/>
      <c r="AJ21" s="1624"/>
      <c r="AK21" s="1624"/>
      <c r="AL21" s="1623" t="s">
        <v>1596</v>
      </c>
      <c r="AM21" s="1623"/>
      <c r="AN21" s="1623"/>
      <c r="AO21" s="1623"/>
      <c r="AP21" s="1623"/>
      <c r="AQ21" s="1623"/>
      <c r="AR21" s="1625"/>
    </row>
    <row r="22" spans="1:52" s="1480" customFormat="1" ht="12" customHeight="1">
      <c r="A22" s="1626"/>
      <c r="B22" s="1627" t="s">
        <v>1597</v>
      </c>
      <c r="C22" s="1628" t="s">
        <v>1598</v>
      </c>
      <c r="D22" s="1628"/>
      <c r="E22" s="1628"/>
      <c r="F22" s="1628"/>
      <c r="G22" s="1628"/>
      <c r="H22" s="1628"/>
      <c r="I22" s="1628"/>
      <c r="J22" s="1629" t="str">
        <f>J15</f>
        <v>㈜선우회계법인</v>
      </c>
      <c r="K22" s="1630"/>
      <c r="L22" s="1630"/>
      <c r="M22" s="1630"/>
      <c r="N22" s="1630"/>
      <c r="O22" s="1630"/>
      <c r="P22" s="1631"/>
      <c r="Q22" s="1632"/>
      <c r="R22" s="1632"/>
      <c r="S22" s="1632"/>
      <c r="T22" s="1632"/>
      <c r="U22" s="1632"/>
      <c r="V22" s="1632"/>
      <c r="W22" s="1632"/>
      <c r="X22" s="1632"/>
      <c r="Y22" s="1632"/>
      <c r="Z22" s="1632"/>
      <c r="AA22" s="1632"/>
      <c r="AB22" s="1632"/>
      <c r="AC22" s="1632"/>
      <c r="AD22" s="1632"/>
      <c r="AE22" s="1632"/>
      <c r="AF22" s="1632"/>
      <c r="AG22" s="1632"/>
      <c r="AH22" s="1632"/>
      <c r="AI22" s="1632"/>
      <c r="AJ22" s="1632"/>
      <c r="AK22" s="1632"/>
      <c r="AL22" s="1633"/>
      <c r="AM22" s="1633"/>
      <c r="AN22" s="1633"/>
      <c r="AO22" s="1633"/>
      <c r="AP22" s="1633"/>
      <c r="AQ22" s="1633"/>
      <c r="AR22" s="1634"/>
    </row>
    <row r="23" spans="1:52" s="1480" customFormat="1" ht="12" customHeight="1">
      <c r="A23" s="1626"/>
      <c r="B23" s="1635" t="s">
        <v>1599</v>
      </c>
      <c r="C23" s="1636" t="s">
        <v>1561</v>
      </c>
      <c r="D23" s="1636"/>
      <c r="E23" s="1636"/>
      <c r="F23" s="1636"/>
      <c r="G23" s="1636"/>
      <c r="H23" s="1636"/>
      <c r="I23" s="1636"/>
      <c r="J23" s="1637">
        <f>IF(J16="","",J16)</f>
        <v>3128512347</v>
      </c>
      <c r="K23" s="1638"/>
      <c r="L23" s="1638"/>
      <c r="M23" s="1638"/>
      <c r="N23" s="1638"/>
      <c r="O23" s="1638"/>
      <c r="P23" s="1639"/>
      <c r="Q23" s="1640"/>
      <c r="R23" s="1641"/>
      <c r="S23" s="1641"/>
      <c r="T23" s="1641"/>
      <c r="U23" s="1641"/>
      <c r="V23" s="1641"/>
      <c r="W23" s="1642"/>
      <c r="X23" s="1643"/>
      <c r="Y23" s="1643"/>
      <c r="Z23" s="1643"/>
      <c r="AA23" s="1643"/>
      <c r="AB23" s="1643"/>
      <c r="AC23" s="1643"/>
      <c r="AD23" s="1643"/>
      <c r="AE23" s="1643"/>
      <c r="AF23" s="1643"/>
      <c r="AG23" s="1643"/>
      <c r="AH23" s="1643"/>
      <c r="AI23" s="1643"/>
      <c r="AJ23" s="1643"/>
      <c r="AK23" s="1643"/>
      <c r="AL23" s="1644"/>
      <c r="AM23" s="1644"/>
      <c r="AN23" s="1644"/>
      <c r="AO23" s="1644"/>
      <c r="AP23" s="1644"/>
      <c r="AQ23" s="1644"/>
      <c r="AR23" s="1645"/>
    </row>
    <row r="24" spans="1:52" s="1480" customFormat="1" ht="12" customHeight="1">
      <c r="A24" s="1626"/>
      <c r="B24" s="1635" t="s">
        <v>1600</v>
      </c>
      <c r="C24" s="1636" t="s">
        <v>1601</v>
      </c>
      <c r="D24" s="1636"/>
      <c r="E24" s="1636"/>
      <c r="F24" s="1636"/>
      <c r="G24" s="1636"/>
      <c r="H24" s="1636"/>
      <c r="I24" s="1636"/>
      <c r="J24" s="1646">
        <v>43831</v>
      </c>
      <c r="K24" s="1647"/>
      <c r="L24" s="1647"/>
      <c r="M24" s="1648" t="s">
        <v>1602</v>
      </c>
      <c r="N24" s="1647">
        <v>44012</v>
      </c>
      <c r="O24" s="1647"/>
      <c r="P24" s="1649"/>
      <c r="Q24" s="1646"/>
      <c r="R24" s="1647"/>
      <c r="S24" s="1647"/>
      <c r="T24" s="1648" t="s">
        <v>1602</v>
      </c>
      <c r="U24" s="1647"/>
      <c r="V24" s="1647"/>
      <c r="W24" s="1649"/>
      <c r="X24" s="1646"/>
      <c r="Y24" s="1647"/>
      <c r="Z24" s="1647"/>
      <c r="AA24" s="1648" t="s">
        <v>1602</v>
      </c>
      <c r="AB24" s="1647"/>
      <c r="AC24" s="1647"/>
      <c r="AD24" s="1649"/>
      <c r="AE24" s="1646"/>
      <c r="AF24" s="1647"/>
      <c r="AG24" s="1647"/>
      <c r="AH24" s="1648" t="s">
        <v>1602</v>
      </c>
      <c r="AI24" s="1647"/>
      <c r="AJ24" s="1647"/>
      <c r="AK24" s="1649"/>
      <c r="AL24" s="1650"/>
      <c r="AM24" s="1651"/>
      <c r="AN24" s="1652"/>
      <c r="AO24" s="1653"/>
      <c r="AP24" s="1650"/>
      <c r="AQ24" s="1651"/>
      <c r="AR24" s="1654"/>
    </row>
    <row r="25" spans="1:52" s="1480" customFormat="1" ht="12" customHeight="1">
      <c r="A25" s="1626"/>
      <c r="B25" s="1635" t="s">
        <v>1603</v>
      </c>
      <c r="C25" s="1636" t="s">
        <v>1604</v>
      </c>
      <c r="D25" s="1636"/>
      <c r="E25" s="1636"/>
      <c r="F25" s="1636"/>
      <c r="G25" s="1636"/>
      <c r="H25" s="1636"/>
      <c r="I25" s="1636"/>
      <c r="J25" s="1655"/>
      <c r="K25" s="1656"/>
      <c r="L25" s="1656"/>
      <c r="M25" s="1648" t="s">
        <v>1602</v>
      </c>
      <c r="N25" s="1656"/>
      <c r="O25" s="1656"/>
      <c r="P25" s="1657"/>
      <c r="Q25" s="1658"/>
      <c r="R25" s="1658"/>
      <c r="S25" s="1655"/>
      <c r="T25" s="1648" t="s">
        <v>1602</v>
      </c>
      <c r="U25" s="1657"/>
      <c r="V25" s="1658"/>
      <c r="W25" s="1658"/>
      <c r="X25" s="1658"/>
      <c r="Y25" s="1658"/>
      <c r="Z25" s="1655"/>
      <c r="AA25" s="1648" t="s">
        <v>1602</v>
      </c>
      <c r="AB25" s="1657"/>
      <c r="AC25" s="1658"/>
      <c r="AD25" s="1658"/>
      <c r="AE25" s="1658"/>
      <c r="AF25" s="1658"/>
      <c r="AG25" s="1655"/>
      <c r="AH25" s="1648" t="s">
        <v>1602</v>
      </c>
      <c r="AI25" s="1657"/>
      <c r="AJ25" s="1658"/>
      <c r="AK25" s="1658"/>
      <c r="AL25" s="1651"/>
      <c r="AM25" s="1651"/>
      <c r="AN25" s="1652"/>
      <c r="AO25" s="1653"/>
      <c r="AP25" s="1650"/>
      <c r="AQ25" s="1651"/>
      <c r="AR25" s="1654"/>
      <c r="AT25" s="1480" t="s">
        <v>1605</v>
      </c>
      <c r="AV25" s="1480" t="s">
        <v>1606</v>
      </c>
    </row>
    <row r="26" spans="1:52" s="1480" customFormat="1" ht="12" customHeight="1">
      <c r="A26" s="1626"/>
      <c r="B26" s="1659" t="s">
        <v>1607</v>
      </c>
      <c r="C26" s="1660" t="s">
        <v>1608</v>
      </c>
      <c r="D26" s="1660"/>
      <c r="E26" s="1660"/>
      <c r="F26" s="1660"/>
      <c r="G26" s="1660"/>
      <c r="H26" s="1660"/>
      <c r="I26" s="1661"/>
      <c r="J26" s="1662">
        <f>SUM('임원퇴직급여한도계산(2020.1.1.이후 퇴직)'!E68:E79)</f>
        <v>124432000</v>
      </c>
      <c r="K26" s="1663"/>
      <c r="L26" s="1663"/>
      <c r="M26" s="1663"/>
      <c r="N26" s="1663"/>
      <c r="O26" s="1663"/>
      <c r="P26" s="1664"/>
      <c r="Q26" s="1664">
        <v>0</v>
      </c>
      <c r="R26" s="1665"/>
      <c r="S26" s="1665"/>
      <c r="T26" s="1665"/>
      <c r="U26" s="1665"/>
      <c r="V26" s="1665"/>
      <c r="W26" s="1665"/>
      <c r="X26" s="1665">
        <v>0</v>
      </c>
      <c r="Y26" s="1665"/>
      <c r="Z26" s="1665"/>
      <c r="AA26" s="1665"/>
      <c r="AB26" s="1665"/>
      <c r="AC26" s="1665"/>
      <c r="AD26" s="1665"/>
      <c r="AE26" s="1665">
        <v>0</v>
      </c>
      <c r="AF26" s="1665"/>
      <c r="AG26" s="1665"/>
      <c r="AH26" s="1665"/>
      <c r="AI26" s="1665"/>
      <c r="AJ26" s="1665"/>
      <c r="AK26" s="1665"/>
      <c r="AL26" s="1666">
        <f t="shared" ref="AL26:AL36" si="0">SUM(J26:AK26)</f>
        <v>124432000</v>
      </c>
      <c r="AM26" s="1667"/>
      <c r="AN26" s="1667"/>
      <c r="AO26" s="1667"/>
      <c r="AP26" s="1667"/>
      <c r="AQ26" s="1667"/>
      <c r="AR26" s="1668"/>
      <c r="AT26" s="1669">
        <v>3000000</v>
      </c>
      <c r="AU26" s="1480" t="s">
        <v>1609</v>
      </c>
      <c r="AV26" s="1480">
        <v>12</v>
      </c>
      <c r="AW26" s="1670" t="s">
        <v>352</v>
      </c>
      <c r="AX26" s="1671">
        <f>AT26*AV26</f>
        <v>36000000</v>
      </c>
    </row>
    <row r="27" spans="1:52" s="1480" customFormat="1" ht="12" customHeight="1">
      <c r="A27" s="1626"/>
      <c r="B27" s="1659" t="s">
        <v>1610</v>
      </c>
      <c r="C27" s="1660" t="s">
        <v>1611</v>
      </c>
      <c r="D27" s="1660"/>
      <c r="E27" s="1660"/>
      <c r="F27" s="1660"/>
      <c r="G27" s="1660"/>
      <c r="H27" s="1660"/>
      <c r="I27" s="1661"/>
      <c r="J27" s="1662">
        <v>0</v>
      </c>
      <c r="K27" s="1663"/>
      <c r="L27" s="1663"/>
      <c r="M27" s="1663"/>
      <c r="N27" s="1663"/>
      <c r="O27" s="1663"/>
      <c r="P27" s="1664"/>
      <c r="Q27" s="1664">
        <v>0</v>
      </c>
      <c r="R27" s="1665"/>
      <c r="S27" s="1665"/>
      <c r="T27" s="1665"/>
      <c r="U27" s="1665"/>
      <c r="V27" s="1665"/>
      <c r="W27" s="1665"/>
      <c r="X27" s="1665">
        <v>0</v>
      </c>
      <c r="Y27" s="1665"/>
      <c r="Z27" s="1665"/>
      <c r="AA27" s="1665"/>
      <c r="AB27" s="1665"/>
      <c r="AC27" s="1665"/>
      <c r="AD27" s="1665"/>
      <c r="AE27" s="1665">
        <v>0</v>
      </c>
      <c r="AF27" s="1665"/>
      <c r="AG27" s="1665"/>
      <c r="AH27" s="1665"/>
      <c r="AI27" s="1665"/>
      <c r="AJ27" s="1665"/>
      <c r="AK27" s="1665"/>
      <c r="AL27" s="1666">
        <f t="shared" si="0"/>
        <v>0</v>
      </c>
      <c r="AM27" s="1667"/>
      <c r="AN27" s="1667"/>
      <c r="AO27" s="1667"/>
      <c r="AP27" s="1667"/>
      <c r="AQ27" s="1667"/>
      <c r="AR27" s="1668"/>
    </row>
    <row r="28" spans="1:52" s="1480" customFormat="1" ht="12" customHeight="1">
      <c r="A28" s="1672"/>
      <c r="B28" s="1673" t="s">
        <v>1612</v>
      </c>
      <c r="C28" s="1674" t="s">
        <v>1613</v>
      </c>
      <c r="D28" s="1674"/>
      <c r="E28" s="1674"/>
      <c r="F28" s="1674"/>
      <c r="G28" s="1674"/>
      <c r="H28" s="1674"/>
      <c r="I28" s="1675"/>
      <c r="J28" s="1676">
        <v>0</v>
      </c>
      <c r="K28" s="1677"/>
      <c r="L28" s="1677"/>
      <c r="M28" s="1677"/>
      <c r="N28" s="1677"/>
      <c r="O28" s="1677"/>
      <c r="P28" s="1678"/>
      <c r="Q28" s="1678">
        <v>0</v>
      </c>
      <c r="R28" s="1679"/>
      <c r="S28" s="1679"/>
      <c r="T28" s="1679"/>
      <c r="U28" s="1679"/>
      <c r="V28" s="1679"/>
      <c r="W28" s="1679"/>
      <c r="X28" s="1679">
        <v>0</v>
      </c>
      <c r="Y28" s="1679"/>
      <c r="Z28" s="1679"/>
      <c r="AA28" s="1679"/>
      <c r="AB28" s="1679"/>
      <c r="AC28" s="1679"/>
      <c r="AD28" s="1679"/>
      <c r="AE28" s="1679">
        <v>0</v>
      </c>
      <c r="AF28" s="1679"/>
      <c r="AG28" s="1679"/>
      <c r="AH28" s="1679"/>
      <c r="AI28" s="1679"/>
      <c r="AJ28" s="1679"/>
      <c r="AK28" s="1679"/>
      <c r="AL28" s="1680">
        <f t="shared" si="0"/>
        <v>0</v>
      </c>
      <c r="AM28" s="1681"/>
      <c r="AN28" s="1681"/>
      <c r="AO28" s="1681"/>
      <c r="AP28" s="1681"/>
      <c r="AQ28" s="1681"/>
      <c r="AR28" s="1682"/>
      <c r="AS28" s="1479" t="s">
        <v>1614</v>
      </c>
    </row>
    <row r="29" spans="1:52" s="1480" customFormat="1" ht="12" customHeight="1">
      <c r="A29" s="1626"/>
      <c r="B29" s="1683" t="s">
        <v>1615</v>
      </c>
      <c r="C29" s="1684"/>
      <c r="D29" s="1685" t="s">
        <v>1616</v>
      </c>
      <c r="E29" s="1685"/>
      <c r="F29" s="1685"/>
      <c r="G29" s="1685"/>
      <c r="H29" s="1685"/>
      <c r="I29" s="1685"/>
      <c r="J29" s="1686"/>
      <c r="K29" s="1687"/>
      <c r="L29" s="1687"/>
      <c r="M29" s="1687"/>
      <c r="N29" s="1687"/>
      <c r="O29" s="1687"/>
      <c r="P29" s="1688"/>
      <c r="Q29" s="1689"/>
      <c r="R29" s="1689"/>
      <c r="S29" s="1689"/>
      <c r="T29" s="1689"/>
      <c r="U29" s="1689"/>
      <c r="V29" s="1689"/>
      <c r="W29" s="1689"/>
      <c r="X29" s="1689"/>
      <c r="Y29" s="1689"/>
      <c r="Z29" s="1689"/>
      <c r="AA29" s="1689"/>
      <c r="AB29" s="1689"/>
      <c r="AC29" s="1689"/>
      <c r="AD29" s="1689"/>
      <c r="AE29" s="1689"/>
      <c r="AF29" s="1689"/>
      <c r="AG29" s="1689"/>
      <c r="AH29" s="1689"/>
      <c r="AI29" s="1689"/>
      <c r="AJ29" s="1689"/>
      <c r="AK29" s="1689"/>
      <c r="AL29" s="1690">
        <f t="shared" si="0"/>
        <v>0</v>
      </c>
      <c r="AM29" s="1690"/>
      <c r="AN29" s="1690"/>
      <c r="AO29" s="1690"/>
      <c r="AP29" s="1690"/>
      <c r="AQ29" s="1690"/>
      <c r="AR29" s="1691"/>
    </row>
    <row r="30" spans="1:52" s="1480" customFormat="1" ht="12" customHeight="1">
      <c r="A30" s="1626"/>
      <c r="B30" s="1692" t="s">
        <v>1617</v>
      </c>
      <c r="C30" s="1693"/>
      <c r="D30" s="1694" t="s">
        <v>1618</v>
      </c>
      <c r="E30" s="1694"/>
      <c r="F30" s="1694"/>
      <c r="G30" s="1694"/>
      <c r="H30" s="1694"/>
      <c r="I30" s="1694"/>
      <c r="J30" s="1676"/>
      <c r="K30" s="1677"/>
      <c r="L30" s="1677"/>
      <c r="M30" s="1677"/>
      <c r="N30" s="1677"/>
      <c r="O30" s="1677"/>
      <c r="P30" s="1678"/>
      <c r="Q30" s="1679"/>
      <c r="R30" s="1679"/>
      <c r="S30" s="1679"/>
      <c r="T30" s="1679"/>
      <c r="U30" s="1679"/>
      <c r="V30" s="1679"/>
      <c r="W30" s="1679"/>
      <c r="X30" s="1679"/>
      <c r="Y30" s="1679"/>
      <c r="Z30" s="1679"/>
      <c r="AA30" s="1679"/>
      <c r="AB30" s="1679"/>
      <c r="AC30" s="1679"/>
      <c r="AD30" s="1679"/>
      <c r="AE30" s="1679"/>
      <c r="AF30" s="1679"/>
      <c r="AG30" s="1679"/>
      <c r="AH30" s="1679"/>
      <c r="AI30" s="1679"/>
      <c r="AJ30" s="1679"/>
      <c r="AK30" s="1679"/>
      <c r="AL30" s="1695">
        <f t="shared" si="0"/>
        <v>0</v>
      </c>
      <c r="AM30" s="1695"/>
      <c r="AN30" s="1695"/>
      <c r="AO30" s="1695"/>
      <c r="AP30" s="1695"/>
      <c r="AQ30" s="1695"/>
      <c r="AR30" s="1696"/>
    </row>
    <row r="31" spans="1:52" s="1480" customFormat="1" ht="12" customHeight="1">
      <c r="A31" s="1626"/>
      <c r="B31" s="1692" t="s">
        <v>1619</v>
      </c>
      <c r="C31" s="1693"/>
      <c r="D31" s="1697" t="s">
        <v>1620</v>
      </c>
      <c r="E31" s="1697"/>
      <c r="F31" s="1697"/>
      <c r="G31" s="1697"/>
      <c r="H31" s="1697"/>
      <c r="I31" s="1698"/>
      <c r="J31" s="1676">
        <f>'임원퇴직급여한도계산(2020.1.1.이후 퇴직)'!P38</f>
        <v>72001600</v>
      </c>
      <c r="K31" s="1677"/>
      <c r="L31" s="1677"/>
      <c r="M31" s="1677"/>
      <c r="N31" s="1677"/>
      <c r="O31" s="1677"/>
      <c r="P31" s="1678"/>
      <c r="Q31" s="1679"/>
      <c r="R31" s="1679"/>
      <c r="S31" s="1679"/>
      <c r="T31" s="1679"/>
      <c r="U31" s="1679"/>
      <c r="V31" s="1679"/>
      <c r="W31" s="1679"/>
      <c r="X31" s="1679"/>
      <c r="Y31" s="1679"/>
      <c r="Z31" s="1679"/>
      <c r="AA31" s="1679"/>
      <c r="AB31" s="1679"/>
      <c r="AC31" s="1679"/>
      <c r="AD31" s="1679"/>
      <c r="AE31" s="1679"/>
      <c r="AF31" s="1679"/>
      <c r="AG31" s="1679"/>
      <c r="AH31" s="1679"/>
      <c r="AI31" s="1679"/>
      <c r="AJ31" s="1679"/>
      <c r="AK31" s="1679"/>
      <c r="AL31" s="1695">
        <f t="shared" si="0"/>
        <v>72001600</v>
      </c>
      <c r="AM31" s="1695"/>
      <c r="AN31" s="1695"/>
      <c r="AO31" s="1695"/>
      <c r="AP31" s="1695"/>
      <c r="AQ31" s="1695"/>
      <c r="AR31" s="1696"/>
      <c r="AT31" s="1480" t="s">
        <v>1621</v>
      </c>
      <c r="AV31" s="1480" t="s">
        <v>1622</v>
      </c>
      <c r="AX31" s="1699" t="s">
        <v>1623</v>
      </c>
      <c r="AY31" s="1480" t="s">
        <v>1606</v>
      </c>
    </row>
    <row r="32" spans="1:52" s="1480" customFormat="1" ht="12" customHeight="1">
      <c r="A32" s="1626"/>
      <c r="B32" s="1700" t="s">
        <v>1624</v>
      </c>
      <c r="C32" s="1701"/>
      <c r="D32" s="1702" t="s">
        <v>1625</v>
      </c>
      <c r="E32" s="1702"/>
      <c r="F32" s="1702"/>
      <c r="G32" s="1702"/>
      <c r="H32" s="1702"/>
      <c r="I32" s="1703"/>
      <c r="J32" s="1704"/>
      <c r="K32" s="1705"/>
      <c r="L32" s="1705"/>
      <c r="M32" s="1705"/>
      <c r="N32" s="1705"/>
      <c r="O32" s="1705"/>
      <c r="P32" s="1706"/>
      <c r="Q32" s="1707"/>
      <c r="R32" s="1707"/>
      <c r="S32" s="1707"/>
      <c r="T32" s="1707"/>
      <c r="U32" s="1707"/>
      <c r="V32" s="1707"/>
      <c r="W32" s="1707"/>
      <c r="X32" s="1707"/>
      <c r="Y32" s="1707"/>
      <c r="Z32" s="1707"/>
      <c r="AA32" s="1707"/>
      <c r="AB32" s="1707"/>
      <c r="AC32" s="1707"/>
      <c r="AD32" s="1707"/>
      <c r="AE32" s="1707"/>
      <c r="AF32" s="1707"/>
      <c r="AG32" s="1707"/>
      <c r="AH32" s="1707"/>
      <c r="AI32" s="1707"/>
      <c r="AJ32" s="1707"/>
      <c r="AK32" s="1707"/>
      <c r="AL32" s="1708">
        <f t="shared" si="0"/>
        <v>0</v>
      </c>
      <c r="AM32" s="1708"/>
      <c r="AN32" s="1708"/>
      <c r="AO32" s="1708"/>
      <c r="AP32" s="1708"/>
      <c r="AQ32" s="1708"/>
      <c r="AR32" s="1709"/>
      <c r="AT32" s="1671">
        <v>330000</v>
      </c>
      <c r="AU32" s="1710">
        <v>0.09</v>
      </c>
      <c r="AV32" s="1711">
        <f>TRUNC(AT32*AU32,-1)</f>
        <v>29700</v>
      </c>
      <c r="AW32" s="1712">
        <f>AU32/2</f>
        <v>4.4999999999999998E-2</v>
      </c>
      <c r="AX32" s="1711">
        <f>AV32/2</f>
        <v>14850</v>
      </c>
      <c r="AY32" s="1713">
        <v>12</v>
      </c>
      <c r="AZ32" s="1714">
        <f>AX32*AY32</f>
        <v>178200</v>
      </c>
    </row>
    <row r="33" spans="1:52" s="1480" customFormat="1" ht="12" customHeight="1" thickBot="1">
      <c r="A33" s="1626"/>
      <c r="B33" s="1715" t="s">
        <v>1626</v>
      </c>
      <c r="C33" s="1716" t="s">
        <v>1627</v>
      </c>
      <c r="D33" s="1716"/>
      <c r="E33" s="1716"/>
      <c r="F33" s="1716"/>
      <c r="G33" s="1716"/>
      <c r="H33" s="1716"/>
      <c r="I33" s="1717"/>
      <c r="J33" s="1718">
        <f>SUM(J26:P32)</f>
        <v>196433600</v>
      </c>
      <c r="K33" s="1719"/>
      <c r="L33" s="1719"/>
      <c r="M33" s="1719"/>
      <c r="N33" s="1719"/>
      <c r="O33" s="1719"/>
      <c r="P33" s="1720"/>
      <c r="Q33" s="1718">
        <f t="shared" ref="Q33" si="1">SUM(Q26:W32)</f>
        <v>0</v>
      </c>
      <c r="R33" s="1719"/>
      <c r="S33" s="1719"/>
      <c r="T33" s="1719"/>
      <c r="U33" s="1719"/>
      <c r="V33" s="1719"/>
      <c r="W33" s="1720"/>
      <c r="X33" s="1718">
        <f t="shared" ref="X33" si="2">SUM(X26:AD32)</f>
        <v>0</v>
      </c>
      <c r="Y33" s="1719"/>
      <c r="Z33" s="1719"/>
      <c r="AA33" s="1719"/>
      <c r="AB33" s="1719"/>
      <c r="AC33" s="1719"/>
      <c r="AD33" s="1720"/>
      <c r="AE33" s="1718">
        <f t="shared" ref="AE33" si="3">SUM(AE26:AK32)</f>
        <v>0</v>
      </c>
      <c r="AF33" s="1719"/>
      <c r="AG33" s="1719"/>
      <c r="AH33" s="1719"/>
      <c r="AI33" s="1719"/>
      <c r="AJ33" s="1719"/>
      <c r="AK33" s="1720"/>
      <c r="AL33" s="1718">
        <f>SUM(AL26:AR32)</f>
        <v>196433600</v>
      </c>
      <c r="AM33" s="1719"/>
      <c r="AN33" s="1719"/>
      <c r="AO33" s="1719"/>
      <c r="AP33" s="1719"/>
      <c r="AQ33" s="1719"/>
      <c r="AR33" s="1721"/>
      <c r="AT33" s="1671">
        <v>5240000</v>
      </c>
      <c r="AU33" s="1710">
        <v>0.09</v>
      </c>
      <c r="AV33" s="1711">
        <f>TRUNC(AT33*AU33,-1)</f>
        <v>471600</v>
      </c>
      <c r="AW33" s="1712">
        <f>AU33/2</f>
        <v>4.4999999999999998E-2</v>
      </c>
      <c r="AX33" s="1711">
        <f>AV33/2</f>
        <v>235800</v>
      </c>
      <c r="AY33" s="1480">
        <f>$AY$32</f>
        <v>12</v>
      </c>
      <c r="AZ33" s="1714">
        <f>AX33*AY33</f>
        <v>2829600</v>
      </c>
    </row>
    <row r="34" spans="1:52" s="1480" customFormat="1" ht="10.5" hidden="1" customHeight="1" thickTop="1" thickBot="1">
      <c r="A34" s="1722"/>
      <c r="B34" s="1723" t="s">
        <v>1628</v>
      </c>
      <c r="C34" s="1724"/>
      <c r="D34" s="1724"/>
      <c r="E34" s="1724"/>
      <c r="F34" s="1724"/>
      <c r="G34" s="1724"/>
      <c r="H34" s="1724"/>
      <c r="I34" s="1725"/>
      <c r="J34" s="1726">
        <f>TRUNC((J33/AL33)*L92,0)</f>
        <v>16678672</v>
      </c>
      <c r="K34" s="1727"/>
      <c r="L34" s="1727"/>
      <c r="M34" s="1727"/>
      <c r="N34" s="1727"/>
      <c r="O34" s="1727"/>
      <c r="P34" s="1728"/>
      <c r="Q34" s="1729">
        <f>TRUNC((Q33/AL33)*L92,0)</f>
        <v>0</v>
      </c>
      <c r="R34" s="1730"/>
      <c r="S34" s="1730"/>
      <c r="T34" s="1730"/>
      <c r="U34" s="1730"/>
      <c r="V34" s="1730"/>
      <c r="W34" s="1731"/>
      <c r="X34" s="1732">
        <f>(X33/AL33)*L92</f>
        <v>0</v>
      </c>
      <c r="Y34" s="1733"/>
      <c r="Z34" s="1733"/>
      <c r="AA34" s="1733"/>
      <c r="AB34" s="1733"/>
      <c r="AC34" s="1733"/>
      <c r="AD34" s="1734"/>
      <c r="AE34" s="1735">
        <f>(AE33/AL33)*L92</f>
        <v>0</v>
      </c>
      <c r="AF34" s="1736"/>
      <c r="AG34" s="1736"/>
      <c r="AH34" s="1736"/>
      <c r="AI34" s="1736"/>
      <c r="AJ34" s="1736"/>
      <c r="AK34" s="1737"/>
      <c r="AL34" s="1726">
        <f t="shared" si="0"/>
        <v>16678672</v>
      </c>
      <c r="AM34" s="1727"/>
      <c r="AN34" s="1727"/>
      <c r="AO34" s="1727"/>
      <c r="AP34" s="1727"/>
      <c r="AQ34" s="1727"/>
      <c r="AR34" s="1738"/>
      <c r="AV34" s="1711"/>
    </row>
    <row r="35" spans="1:52" s="1480" customFormat="1" ht="9.75" customHeight="1">
      <c r="A35" s="1739" t="s">
        <v>1629</v>
      </c>
      <c r="B35" s="1740" t="s">
        <v>1630</v>
      </c>
      <c r="C35" s="1741" t="s">
        <v>1631</v>
      </c>
      <c r="D35" s="1741"/>
      <c r="E35" s="1741"/>
      <c r="F35" s="1741"/>
      <c r="G35" s="1741"/>
      <c r="H35" s="1742"/>
      <c r="I35" s="1743" t="s">
        <v>1632</v>
      </c>
      <c r="J35" s="1744"/>
      <c r="K35" s="1745"/>
      <c r="L35" s="1745"/>
      <c r="M35" s="1745"/>
      <c r="N35" s="1745"/>
      <c r="O35" s="1745"/>
      <c r="P35" s="1746"/>
      <c r="Q35" s="1747"/>
      <c r="R35" s="1747"/>
      <c r="S35" s="1747"/>
      <c r="T35" s="1747"/>
      <c r="U35" s="1747"/>
      <c r="V35" s="1747"/>
      <c r="W35" s="1747"/>
      <c r="X35" s="1747"/>
      <c r="Y35" s="1747"/>
      <c r="Z35" s="1747"/>
      <c r="AA35" s="1747"/>
      <c r="AB35" s="1747"/>
      <c r="AC35" s="1747"/>
      <c r="AD35" s="1747"/>
      <c r="AE35" s="1747"/>
      <c r="AF35" s="1747"/>
      <c r="AG35" s="1747"/>
      <c r="AH35" s="1747"/>
      <c r="AI35" s="1747"/>
      <c r="AJ35" s="1747"/>
      <c r="AK35" s="1747"/>
      <c r="AL35" s="1748">
        <f t="shared" si="0"/>
        <v>0</v>
      </c>
      <c r="AM35" s="1748"/>
      <c r="AN35" s="1748"/>
      <c r="AO35" s="1748"/>
      <c r="AP35" s="1748"/>
      <c r="AQ35" s="1748"/>
      <c r="AR35" s="1749"/>
      <c r="AV35" s="1711"/>
    </row>
    <row r="36" spans="1:52" s="1480" customFormat="1" ht="9.75" customHeight="1">
      <c r="A36" s="1619"/>
      <c r="B36" s="1750" t="s">
        <v>1630</v>
      </c>
      <c r="C36" s="1751" t="s">
        <v>1633</v>
      </c>
      <c r="D36" s="1751"/>
      <c r="E36" s="1751"/>
      <c r="F36" s="1751"/>
      <c r="G36" s="1751"/>
      <c r="H36" s="1752"/>
      <c r="I36" s="1753" t="s">
        <v>1634</v>
      </c>
      <c r="J36" s="1754"/>
      <c r="K36" s="1755"/>
      <c r="L36" s="1755"/>
      <c r="M36" s="1755"/>
      <c r="N36" s="1755"/>
      <c r="O36" s="1755"/>
      <c r="P36" s="1756"/>
      <c r="Q36" s="1757"/>
      <c r="R36" s="1757"/>
      <c r="S36" s="1757"/>
      <c r="T36" s="1757"/>
      <c r="U36" s="1757"/>
      <c r="V36" s="1757"/>
      <c r="W36" s="1757"/>
      <c r="X36" s="1757"/>
      <c r="Y36" s="1757"/>
      <c r="Z36" s="1757"/>
      <c r="AA36" s="1757"/>
      <c r="AB36" s="1757"/>
      <c r="AC36" s="1757"/>
      <c r="AD36" s="1757"/>
      <c r="AE36" s="1757"/>
      <c r="AF36" s="1757"/>
      <c r="AG36" s="1757"/>
      <c r="AH36" s="1757"/>
      <c r="AI36" s="1757"/>
      <c r="AJ36" s="1757"/>
      <c r="AK36" s="1757"/>
      <c r="AL36" s="1758">
        <f t="shared" si="0"/>
        <v>0</v>
      </c>
      <c r="AM36" s="1758"/>
      <c r="AN36" s="1758"/>
      <c r="AO36" s="1758"/>
      <c r="AP36" s="1758"/>
      <c r="AQ36" s="1758"/>
      <c r="AR36" s="1759"/>
      <c r="AT36" s="1480" t="s">
        <v>1635</v>
      </c>
      <c r="AV36" s="1480" t="s">
        <v>1622</v>
      </c>
      <c r="AX36" s="1699" t="s">
        <v>1623</v>
      </c>
    </row>
    <row r="37" spans="1:52" s="1480" customFormat="1" ht="9.75" customHeight="1">
      <c r="A37" s="1619"/>
      <c r="B37" s="1750" t="s">
        <v>1630</v>
      </c>
      <c r="C37" s="1751" t="s">
        <v>1636</v>
      </c>
      <c r="D37" s="1751"/>
      <c r="E37" s="1751"/>
      <c r="F37" s="1751"/>
      <c r="G37" s="1751"/>
      <c r="H37" s="1752"/>
      <c r="I37" s="1753" t="s">
        <v>1637</v>
      </c>
      <c r="J37" s="1754"/>
      <c r="K37" s="1755"/>
      <c r="L37" s="1755"/>
      <c r="M37" s="1755"/>
      <c r="N37" s="1755"/>
      <c r="O37" s="1755"/>
      <c r="P37" s="1756"/>
      <c r="Q37" s="1757"/>
      <c r="R37" s="1757"/>
      <c r="S37" s="1757"/>
      <c r="T37" s="1757"/>
      <c r="U37" s="1757"/>
      <c r="V37" s="1757"/>
      <c r="W37" s="1757"/>
      <c r="X37" s="1757"/>
      <c r="Y37" s="1757"/>
      <c r="Z37" s="1757"/>
      <c r="AA37" s="1757"/>
      <c r="AB37" s="1757"/>
      <c r="AC37" s="1757"/>
      <c r="AD37" s="1757"/>
      <c r="AE37" s="1757"/>
      <c r="AF37" s="1757"/>
      <c r="AG37" s="1757"/>
      <c r="AH37" s="1757"/>
      <c r="AI37" s="1757"/>
      <c r="AJ37" s="1757"/>
      <c r="AK37" s="1757"/>
      <c r="AL37" s="1758">
        <f t="shared" ref="AL37:AL65" si="4">SUM(J37:AK37)</f>
        <v>0</v>
      </c>
      <c r="AM37" s="1758"/>
      <c r="AN37" s="1758"/>
      <c r="AO37" s="1758"/>
      <c r="AP37" s="1758"/>
      <c r="AQ37" s="1758"/>
      <c r="AR37" s="1759"/>
      <c r="AT37" s="1671">
        <v>279300</v>
      </c>
      <c r="AU37" s="1712">
        <v>6.8599999999999994E-2</v>
      </c>
      <c r="AV37" s="1711">
        <f>TRUNC(AT37*AU37,-1)</f>
        <v>19150</v>
      </c>
      <c r="AW37" s="1712">
        <f>AU37/2</f>
        <v>3.4299999999999997E-2</v>
      </c>
      <c r="AX37" s="1711">
        <f>TRUNC(AV37/2,-1)</f>
        <v>9570</v>
      </c>
      <c r="AY37" s="1480">
        <f t="shared" ref="AY37:AY38" si="5">$AY$32</f>
        <v>12</v>
      </c>
      <c r="AZ37" s="1714">
        <f>AX37*AY37</f>
        <v>114840</v>
      </c>
    </row>
    <row r="38" spans="1:52" s="1480" customFormat="1" ht="9.75" customHeight="1">
      <c r="A38" s="1619"/>
      <c r="B38" s="1760" t="s">
        <v>1638</v>
      </c>
      <c r="C38" s="1761" t="s">
        <v>1639</v>
      </c>
      <c r="D38" s="1761"/>
      <c r="E38" s="1761"/>
      <c r="F38" s="1761"/>
      <c r="G38" s="1761"/>
      <c r="H38" s="1762"/>
      <c r="I38" s="1753" t="s">
        <v>1640</v>
      </c>
      <c r="J38" s="1754"/>
      <c r="K38" s="1755"/>
      <c r="L38" s="1755"/>
      <c r="M38" s="1755"/>
      <c r="N38" s="1755"/>
      <c r="O38" s="1755"/>
      <c r="P38" s="1756"/>
      <c r="Q38" s="1757"/>
      <c r="R38" s="1757"/>
      <c r="S38" s="1757"/>
      <c r="T38" s="1757"/>
      <c r="U38" s="1757"/>
      <c r="V38" s="1757"/>
      <c r="W38" s="1757"/>
      <c r="X38" s="1757"/>
      <c r="Y38" s="1757"/>
      <c r="Z38" s="1757"/>
      <c r="AA38" s="1757"/>
      <c r="AB38" s="1757"/>
      <c r="AC38" s="1757"/>
      <c r="AD38" s="1757"/>
      <c r="AE38" s="1757"/>
      <c r="AF38" s="1757"/>
      <c r="AG38" s="1757"/>
      <c r="AH38" s="1757"/>
      <c r="AI38" s="1757"/>
      <c r="AJ38" s="1757"/>
      <c r="AK38" s="1757"/>
      <c r="AL38" s="1758">
        <f t="shared" si="4"/>
        <v>0</v>
      </c>
      <c r="AM38" s="1758"/>
      <c r="AN38" s="1758"/>
      <c r="AO38" s="1758"/>
      <c r="AP38" s="1758"/>
      <c r="AQ38" s="1758"/>
      <c r="AR38" s="1759"/>
      <c r="AT38" s="1671">
        <v>102739068</v>
      </c>
      <c r="AU38" s="1712">
        <v>6.8599999999999994E-2</v>
      </c>
      <c r="AV38" s="1711">
        <f>TRUNC(AT38*AU38,-1)</f>
        <v>7047900</v>
      </c>
      <c r="AW38" s="1712">
        <f>AU38/2</f>
        <v>3.4299999999999997E-2</v>
      </c>
      <c r="AX38" s="1711">
        <f>TRUNC(AV38/2,-1)</f>
        <v>3523950</v>
      </c>
      <c r="AY38" s="1480">
        <f t="shared" si="5"/>
        <v>12</v>
      </c>
      <c r="AZ38" s="1714">
        <f>AX38*AY38</f>
        <v>42287400</v>
      </c>
    </row>
    <row r="39" spans="1:52" s="1480" customFormat="1" ht="9.75" customHeight="1">
      <c r="A39" s="1619"/>
      <c r="B39" s="1760" t="s">
        <v>1641</v>
      </c>
      <c r="C39" s="1751" t="s">
        <v>1642</v>
      </c>
      <c r="D39" s="1751"/>
      <c r="E39" s="1751"/>
      <c r="F39" s="1751"/>
      <c r="G39" s="1751"/>
      <c r="H39" s="1752"/>
      <c r="I39" s="1753" t="s">
        <v>1643</v>
      </c>
      <c r="J39" s="1754"/>
      <c r="K39" s="1755"/>
      <c r="L39" s="1755"/>
      <c r="M39" s="1755"/>
      <c r="N39" s="1755"/>
      <c r="O39" s="1755"/>
      <c r="P39" s="1756"/>
      <c r="Q39" s="1757"/>
      <c r="R39" s="1757"/>
      <c r="S39" s="1757"/>
      <c r="T39" s="1757"/>
      <c r="U39" s="1757"/>
      <c r="V39" s="1757"/>
      <c r="W39" s="1757"/>
      <c r="X39" s="1757"/>
      <c r="Y39" s="1757"/>
      <c r="Z39" s="1757"/>
      <c r="AA39" s="1757"/>
      <c r="AB39" s="1757"/>
      <c r="AC39" s="1757"/>
      <c r="AD39" s="1757"/>
      <c r="AE39" s="1757"/>
      <c r="AF39" s="1757"/>
      <c r="AG39" s="1757"/>
      <c r="AH39" s="1757"/>
      <c r="AI39" s="1757"/>
      <c r="AJ39" s="1757"/>
      <c r="AK39" s="1757"/>
      <c r="AL39" s="1758">
        <f t="shared" si="4"/>
        <v>0</v>
      </c>
      <c r="AM39" s="1758"/>
      <c r="AN39" s="1758"/>
      <c r="AO39" s="1758"/>
      <c r="AP39" s="1758"/>
      <c r="AQ39" s="1758"/>
      <c r="AR39" s="1759"/>
    </row>
    <row r="40" spans="1:52" s="1480" customFormat="1" ht="9.75" customHeight="1">
      <c r="A40" s="1619"/>
      <c r="B40" s="1760" t="s">
        <v>1644</v>
      </c>
      <c r="C40" s="1763" t="s">
        <v>1645</v>
      </c>
      <c r="D40" s="1763"/>
      <c r="E40" s="1763" t="s">
        <v>1646</v>
      </c>
      <c r="F40" s="1763"/>
      <c r="G40" s="1763"/>
      <c r="H40" s="1764"/>
      <c r="I40" s="1753" t="s">
        <v>1647</v>
      </c>
      <c r="J40" s="1754"/>
      <c r="K40" s="1755"/>
      <c r="L40" s="1755"/>
      <c r="M40" s="1755"/>
      <c r="N40" s="1755"/>
      <c r="O40" s="1755"/>
      <c r="P40" s="1756"/>
      <c r="Q40" s="1757"/>
      <c r="R40" s="1757"/>
      <c r="S40" s="1757"/>
      <c r="T40" s="1757"/>
      <c r="U40" s="1757"/>
      <c r="V40" s="1757"/>
      <c r="W40" s="1757"/>
      <c r="X40" s="1757"/>
      <c r="Y40" s="1757"/>
      <c r="Z40" s="1757"/>
      <c r="AA40" s="1757"/>
      <c r="AB40" s="1757"/>
      <c r="AC40" s="1757"/>
      <c r="AD40" s="1757"/>
      <c r="AE40" s="1757"/>
      <c r="AF40" s="1757"/>
      <c r="AG40" s="1757"/>
      <c r="AH40" s="1757"/>
      <c r="AI40" s="1757"/>
      <c r="AJ40" s="1757"/>
      <c r="AK40" s="1757"/>
      <c r="AL40" s="1758">
        <f t="shared" si="4"/>
        <v>0</v>
      </c>
      <c r="AM40" s="1758"/>
      <c r="AN40" s="1758"/>
      <c r="AO40" s="1758"/>
      <c r="AP40" s="1758"/>
      <c r="AQ40" s="1758"/>
      <c r="AR40" s="1759"/>
      <c r="AT40" s="1480" t="s">
        <v>1648</v>
      </c>
      <c r="AV40" s="1480" t="s">
        <v>1622</v>
      </c>
      <c r="AX40" s="1699" t="s">
        <v>1623</v>
      </c>
    </row>
    <row r="41" spans="1:52" s="1480" customFormat="1" ht="9.75" customHeight="1">
      <c r="A41" s="1619"/>
      <c r="B41" s="1760" t="s">
        <v>1644</v>
      </c>
      <c r="C41" s="1763" t="s">
        <v>1645</v>
      </c>
      <c r="D41" s="1763"/>
      <c r="E41" s="1763" t="s">
        <v>1649</v>
      </c>
      <c r="F41" s="1763"/>
      <c r="G41" s="1763"/>
      <c r="H41" s="1764"/>
      <c r="I41" s="1753" t="s">
        <v>1650</v>
      </c>
      <c r="J41" s="1754"/>
      <c r="K41" s="1755"/>
      <c r="L41" s="1755"/>
      <c r="M41" s="1755"/>
      <c r="N41" s="1755"/>
      <c r="O41" s="1755"/>
      <c r="P41" s="1756"/>
      <c r="Q41" s="1757"/>
      <c r="R41" s="1757"/>
      <c r="S41" s="1757"/>
      <c r="T41" s="1757"/>
      <c r="U41" s="1757"/>
      <c r="V41" s="1757"/>
      <c r="W41" s="1757"/>
      <c r="X41" s="1757"/>
      <c r="Y41" s="1757"/>
      <c r="Z41" s="1757"/>
      <c r="AA41" s="1757"/>
      <c r="AB41" s="1757"/>
      <c r="AC41" s="1757"/>
      <c r="AD41" s="1757"/>
      <c r="AE41" s="1757"/>
      <c r="AF41" s="1757"/>
      <c r="AG41" s="1757"/>
      <c r="AH41" s="1757"/>
      <c r="AI41" s="1757"/>
      <c r="AJ41" s="1757"/>
      <c r="AK41" s="1757"/>
      <c r="AL41" s="1758">
        <f t="shared" si="4"/>
        <v>0</v>
      </c>
      <c r="AM41" s="1758"/>
      <c r="AN41" s="1758"/>
      <c r="AO41" s="1758"/>
      <c r="AP41" s="1758"/>
      <c r="AQ41" s="1758"/>
      <c r="AR41" s="1759"/>
      <c r="AT41" s="1671">
        <f>AV37</f>
        <v>19150</v>
      </c>
      <c r="AU41" s="1712">
        <v>0.1152</v>
      </c>
      <c r="AV41" s="1711">
        <f>TRUNC(AT41*AU41,-1)</f>
        <v>2200</v>
      </c>
      <c r="AW41" s="1712">
        <f>AU41/2</f>
        <v>5.7599999999999998E-2</v>
      </c>
      <c r="AX41" s="1711">
        <f>TRUNC(AV41/2,-1)</f>
        <v>1100</v>
      </c>
      <c r="AY41" s="1480">
        <f t="shared" ref="AY41:AY42" si="6">$AY$32</f>
        <v>12</v>
      </c>
      <c r="AZ41" s="1714">
        <f>AX41*AY41</f>
        <v>13200</v>
      </c>
    </row>
    <row r="42" spans="1:52" s="1480" customFormat="1" ht="9.75" customHeight="1">
      <c r="A42" s="1619"/>
      <c r="B42" s="1760" t="s">
        <v>1644</v>
      </c>
      <c r="C42" s="1763" t="s">
        <v>1645</v>
      </c>
      <c r="D42" s="1763"/>
      <c r="E42" s="1763" t="s">
        <v>1651</v>
      </c>
      <c r="F42" s="1763"/>
      <c r="G42" s="1763"/>
      <c r="H42" s="1764"/>
      <c r="I42" s="1753" t="s">
        <v>1652</v>
      </c>
      <c r="J42" s="1754"/>
      <c r="K42" s="1755"/>
      <c r="L42" s="1755"/>
      <c r="M42" s="1755"/>
      <c r="N42" s="1755"/>
      <c r="O42" s="1755"/>
      <c r="P42" s="1756"/>
      <c r="Q42" s="1757"/>
      <c r="R42" s="1757"/>
      <c r="S42" s="1757"/>
      <c r="T42" s="1757"/>
      <c r="U42" s="1757"/>
      <c r="V42" s="1757"/>
      <c r="W42" s="1757"/>
      <c r="X42" s="1757"/>
      <c r="Y42" s="1757"/>
      <c r="Z42" s="1757"/>
      <c r="AA42" s="1757"/>
      <c r="AB42" s="1757"/>
      <c r="AC42" s="1757"/>
      <c r="AD42" s="1757"/>
      <c r="AE42" s="1757"/>
      <c r="AF42" s="1757"/>
      <c r="AG42" s="1757"/>
      <c r="AH42" s="1757"/>
      <c r="AI42" s="1757"/>
      <c r="AJ42" s="1757"/>
      <c r="AK42" s="1757"/>
      <c r="AL42" s="1758">
        <f t="shared" si="4"/>
        <v>0</v>
      </c>
      <c r="AM42" s="1758"/>
      <c r="AN42" s="1758"/>
      <c r="AO42" s="1758"/>
      <c r="AP42" s="1758"/>
      <c r="AQ42" s="1758"/>
      <c r="AR42" s="1759"/>
      <c r="AT42" s="1671">
        <f>AV38</f>
        <v>7047900</v>
      </c>
      <c r="AU42" s="1712">
        <v>0.1152</v>
      </c>
      <c r="AV42" s="1711">
        <f>TRUNC(AT42*AU42,-1)</f>
        <v>811910</v>
      </c>
      <c r="AW42" s="1712">
        <f>AU42/2</f>
        <v>5.7599999999999998E-2</v>
      </c>
      <c r="AX42" s="1711">
        <f>TRUNC(AV42/2,-1)</f>
        <v>405950</v>
      </c>
      <c r="AY42" s="1480">
        <f t="shared" si="6"/>
        <v>12</v>
      </c>
      <c r="AZ42" s="1714">
        <f>AX42*AY42</f>
        <v>4871400</v>
      </c>
    </row>
    <row r="43" spans="1:52" s="1480" customFormat="1" ht="9.75" customHeight="1">
      <c r="A43" s="1619"/>
      <c r="B43" s="1760" t="s">
        <v>1644</v>
      </c>
      <c r="C43" s="1763" t="s">
        <v>1645</v>
      </c>
      <c r="D43" s="1763"/>
      <c r="E43" s="1763" t="s">
        <v>1653</v>
      </c>
      <c r="F43" s="1763"/>
      <c r="G43" s="1763"/>
      <c r="H43" s="1764"/>
      <c r="I43" s="1753" t="s">
        <v>1654</v>
      </c>
      <c r="J43" s="1754"/>
      <c r="K43" s="1755"/>
      <c r="L43" s="1755"/>
      <c r="M43" s="1755"/>
      <c r="N43" s="1755"/>
      <c r="O43" s="1755"/>
      <c r="P43" s="1756"/>
      <c r="Q43" s="1757"/>
      <c r="R43" s="1757"/>
      <c r="S43" s="1757"/>
      <c r="T43" s="1757"/>
      <c r="U43" s="1757"/>
      <c r="V43" s="1757"/>
      <c r="W43" s="1757"/>
      <c r="X43" s="1757"/>
      <c r="Y43" s="1757"/>
      <c r="Z43" s="1757"/>
      <c r="AA43" s="1757"/>
      <c r="AB43" s="1757"/>
      <c r="AC43" s="1757"/>
      <c r="AD43" s="1757"/>
      <c r="AE43" s="1757"/>
      <c r="AF43" s="1757"/>
      <c r="AG43" s="1757"/>
      <c r="AH43" s="1757"/>
      <c r="AI43" s="1757"/>
      <c r="AJ43" s="1757"/>
      <c r="AK43" s="1757"/>
      <c r="AL43" s="1758">
        <f t="shared" si="4"/>
        <v>0</v>
      </c>
      <c r="AM43" s="1758"/>
      <c r="AN43" s="1758"/>
      <c r="AO43" s="1758"/>
      <c r="AP43" s="1758"/>
      <c r="AQ43" s="1758"/>
      <c r="AR43" s="1759"/>
    </row>
    <row r="44" spans="1:52" s="1480" customFormat="1" ht="9.75" customHeight="1">
      <c r="A44" s="1619"/>
      <c r="B44" s="1760" t="s">
        <v>1644</v>
      </c>
      <c r="C44" s="1763" t="s">
        <v>1645</v>
      </c>
      <c r="D44" s="1763"/>
      <c r="E44" s="1763" t="s">
        <v>1655</v>
      </c>
      <c r="F44" s="1763"/>
      <c r="G44" s="1763"/>
      <c r="H44" s="1764"/>
      <c r="I44" s="1753" t="s">
        <v>1656</v>
      </c>
      <c r="J44" s="1754"/>
      <c r="K44" s="1755"/>
      <c r="L44" s="1755"/>
      <c r="M44" s="1755"/>
      <c r="N44" s="1755"/>
      <c r="O44" s="1755"/>
      <c r="P44" s="1756"/>
      <c r="Q44" s="1757"/>
      <c r="R44" s="1757"/>
      <c r="S44" s="1757"/>
      <c r="T44" s="1757"/>
      <c r="U44" s="1757"/>
      <c r="V44" s="1757"/>
      <c r="W44" s="1757"/>
      <c r="X44" s="1757"/>
      <c r="Y44" s="1757"/>
      <c r="Z44" s="1757"/>
      <c r="AA44" s="1757"/>
      <c r="AB44" s="1757"/>
      <c r="AC44" s="1757"/>
      <c r="AD44" s="1757"/>
      <c r="AE44" s="1757"/>
      <c r="AF44" s="1757"/>
      <c r="AG44" s="1757"/>
      <c r="AH44" s="1757"/>
      <c r="AI44" s="1757"/>
      <c r="AJ44" s="1757"/>
      <c r="AK44" s="1757"/>
      <c r="AL44" s="1758">
        <f t="shared" si="4"/>
        <v>0</v>
      </c>
      <c r="AM44" s="1758"/>
      <c r="AN44" s="1758"/>
      <c r="AO44" s="1758"/>
      <c r="AP44" s="1758"/>
      <c r="AQ44" s="1758"/>
      <c r="AR44" s="1759"/>
    </row>
    <row r="45" spans="1:52" s="1480" customFormat="1" ht="9.75" customHeight="1">
      <c r="A45" s="1619"/>
      <c r="B45" s="1760" t="s">
        <v>1657</v>
      </c>
      <c r="C45" s="1763" t="s">
        <v>1658</v>
      </c>
      <c r="D45" s="1763"/>
      <c r="E45" s="1763"/>
      <c r="F45" s="1763"/>
      <c r="G45" s="1763"/>
      <c r="H45" s="1764"/>
      <c r="I45" s="1753" t="s">
        <v>1659</v>
      </c>
      <c r="J45" s="1754"/>
      <c r="K45" s="1755"/>
      <c r="L45" s="1755"/>
      <c r="M45" s="1755"/>
      <c r="N45" s="1755"/>
      <c r="O45" s="1755"/>
      <c r="P45" s="1756"/>
      <c r="Q45" s="1757"/>
      <c r="R45" s="1757"/>
      <c r="S45" s="1757"/>
      <c r="T45" s="1757"/>
      <c r="U45" s="1757"/>
      <c r="V45" s="1757"/>
      <c r="W45" s="1757"/>
      <c r="X45" s="1757"/>
      <c r="Y45" s="1757"/>
      <c r="Z45" s="1757"/>
      <c r="AA45" s="1757"/>
      <c r="AB45" s="1757"/>
      <c r="AC45" s="1757"/>
      <c r="AD45" s="1757"/>
      <c r="AE45" s="1757"/>
      <c r="AF45" s="1757"/>
      <c r="AG45" s="1757"/>
      <c r="AH45" s="1757"/>
      <c r="AI45" s="1757"/>
      <c r="AJ45" s="1757"/>
      <c r="AK45" s="1757"/>
      <c r="AL45" s="1758">
        <f t="shared" si="4"/>
        <v>0</v>
      </c>
      <c r="AM45" s="1758"/>
      <c r="AN45" s="1758"/>
      <c r="AO45" s="1758"/>
      <c r="AP45" s="1758"/>
      <c r="AQ45" s="1758"/>
      <c r="AR45" s="1759"/>
      <c r="AT45" s="1480" t="s">
        <v>1660</v>
      </c>
      <c r="AW45" s="1712">
        <v>1.0500000000000001E-2</v>
      </c>
      <c r="AX45" s="1765">
        <v>8.0000000000000002E-3</v>
      </c>
    </row>
    <row r="46" spans="1:52" s="1480" customFormat="1" ht="9.75" hidden="1" customHeight="1">
      <c r="A46" s="1619"/>
      <c r="B46" s="1760" t="s">
        <v>1661</v>
      </c>
      <c r="C46" s="1763" t="s">
        <v>1662</v>
      </c>
      <c r="D46" s="1763"/>
      <c r="E46" s="1763"/>
      <c r="F46" s="1763"/>
      <c r="G46" s="1763"/>
      <c r="H46" s="1764"/>
      <c r="I46" s="1753" t="s">
        <v>1663</v>
      </c>
      <c r="J46" s="1754"/>
      <c r="K46" s="1755"/>
      <c r="L46" s="1755"/>
      <c r="M46" s="1755"/>
      <c r="N46" s="1755"/>
      <c r="O46" s="1755"/>
      <c r="P46" s="1756"/>
      <c r="Q46" s="1757"/>
      <c r="R46" s="1757"/>
      <c r="S46" s="1757"/>
      <c r="T46" s="1757"/>
      <c r="U46" s="1757"/>
      <c r="V46" s="1757"/>
      <c r="W46" s="1757"/>
      <c r="X46" s="1757"/>
      <c r="Y46" s="1757"/>
      <c r="Z46" s="1757"/>
      <c r="AA46" s="1757"/>
      <c r="AB46" s="1757"/>
      <c r="AC46" s="1757"/>
      <c r="AD46" s="1757"/>
      <c r="AE46" s="1757"/>
      <c r="AF46" s="1757"/>
      <c r="AG46" s="1757"/>
      <c r="AH46" s="1757"/>
      <c r="AI46" s="1757"/>
      <c r="AJ46" s="1757"/>
      <c r="AK46" s="1757"/>
      <c r="AL46" s="1758">
        <f t="shared" si="4"/>
        <v>0</v>
      </c>
      <c r="AM46" s="1758"/>
      <c r="AN46" s="1758"/>
      <c r="AO46" s="1758"/>
      <c r="AP46" s="1758"/>
      <c r="AQ46" s="1758"/>
      <c r="AR46" s="1759"/>
    </row>
    <row r="47" spans="1:52" s="1480" customFormat="1" ht="9.75" hidden="1" customHeight="1">
      <c r="A47" s="1619"/>
      <c r="B47" s="1760" t="s">
        <v>1664</v>
      </c>
      <c r="C47" s="1763" t="s">
        <v>1665</v>
      </c>
      <c r="D47" s="1763"/>
      <c r="E47" s="1763"/>
      <c r="F47" s="1763"/>
      <c r="G47" s="1763"/>
      <c r="H47" s="1764"/>
      <c r="I47" s="1753" t="s">
        <v>1666</v>
      </c>
      <c r="J47" s="1754"/>
      <c r="K47" s="1755"/>
      <c r="L47" s="1755"/>
      <c r="M47" s="1755"/>
      <c r="N47" s="1755"/>
      <c r="O47" s="1755"/>
      <c r="P47" s="1756"/>
      <c r="Q47" s="1757"/>
      <c r="R47" s="1757"/>
      <c r="S47" s="1757"/>
      <c r="T47" s="1757"/>
      <c r="U47" s="1757"/>
      <c r="V47" s="1757"/>
      <c r="W47" s="1757"/>
      <c r="X47" s="1757"/>
      <c r="Y47" s="1757"/>
      <c r="Z47" s="1757"/>
      <c r="AA47" s="1757"/>
      <c r="AB47" s="1757"/>
      <c r="AC47" s="1757"/>
      <c r="AD47" s="1757"/>
      <c r="AE47" s="1757"/>
      <c r="AF47" s="1757"/>
      <c r="AG47" s="1757"/>
      <c r="AH47" s="1757"/>
      <c r="AI47" s="1757"/>
      <c r="AJ47" s="1757"/>
      <c r="AK47" s="1757"/>
      <c r="AL47" s="1758">
        <f t="shared" si="4"/>
        <v>0</v>
      </c>
      <c r="AM47" s="1758"/>
      <c r="AN47" s="1758"/>
      <c r="AO47" s="1758"/>
      <c r="AP47" s="1758"/>
      <c r="AQ47" s="1758"/>
      <c r="AR47" s="1759"/>
    </row>
    <row r="48" spans="1:52" s="1480" customFormat="1" ht="9.75" hidden="1" customHeight="1">
      <c r="A48" s="1619"/>
      <c r="B48" s="1760" t="s">
        <v>1667</v>
      </c>
      <c r="C48" s="1763" t="s">
        <v>1668</v>
      </c>
      <c r="D48" s="1763"/>
      <c r="E48" s="1763"/>
      <c r="F48" s="1763"/>
      <c r="G48" s="1763"/>
      <c r="H48" s="1764"/>
      <c r="I48" s="1753" t="s">
        <v>1669</v>
      </c>
      <c r="J48" s="1754"/>
      <c r="K48" s="1755"/>
      <c r="L48" s="1755"/>
      <c r="M48" s="1755"/>
      <c r="N48" s="1755"/>
      <c r="O48" s="1755"/>
      <c r="P48" s="1756"/>
      <c r="Q48" s="1757"/>
      <c r="R48" s="1757"/>
      <c r="S48" s="1757"/>
      <c r="T48" s="1757"/>
      <c r="U48" s="1757"/>
      <c r="V48" s="1757"/>
      <c r="W48" s="1757"/>
      <c r="X48" s="1757"/>
      <c r="Y48" s="1757"/>
      <c r="Z48" s="1757"/>
      <c r="AA48" s="1757"/>
      <c r="AB48" s="1757"/>
      <c r="AC48" s="1757"/>
      <c r="AD48" s="1757"/>
      <c r="AE48" s="1757"/>
      <c r="AF48" s="1757"/>
      <c r="AG48" s="1757"/>
      <c r="AH48" s="1757"/>
      <c r="AI48" s="1757"/>
      <c r="AJ48" s="1757"/>
      <c r="AK48" s="1757"/>
      <c r="AL48" s="1758">
        <f t="shared" si="4"/>
        <v>0</v>
      </c>
      <c r="AM48" s="1758"/>
      <c r="AN48" s="1758"/>
      <c r="AO48" s="1758"/>
      <c r="AP48" s="1758"/>
      <c r="AQ48" s="1758"/>
      <c r="AR48" s="1759"/>
    </row>
    <row r="49" spans="1:44" s="1480" customFormat="1" ht="9.75" hidden="1" customHeight="1">
      <c r="A49" s="1619"/>
      <c r="B49" s="1760" t="s">
        <v>1670</v>
      </c>
      <c r="C49" s="1763" t="s">
        <v>1671</v>
      </c>
      <c r="D49" s="1763"/>
      <c r="E49" s="1763"/>
      <c r="F49" s="1763"/>
      <c r="G49" s="1763"/>
      <c r="H49" s="1764"/>
      <c r="I49" s="1753" t="s">
        <v>1672</v>
      </c>
      <c r="J49" s="1754"/>
      <c r="K49" s="1755"/>
      <c r="L49" s="1755"/>
      <c r="M49" s="1755"/>
      <c r="N49" s="1755"/>
      <c r="O49" s="1755"/>
      <c r="P49" s="1756"/>
      <c r="Q49" s="1757"/>
      <c r="R49" s="1757"/>
      <c r="S49" s="1757"/>
      <c r="T49" s="1757"/>
      <c r="U49" s="1757"/>
      <c r="V49" s="1757"/>
      <c r="W49" s="1757"/>
      <c r="X49" s="1757"/>
      <c r="Y49" s="1757"/>
      <c r="Z49" s="1757"/>
      <c r="AA49" s="1757"/>
      <c r="AB49" s="1757"/>
      <c r="AC49" s="1757"/>
      <c r="AD49" s="1757"/>
      <c r="AE49" s="1757"/>
      <c r="AF49" s="1757"/>
      <c r="AG49" s="1757"/>
      <c r="AH49" s="1757"/>
      <c r="AI49" s="1757"/>
      <c r="AJ49" s="1757"/>
      <c r="AK49" s="1757"/>
      <c r="AL49" s="1758">
        <f t="shared" si="4"/>
        <v>0</v>
      </c>
      <c r="AM49" s="1758"/>
      <c r="AN49" s="1758"/>
      <c r="AO49" s="1758"/>
      <c r="AP49" s="1758"/>
      <c r="AQ49" s="1758"/>
      <c r="AR49" s="1759"/>
    </row>
    <row r="50" spans="1:44" s="1480" customFormat="1" ht="9.75" hidden="1" customHeight="1">
      <c r="A50" s="1619"/>
      <c r="B50" s="1760" t="s">
        <v>1673</v>
      </c>
      <c r="C50" s="1763" t="s">
        <v>1674</v>
      </c>
      <c r="D50" s="1763"/>
      <c r="E50" s="1763"/>
      <c r="F50" s="1763"/>
      <c r="G50" s="1763"/>
      <c r="H50" s="1764"/>
      <c r="I50" s="1753" t="s">
        <v>1675</v>
      </c>
      <c r="J50" s="1754"/>
      <c r="K50" s="1755"/>
      <c r="L50" s="1755"/>
      <c r="M50" s="1755"/>
      <c r="N50" s="1755"/>
      <c r="O50" s="1755"/>
      <c r="P50" s="1756"/>
      <c r="Q50" s="1757"/>
      <c r="R50" s="1757"/>
      <c r="S50" s="1757"/>
      <c r="T50" s="1757"/>
      <c r="U50" s="1757"/>
      <c r="V50" s="1757"/>
      <c r="W50" s="1757"/>
      <c r="X50" s="1757"/>
      <c r="Y50" s="1757"/>
      <c r="Z50" s="1757"/>
      <c r="AA50" s="1757"/>
      <c r="AB50" s="1757"/>
      <c r="AC50" s="1757"/>
      <c r="AD50" s="1757"/>
      <c r="AE50" s="1757"/>
      <c r="AF50" s="1757"/>
      <c r="AG50" s="1757"/>
      <c r="AH50" s="1757"/>
      <c r="AI50" s="1757"/>
      <c r="AJ50" s="1757"/>
      <c r="AK50" s="1757"/>
      <c r="AL50" s="1758">
        <f t="shared" si="4"/>
        <v>0</v>
      </c>
      <c r="AM50" s="1758"/>
      <c r="AN50" s="1758"/>
      <c r="AO50" s="1758"/>
      <c r="AP50" s="1758"/>
      <c r="AQ50" s="1758"/>
      <c r="AR50" s="1759"/>
    </row>
    <row r="51" spans="1:44" s="1480" customFormat="1" ht="9.75" customHeight="1">
      <c r="A51" s="1619"/>
      <c r="B51" s="1760" t="s">
        <v>1676</v>
      </c>
      <c r="C51" s="1763" t="s">
        <v>1677</v>
      </c>
      <c r="D51" s="1763"/>
      <c r="E51" s="1763"/>
      <c r="F51" s="1763"/>
      <c r="G51" s="1763"/>
      <c r="H51" s="1764"/>
      <c r="I51" s="1753" t="s">
        <v>1678</v>
      </c>
      <c r="J51" s="1754"/>
      <c r="K51" s="1755"/>
      <c r="L51" s="1755"/>
      <c r="M51" s="1755"/>
      <c r="N51" s="1755"/>
      <c r="O51" s="1755"/>
      <c r="P51" s="1756"/>
      <c r="Q51" s="1757"/>
      <c r="R51" s="1757"/>
      <c r="S51" s="1757"/>
      <c r="T51" s="1757"/>
      <c r="U51" s="1757"/>
      <c r="V51" s="1757"/>
      <c r="W51" s="1757"/>
      <c r="X51" s="1757"/>
      <c r="Y51" s="1757"/>
      <c r="Z51" s="1757"/>
      <c r="AA51" s="1757"/>
      <c r="AB51" s="1757"/>
      <c r="AC51" s="1757"/>
      <c r="AD51" s="1757"/>
      <c r="AE51" s="1757"/>
      <c r="AF51" s="1757"/>
      <c r="AG51" s="1757"/>
      <c r="AH51" s="1757"/>
      <c r="AI51" s="1757"/>
      <c r="AJ51" s="1757"/>
      <c r="AK51" s="1757"/>
      <c r="AL51" s="1758">
        <f t="shared" si="4"/>
        <v>0</v>
      </c>
      <c r="AM51" s="1758"/>
      <c r="AN51" s="1758"/>
      <c r="AO51" s="1758"/>
      <c r="AP51" s="1758"/>
      <c r="AQ51" s="1758"/>
      <c r="AR51" s="1759"/>
    </row>
    <row r="52" spans="1:44" s="1480" customFormat="1" ht="9.75" hidden="1" customHeight="1">
      <c r="A52" s="1619"/>
      <c r="B52" s="1766" t="s">
        <v>1679</v>
      </c>
      <c r="C52" s="1767" t="s">
        <v>1680</v>
      </c>
      <c r="D52" s="1767"/>
      <c r="E52" s="1767"/>
      <c r="F52" s="1767"/>
      <c r="G52" s="1767"/>
      <c r="H52" s="1768"/>
      <c r="I52" s="1769" t="s">
        <v>1681</v>
      </c>
      <c r="J52" s="1770"/>
      <c r="K52" s="1771"/>
      <c r="L52" s="1771"/>
      <c r="M52" s="1771"/>
      <c r="N52" s="1771"/>
      <c r="O52" s="1771"/>
      <c r="P52" s="1772"/>
      <c r="Q52" s="1773"/>
      <c r="R52" s="1773"/>
      <c r="S52" s="1773"/>
      <c r="T52" s="1773"/>
      <c r="U52" s="1773"/>
      <c r="V52" s="1773"/>
      <c r="W52" s="1773"/>
      <c r="X52" s="1773"/>
      <c r="Y52" s="1773"/>
      <c r="Z52" s="1773"/>
      <c r="AA52" s="1773"/>
      <c r="AB52" s="1773"/>
      <c r="AC52" s="1773"/>
      <c r="AD52" s="1773"/>
      <c r="AE52" s="1773"/>
      <c r="AF52" s="1773"/>
      <c r="AG52" s="1773"/>
      <c r="AH52" s="1773"/>
      <c r="AI52" s="1773"/>
      <c r="AJ52" s="1773"/>
      <c r="AK52" s="1773"/>
      <c r="AL52" s="1774">
        <f t="shared" si="4"/>
        <v>0</v>
      </c>
      <c r="AM52" s="1774"/>
      <c r="AN52" s="1774"/>
      <c r="AO52" s="1774"/>
      <c r="AP52" s="1774"/>
      <c r="AQ52" s="1774"/>
      <c r="AR52" s="1775"/>
    </row>
    <row r="53" spans="1:44" s="1480" customFormat="1" ht="9.75" hidden="1" customHeight="1">
      <c r="A53" s="1619"/>
      <c r="B53" s="1760" t="s">
        <v>1682</v>
      </c>
      <c r="C53" s="1763" t="s">
        <v>1683</v>
      </c>
      <c r="D53" s="1763"/>
      <c r="E53" s="1763"/>
      <c r="F53" s="1763"/>
      <c r="G53" s="1763"/>
      <c r="H53" s="1764"/>
      <c r="I53" s="1753" t="s">
        <v>1684</v>
      </c>
      <c r="J53" s="1754"/>
      <c r="K53" s="1755"/>
      <c r="L53" s="1755"/>
      <c r="M53" s="1755"/>
      <c r="N53" s="1755"/>
      <c r="O53" s="1755"/>
      <c r="P53" s="1756"/>
      <c r="Q53" s="1757"/>
      <c r="R53" s="1757"/>
      <c r="S53" s="1757"/>
      <c r="T53" s="1757"/>
      <c r="U53" s="1757"/>
      <c r="V53" s="1757"/>
      <c r="W53" s="1757"/>
      <c r="X53" s="1757"/>
      <c r="Y53" s="1757"/>
      <c r="Z53" s="1757"/>
      <c r="AA53" s="1757"/>
      <c r="AB53" s="1757"/>
      <c r="AC53" s="1757"/>
      <c r="AD53" s="1757"/>
      <c r="AE53" s="1757"/>
      <c r="AF53" s="1757"/>
      <c r="AG53" s="1757"/>
      <c r="AH53" s="1757"/>
      <c r="AI53" s="1757"/>
      <c r="AJ53" s="1757"/>
      <c r="AK53" s="1757"/>
      <c r="AL53" s="1758">
        <f t="shared" si="4"/>
        <v>0</v>
      </c>
      <c r="AM53" s="1758"/>
      <c r="AN53" s="1758"/>
      <c r="AO53" s="1758"/>
      <c r="AP53" s="1758"/>
      <c r="AQ53" s="1758"/>
      <c r="AR53" s="1759"/>
    </row>
    <row r="54" spans="1:44" s="1480" customFormat="1" ht="9.75" hidden="1" customHeight="1">
      <c r="A54" s="1619"/>
      <c r="B54" s="1760" t="s">
        <v>1685</v>
      </c>
      <c r="C54" s="1763" t="s">
        <v>1686</v>
      </c>
      <c r="D54" s="1763"/>
      <c r="E54" s="1763"/>
      <c r="F54" s="1763"/>
      <c r="G54" s="1763"/>
      <c r="H54" s="1764"/>
      <c r="I54" s="1753" t="s">
        <v>1687</v>
      </c>
      <c r="J54" s="1754"/>
      <c r="K54" s="1755"/>
      <c r="L54" s="1755"/>
      <c r="M54" s="1755"/>
      <c r="N54" s="1755"/>
      <c r="O54" s="1755"/>
      <c r="P54" s="1756"/>
      <c r="Q54" s="1757"/>
      <c r="R54" s="1757"/>
      <c r="S54" s="1757"/>
      <c r="T54" s="1757"/>
      <c r="U54" s="1757"/>
      <c r="V54" s="1757"/>
      <c r="W54" s="1757"/>
      <c r="X54" s="1757"/>
      <c r="Y54" s="1757"/>
      <c r="Z54" s="1757"/>
      <c r="AA54" s="1757"/>
      <c r="AB54" s="1757"/>
      <c r="AC54" s="1757"/>
      <c r="AD54" s="1757"/>
      <c r="AE54" s="1757"/>
      <c r="AF54" s="1757"/>
      <c r="AG54" s="1757"/>
      <c r="AH54" s="1757"/>
      <c r="AI54" s="1757"/>
      <c r="AJ54" s="1757"/>
      <c r="AK54" s="1757"/>
      <c r="AL54" s="1758">
        <f t="shared" si="4"/>
        <v>0</v>
      </c>
      <c r="AM54" s="1758"/>
      <c r="AN54" s="1758"/>
      <c r="AO54" s="1758"/>
      <c r="AP54" s="1758"/>
      <c r="AQ54" s="1758"/>
      <c r="AR54" s="1759"/>
    </row>
    <row r="55" spans="1:44" s="1480" customFormat="1" ht="9.75" hidden="1" customHeight="1">
      <c r="A55" s="1619"/>
      <c r="B55" s="1766" t="s">
        <v>1688</v>
      </c>
      <c r="C55" s="1767" t="s">
        <v>1689</v>
      </c>
      <c r="D55" s="1767"/>
      <c r="E55" s="1767"/>
      <c r="F55" s="1767"/>
      <c r="G55" s="1767"/>
      <c r="H55" s="1768"/>
      <c r="I55" s="1769" t="s">
        <v>1690</v>
      </c>
      <c r="J55" s="1770"/>
      <c r="K55" s="1771"/>
      <c r="L55" s="1771"/>
      <c r="M55" s="1771"/>
      <c r="N55" s="1771"/>
      <c r="O55" s="1771"/>
      <c r="P55" s="1772"/>
      <c r="Q55" s="1773"/>
      <c r="R55" s="1773"/>
      <c r="S55" s="1773"/>
      <c r="T55" s="1773"/>
      <c r="U55" s="1773"/>
      <c r="V55" s="1773"/>
      <c r="W55" s="1773"/>
      <c r="X55" s="1773"/>
      <c r="Y55" s="1773"/>
      <c r="Z55" s="1773"/>
      <c r="AA55" s="1773"/>
      <c r="AB55" s="1773"/>
      <c r="AC55" s="1773"/>
      <c r="AD55" s="1773"/>
      <c r="AE55" s="1773"/>
      <c r="AF55" s="1773"/>
      <c r="AG55" s="1773"/>
      <c r="AH55" s="1773"/>
      <c r="AI55" s="1773"/>
      <c r="AJ55" s="1773"/>
      <c r="AK55" s="1773"/>
      <c r="AL55" s="1774">
        <f t="shared" si="4"/>
        <v>0</v>
      </c>
      <c r="AM55" s="1774"/>
      <c r="AN55" s="1774"/>
      <c r="AO55" s="1774"/>
      <c r="AP55" s="1774"/>
      <c r="AQ55" s="1774"/>
      <c r="AR55" s="1775"/>
    </row>
    <row r="56" spans="1:44" s="1480" customFormat="1" ht="9.75" hidden="1" customHeight="1">
      <c r="A56" s="1619"/>
      <c r="B56" s="1760" t="s">
        <v>1691</v>
      </c>
      <c r="C56" s="1763" t="s">
        <v>1692</v>
      </c>
      <c r="D56" s="1763"/>
      <c r="E56" s="1763"/>
      <c r="F56" s="1763"/>
      <c r="G56" s="1763"/>
      <c r="H56" s="1764"/>
      <c r="I56" s="1753" t="s">
        <v>1693</v>
      </c>
      <c r="J56" s="1754"/>
      <c r="K56" s="1755"/>
      <c r="L56" s="1755"/>
      <c r="M56" s="1755"/>
      <c r="N56" s="1755"/>
      <c r="O56" s="1755"/>
      <c r="P56" s="1756"/>
      <c r="Q56" s="1757"/>
      <c r="R56" s="1757"/>
      <c r="S56" s="1757"/>
      <c r="T56" s="1757"/>
      <c r="U56" s="1757"/>
      <c r="V56" s="1757"/>
      <c r="W56" s="1757"/>
      <c r="X56" s="1757"/>
      <c r="Y56" s="1757"/>
      <c r="Z56" s="1757"/>
      <c r="AA56" s="1757"/>
      <c r="AB56" s="1757"/>
      <c r="AC56" s="1757"/>
      <c r="AD56" s="1757"/>
      <c r="AE56" s="1757"/>
      <c r="AF56" s="1757"/>
      <c r="AG56" s="1757"/>
      <c r="AH56" s="1757"/>
      <c r="AI56" s="1757"/>
      <c r="AJ56" s="1757"/>
      <c r="AK56" s="1757"/>
      <c r="AL56" s="1758">
        <f>SUM(J56:AK56)</f>
        <v>0</v>
      </c>
      <c r="AM56" s="1758"/>
      <c r="AN56" s="1758"/>
      <c r="AO56" s="1758"/>
      <c r="AP56" s="1758"/>
      <c r="AQ56" s="1758"/>
      <c r="AR56" s="1759"/>
    </row>
    <row r="57" spans="1:44" s="1480" customFormat="1" ht="9.75" hidden="1" customHeight="1">
      <c r="A57" s="1619"/>
      <c r="B57" s="1760" t="s">
        <v>1694</v>
      </c>
      <c r="C57" s="1763" t="s">
        <v>1695</v>
      </c>
      <c r="D57" s="1763"/>
      <c r="E57" s="1763"/>
      <c r="F57" s="1763"/>
      <c r="G57" s="1763"/>
      <c r="H57" s="1764"/>
      <c r="I57" s="1753" t="s">
        <v>1696</v>
      </c>
      <c r="J57" s="1754"/>
      <c r="K57" s="1755"/>
      <c r="L57" s="1755"/>
      <c r="M57" s="1755"/>
      <c r="N57" s="1755"/>
      <c r="O57" s="1755"/>
      <c r="P57" s="1756"/>
      <c r="Q57" s="1757"/>
      <c r="R57" s="1757"/>
      <c r="S57" s="1757"/>
      <c r="T57" s="1757"/>
      <c r="U57" s="1757"/>
      <c r="V57" s="1757"/>
      <c r="W57" s="1757"/>
      <c r="X57" s="1757"/>
      <c r="Y57" s="1757"/>
      <c r="Z57" s="1757"/>
      <c r="AA57" s="1757"/>
      <c r="AB57" s="1757"/>
      <c r="AC57" s="1757"/>
      <c r="AD57" s="1757"/>
      <c r="AE57" s="1757"/>
      <c r="AF57" s="1757"/>
      <c r="AG57" s="1757"/>
      <c r="AH57" s="1757"/>
      <c r="AI57" s="1757"/>
      <c r="AJ57" s="1757"/>
      <c r="AK57" s="1757"/>
      <c r="AL57" s="1758">
        <f>SUM(J57:AK57)</f>
        <v>0</v>
      </c>
      <c r="AM57" s="1758"/>
      <c r="AN57" s="1758"/>
      <c r="AO57" s="1758"/>
      <c r="AP57" s="1758"/>
      <c r="AQ57" s="1758"/>
      <c r="AR57" s="1759"/>
    </row>
    <row r="58" spans="1:44" s="1480" customFormat="1" ht="9.75" hidden="1" customHeight="1">
      <c r="A58" s="1619"/>
      <c r="B58" s="1760" t="s">
        <v>1697</v>
      </c>
      <c r="C58" s="1763" t="s">
        <v>1698</v>
      </c>
      <c r="D58" s="1763"/>
      <c r="E58" s="1763"/>
      <c r="F58" s="1763"/>
      <c r="G58" s="1763"/>
      <c r="H58" s="1764"/>
      <c r="I58" s="1753" t="s">
        <v>1699</v>
      </c>
      <c r="J58" s="1754"/>
      <c r="K58" s="1755"/>
      <c r="L58" s="1755"/>
      <c r="M58" s="1755"/>
      <c r="N58" s="1755"/>
      <c r="O58" s="1755"/>
      <c r="P58" s="1756"/>
      <c r="Q58" s="1757"/>
      <c r="R58" s="1757"/>
      <c r="S58" s="1757"/>
      <c r="T58" s="1757"/>
      <c r="U58" s="1757"/>
      <c r="V58" s="1757"/>
      <c r="W58" s="1757"/>
      <c r="X58" s="1757"/>
      <c r="Y58" s="1757"/>
      <c r="Z58" s="1757"/>
      <c r="AA58" s="1757"/>
      <c r="AB58" s="1757"/>
      <c r="AC58" s="1757"/>
      <c r="AD58" s="1757"/>
      <c r="AE58" s="1757"/>
      <c r="AF58" s="1757"/>
      <c r="AG58" s="1757"/>
      <c r="AH58" s="1757"/>
      <c r="AI58" s="1757"/>
      <c r="AJ58" s="1757"/>
      <c r="AK58" s="1757"/>
      <c r="AL58" s="1758">
        <f>SUM(J58:AK58)</f>
        <v>0</v>
      </c>
      <c r="AM58" s="1758"/>
      <c r="AN58" s="1758"/>
      <c r="AO58" s="1758"/>
      <c r="AP58" s="1758"/>
      <c r="AQ58" s="1758"/>
      <c r="AR58" s="1759"/>
    </row>
    <row r="59" spans="1:44" s="1480" customFormat="1" ht="9.75" customHeight="1">
      <c r="A59" s="1619"/>
      <c r="B59" s="1760" t="s">
        <v>1700</v>
      </c>
      <c r="C59" s="1763" t="s">
        <v>1701</v>
      </c>
      <c r="D59" s="1763"/>
      <c r="E59" s="1763"/>
      <c r="F59" s="1763"/>
      <c r="G59" s="1763"/>
      <c r="H59" s="1764"/>
      <c r="I59" s="1753" t="s">
        <v>1702</v>
      </c>
      <c r="J59" s="1754"/>
      <c r="K59" s="1755"/>
      <c r="L59" s="1755"/>
      <c r="M59" s="1755"/>
      <c r="N59" s="1755"/>
      <c r="O59" s="1755"/>
      <c r="P59" s="1756"/>
      <c r="Q59" s="1757"/>
      <c r="R59" s="1757"/>
      <c r="S59" s="1757"/>
      <c r="T59" s="1757"/>
      <c r="U59" s="1757"/>
      <c r="V59" s="1757"/>
      <c r="W59" s="1757"/>
      <c r="X59" s="1757"/>
      <c r="Y59" s="1757"/>
      <c r="Z59" s="1757"/>
      <c r="AA59" s="1757"/>
      <c r="AB59" s="1757"/>
      <c r="AC59" s="1757"/>
      <c r="AD59" s="1757"/>
      <c r="AE59" s="1757"/>
      <c r="AF59" s="1757"/>
      <c r="AG59" s="1757"/>
      <c r="AH59" s="1757"/>
      <c r="AI59" s="1757"/>
      <c r="AJ59" s="1757"/>
      <c r="AK59" s="1757"/>
      <c r="AL59" s="1758">
        <f>SUM(J59:AK59)</f>
        <v>0</v>
      </c>
      <c r="AM59" s="1758"/>
      <c r="AN59" s="1758"/>
      <c r="AO59" s="1758"/>
      <c r="AP59" s="1758"/>
      <c r="AQ59" s="1758"/>
      <c r="AR59" s="1759"/>
    </row>
    <row r="60" spans="1:44" s="1480" customFormat="1" ht="9.75" customHeight="1">
      <c r="A60" s="1619"/>
      <c r="B60" s="1760" t="s">
        <v>1703</v>
      </c>
      <c r="C60" s="1763" t="s">
        <v>1704</v>
      </c>
      <c r="D60" s="1763"/>
      <c r="E60" s="1763"/>
      <c r="F60" s="1763"/>
      <c r="G60" s="1763"/>
      <c r="H60" s="1764"/>
      <c r="I60" s="1753" t="s">
        <v>1705</v>
      </c>
      <c r="J60" s="1754"/>
      <c r="K60" s="1755"/>
      <c r="L60" s="1755"/>
      <c r="M60" s="1755"/>
      <c r="N60" s="1755"/>
      <c r="O60" s="1755"/>
      <c r="P60" s="1756"/>
      <c r="Q60" s="1757"/>
      <c r="R60" s="1757"/>
      <c r="S60" s="1757"/>
      <c r="T60" s="1757"/>
      <c r="U60" s="1757"/>
      <c r="V60" s="1757"/>
      <c r="W60" s="1757"/>
      <c r="X60" s="1757"/>
      <c r="Y60" s="1757"/>
      <c r="Z60" s="1757"/>
      <c r="AA60" s="1757"/>
      <c r="AB60" s="1757"/>
      <c r="AC60" s="1757"/>
      <c r="AD60" s="1757"/>
      <c r="AE60" s="1757"/>
      <c r="AF60" s="1757"/>
      <c r="AG60" s="1757"/>
      <c r="AH60" s="1757"/>
      <c r="AI60" s="1757"/>
      <c r="AJ60" s="1757"/>
      <c r="AK60" s="1757"/>
      <c r="AL60" s="1758">
        <f t="shared" si="4"/>
        <v>0</v>
      </c>
      <c r="AM60" s="1758"/>
      <c r="AN60" s="1758"/>
      <c r="AO60" s="1758"/>
      <c r="AP60" s="1758"/>
      <c r="AQ60" s="1758"/>
      <c r="AR60" s="1759"/>
    </row>
    <row r="61" spans="1:44" s="1480" customFormat="1" ht="9.75" customHeight="1">
      <c r="A61" s="1619"/>
      <c r="B61" s="1760" t="s">
        <v>1706</v>
      </c>
      <c r="C61" s="1763" t="s">
        <v>1707</v>
      </c>
      <c r="D61" s="1763"/>
      <c r="E61" s="1763"/>
      <c r="F61" s="1763"/>
      <c r="G61" s="1763"/>
      <c r="H61" s="1764"/>
      <c r="I61" s="1753" t="s">
        <v>1708</v>
      </c>
      <c r="J61" s="1754"/>
      <c r="K61" s="1755"/>
      <c r="L61" s="1755"/>
      <c r="M61" s="1755"/>
      <c r="N61" s="1755"/>
      <c r="O61" s="1755"/>
      <c r="P61" s="1756"/>
      <c r="Q61" s="1757"/>
      <c r="R61" s="1757"/>
      <c r="S61" s="1757"/>
      <c r="T61" s="1757"/>
      <c r="U61" s="1757"/>
      <c r="V61" s="1757"/>
      <c r="W61" s="1757"/>
      <c r="X61" s="1757"/>
      <c r="Y61" s="1757"/>
      <c r="Z61" s="1757"/>
      <c r="AA61" s="1757"/>
      <c r="AB61" s="1757"/>
      <c r="AC61" s="1757"/>
      <c r="AD61" s="1757"/>
      <c r="AE61" s="1757"/>
      <c r="AF61" s="1757"/>
      <c r="AG61" s="1757"/>
      <c r="AH61" s="1757"/>
      <c r="AI61" s="1757"/>
      <c r="AJ61" s="1757"/>
      <c r="AK61" s="1757"/>
      <c r="AL61" s="1758">
        <f t="shared" si="4"/>
        <v>0</v>
      </c>
      <c r="AM61" s="1758"/>
      <c r="AN61" s="1758"/>
      <c r="AO61" s="1758"/>
      <c r="AP61" s="1758"/>
      <c r="AQ61" s="1758"/>
      <c r="AR61" s="1759"/>
    </row>
    <row r="62" spans="1:44" s="1480" customFormat="1" ht="9.75" customHeight="1">
      <c r="A62" s="1619"/>
      <c r="B62" s="1766" t="s">
        <v>1709</v>
      </c>
      <c r="C62" s="1767" t="s">
        <v>1710</v>
      </c>
      <c r="D62" s="1767"/>
      <c r="E62" s="1767"/>
      <c r="F62" s="1767"/>
      <c r="G62" s="1767"/>
      <c r="H62" s="1768"/>
      <c r="I62" s="1776" t="s">
        <v>1711</v>
      </c>
      <c r="J62" s="1770"/>
      <c r="K62" s="1771"/>
      <c r="L62" s="1771"/>
      <c r="M62" s="1771"/>
      <c r="N62" s="1771"/>
      <c r="O62" s="1771"/>
      <c r="P62" s="1772"/>
      <c r="Q62" s="1773"/>
      <c r="R62" s="1773"/>
      <c r="S62" s="1773"/>
      <c r="T62" s="1773"/>
      <c r="U62" s="1773"/>
      <c r="V62" s="1773"/>
      <c r="W62" s="1773"/>
      <c r="X62" s="1773"/>
      <c r="Y62" s="1773"/>
      <c r="Z62" s="1773"/>
      <c r="AA62" s="1773"/>
      <c r="AB62" s="1773"/>
      <c r="AC62" s="1773"/>
      <c r="AD62" s="1773"/>
      <c r="AE62" s="1773"/>
      <c r="AF62" s="1773"/>
      <c r="AG62" s="1773"/>
      <c r="AH62" s="1773"/>
      <c r="AI62" s="1773"/>
      <c r="AJ62" s="1773"/>
      <c r="AK62" s="1773"/>
      <c r="AL62" s="1774">
        <f t="shared" si="4"/>
        <v>0</v>
      </c>
      <c r="AM62" s="1774"/>
      <c r="AN62" s="1774"/>
      <c r="AO62" s="1774"/>
      <c r="AP62" s="1774"/>
      <c r="AQ62" s="1774"/>
      <c r="AR62" s="1775"/>
    </row>
    <row r="63" spans="1:44" s="1480" customFormat="1" ht="9.75" customHeight="1">
      <c r="A63" s="1619"/>
      <c r="B63" s="1766" t="s">
        <v>1712</v>
      </c>
      <c r="C63" s="1767" t="s">
        <v>1713</v>
      </c>
      <c r="D63" s="1767"/>
      <c r="E63" s="1767"/>
      <c r="F63" s="1767"/>
      <c r="G63" s="1767"/>
      <c r="H63" s="1768"/>
      <c r="I63" s="1769" t="s">
        <v>1714</v>
      </c>
      <c r="J63" s="1770"/>
      <c r="K63" s="1771"/>
      <c r="L63" s="1771"/>
      <c r="M63" s="1771"/>
      <c r="N63" s="1771"/>
      <c r="O63" s="1771"/>
      <c r="P63" s="1772"/>
      <c r="Q63" s="1773"/>
      <c r="R63" s="1773"/>
      <c r="S63" s="1773"/>
      <c r="T63" s="1773"/>
      <c r="U63" s="1773"/>
      <c r="V63" s="1773"/>
      <c r="W63" s="1773"/>
      <c r="X63" s="1773"/>
      <c r="Y63" s="1773"/>
      <c r="Z63" s="1773"/>
      <c r="AA63" s="1773"/>
      <c r="AB63" s="1773"/>
      <c r="AC63" s="1773"/>
      <c r="AD63" s="1773"/>
      <c r="AE63" s="1773"/>
      <c r="AF63" s="1773"/>
      <c r="AG63" s="1773"/>
      <c r="AH63" s="1773"/>
      <c r="AI63" s="1773"/>
      <c r="AJ63" s="1773"/>
      <c r="AK63" s="1773"/>
      <c r="AL63" s="1774">
        <f t="shared" si="4"/>
        <v>0</v>
      </c>
      <c r="AM63" s="1774"/>
      <c r="AN63" s="1774"/>
      <c r="AO63" s="1774"/>
      <c r="AP63" s="1774"/>
      <c r="AQ63" s="1774"/>
      <c r="AR63" s="1775"/>
    </row>
    <row r="64" spans="1:44" s="1480" customFormat="1" ht="9.75" customHeight="1">
      <c r="A64" s="1619"/>
      <c r="B64" s="1760" t="s">
        <v>1715</v>
      </c>
      <c r="C64" s="1777" t="s">
        <v>1716</v>
      </c>
      <c r="D64" s="1777"/>
      <c r="E64" s="1777"/>
      <c r="F64" s="1777"/>
      <c r="G64" s="1777"/>
      <c r="H64" s="1778"/>
      <c r="I64" s="1753" t="s">
        <v>1717</v>
      </c>
      <c r="J64" s="1754"/>
      <c r="K64" s="1755"/>
      <c r="L64" s="1755"/>
      <c r="M64" s="1755"/>
      <c r="N64" s="1755"/>
      <c r="O64" s="1755"/>
      <c r="P64" s="1756"/>
      <c r="Q64" s="1757"/>
      <c r="R64" s="1757"/>
      <c r="S64" s="1757"/>
      <c r="T64" s="1757"/>
      <c r="U64" s="1757"/>
      <c r="V64" s="1757"/>
      <c r="W64" s="1757"/>
      <c r="X64" s="1757"/>
      <c r="Y64" s="1757"/>
      <c r="Z64" s="1757"/>
      <c r="AA64" s="1757"/>
      <c r="AB64" s="1757"/>
      <c r="AC64" s="1757"/>
      <c r="AD64" s="1757"/>
      <c r="AE64" s="1757"/>
      <c r="AF64" s="1757"/>
      <c r="AG64" s="1757"/>
      <c r="AH64" s="1757"/>
      <c r="AI64" s="1757"/>
      <c r="AJ64" s="1757"/>
      <c r="AK64" s="1757"/>
      <c r="AL64" s="1758">
        <f t="shared" si="4"/>
        <v>0</v>
      </c>
      <c r="AM64" s="1758"/>
      <c r="AN64" s="1758"/>
      <c r="AO64" s="1758"/>
      <c r="AP64" s="1758"/>
      <c r="AQ64" s="1758"/>
      <c r="AR64" s="1759"/>
    </row>
    <row r="65" spans="1:64" s="1480" customFormat="1" ht="9.75" customHeight="1">
      <c r="A65" s="1619"/>
      <c r="B65" s="1779" t="s">
        <v>1718</v>
      </c>
      <c r="C65" s="1763" t="s">
        <v>1719</v>
      </c>
      <c r="D65" s="1763"/>
      <c r="E65" s="1763"/>
      <c r="F65" s="1763"/>
      <c r="G65" s="1763"/>
      <c r="H65" s="1764"/>
      <c r="I65" s="1753" t="s">
        <v>1720</v>
      </c>
      <c r="J65" s="1780"/>
      <c r="K65" s="1781"/>
      <c r="L65" s="1781"/>
      <c r="M65" s="1781"/>
      <c r="N65" s="1781"/>
      <c r="O65" s="1781"/>
      <c r="P65" s="1782"/>
      <c r="Q65" s="1783"/>
      <c r="R65" s="1783"/>
      <c r="S65" s="1783"/>
      <c r="T65" s="1783"/>
      <c r="U65" s="1783"/>
      <c r="V65" s="1783"/>
      <c r="W65" s="1783"/>
      <c r="X65" s="1783"/>
      <c r="Y65" s="1783"/>
      <c r="Z65" s="1783"/>
      <c r="AA65" s="1783"/>
      <c r="AB65" s="1783"/>
      <c r="AC65" s="1783"/>
      <c r="AD65" s="1783"/>
      <c r="AE65" s="1783"/>
      <c r="AF65" s="1783"/>
      <c r="AG65" s="1783"/>
      <c r="AH65" s="1783"/>
      <c r="AI65" s="1783"/>
      <c r="AJ65" s="1783"/>
      <c r="AK65" s="1783"/>
      <c r="AL65" s="1784">
        <f t="shared" si="4"/>
        <v>0</v>
      </c>
      <c r="AM65" s="1784"/>
      <c r="AN65" s="1784"/>
      <c r="AO65" s="1784"/>
      <c r="AP65" s="1784"/>
      <c r="AQ65" s="1784"/>
      <c r="AR65" s="1785"/>
      <c r="AT65" s="1479" t="s">
        <v>1721</v>
      </c>
    </row>
    <row r="66" spans="1:64" s="1480" customFormat="1" ht="15" customHeight="1">
      <c r="A66" s="1619"/>
      <c r="B66" s="1786" t="s">
        <v>1722</v>
      </c>
      <c r="C66" s="1787"/>
      <c r="D66" s="1788" t="s">
        <v>1723</v>
      </c>
      <c r="E66" s="1788"/>
      <c r="F66" s="1788"/>
      <c r="G66" s="1788"/>
      <c r="H66" s="1788"/>
      <c r="I66" s="1789"/>
      <c r="J66" s="1790">
        <f>SUM(J64:P65,J56:P61,J53:P54,J35:P51)</f>
        <v>0</v>
      </c>
      <c r="K66" s="1791"/>
      <c r="L66" s="1791"/>
      <c r="M66" s="1791"/>
      <c r="N66" s="1791"/>
      <c r="O66" s="1791"/>
      <c r="P66" s="1792"/>
      <c r="Q66" s="1790">
        <f>SUM(Q35:W51,Q53:W61,Q64:W65)</f>
        <v>0</v>
      </c>
      <c r="R66" s="1791"/>
      <c r="S66" s="1791"/>
      <c r="T66" s="1791"/>
      <c r="U66" s="1791"/>
      <c r="V66" s="1791"/>
      <c r="W66" s="1792"/>
      <c r="X66" s="1790">
        <f>SUM(X35:AD51,X53:AD61,X64:AD65)</f>
        <v>0</v>
      </c>
      <c r="Y66" s="1791"/>
      <c r="Z66" s="1791"/>
      <c r="AA66" s="1791"/>
      <c r="AB66" s="1791"/>
      <c r="AC66" s="1791"/>
      <c r="AD66" s="1792"/>
      <c r="AE66" s="1790">
        <f>SUM(AE35:AK51,AE53:AK61,AE64:AK65)</f>
        <v>0</v>
      </c>
      <c r="AF66" s="1791"/>
      <c r="AG66" s="1791"/>
      <c r="AH66" s="1791"/>
      <c r="AI66" s="1791"/>
      <c r="AJ66" s="1791"/>
      <c r="AK66" s="1792"/>
      <c r="AL66" s="1790">
        <f>SUM(AL35:AR51,AL53:AR61,AL64:AR65)</f>
        <v>0</v>
      </c>
      <c r="AM66" s="1791"/>
      <c r="AN66" s="1791"/>
      <c r="AO66" s="1791"/>
      <c r="AP66" s="1791"/>
      <c r="AQ66" s="1791"/>
      <c r="AR66" s="1793"/>
      <c r="AT66" s="1557" t="s">
        <v>1051</v>
      </c>
      <c r="AU66" s="1557" t="s">
        <v>1052</v>
      </c>
      <c r="AV66" s="1794" t="s">
        <v>1724</v>
      </c>
    </row>
    <row r="67" spans="1:64" s="1480" customFormat="1" ht="15" customHeight="1" thickBot="1">
      <c r="A67" s="1795"/>
      <c r="B67" s="1796" t="s">
        <v>1725</v>
      </c>
      <c r="C67" s="1797"/>
      <c r="D67" s="1798" t="s">
        <v>1726</v>
      </c>
      <c r="E67" s="1798"/>
      <c r="F67" s="1798"/>
      <c r="G67" s="1798"/>
      <c r="H67" s="1798"/>
      <c r="I67" s="1799"/>
      <c r="J67" s="1800">
        <f>SUM(J62:P63,J55,J52)</f>
        <v>0</v>
      </c>
      <c r="K67" s="1801"/>
      <c r="L67" s="1801"/>
      <c r="M67" s="1801"/>
      <c r="N67" s="1801"/>
      <c r="O67" s="1801"/>
      <c r="P67" s="1802"/>
      <c r="Q67" s="1800">
        <f>SUM(Q62:W63,Q55,Q52)</f>
        <v>0</v>
      </c>
      <c r="R67" s="1801"/>
      <c r="S67" s="1801"/>
      <c r="T67" s="1801"/>
      <c r="U67" s="1801"/>
      <c r="V67" s="1801"/>
      <c r="W67" s="1802"/>
      <c r="X67" s="1800">
        <f>SUM(X62:AD63,X55,X52)</f>
        <v>0</v>
      </c>
      <c r="Y67" s="1801"/>
      <c r="Z67" s="1801"/>
      <c r="AA67" s="1801"/>
      <c r="AB67" s="1801"/>
      <c r="AC67" s="1801"/>
      <c r="AD67" s="1802"/>
      <c r="AE67" s="1800">
        <f>SUM(AE62:AK63,AE55,AE52)</f>
        <v>0</v>
      </c>
      <c r="AF67" s="1801"/>
      <c r="AG67" s="1801"/>
      <c r="AH67" s="1801"/>
      <c r="AI67" s="1801"/>
      <c r="AJ67" s="1801"/>
      <c r="AK67" s="1802"/>
      <c r="AL67" s="1800">
        <f>SUM(AL62:AR63,AL55,AL52)</f>
        <v>0</v>
      </c>
      <c r="AM67" s="1801"/>
      <c r="AN67" s="1801"/>
      <c r="AO67" s="1801"/>
      <c r="AP67" s="1801"/>
      <c r="AQ67" s="1801"/>
      <c r="AR67" s="1803"/>
      <c r="AT67" s="1804">
        <f>Q69</f>
        <v>43906364</v>
      </c>
      <c r="AU67" s="1804">
        <f>X69</f>
        <v>4390636</v>
      </c>
      <c r="AV67" s="1805"/>
    </row>
    <row r="68" spans="1:64" s="1480" customFormat="1" ht="15" customHeight="1">
      <c r="A68" s="1739" t="s">
        <v>1727</v>
      </c>
      <c r="B68" s="1806" t="s">
        <v>1728</v>
      </c>
      <c r="C68" s="1806"/>
      <c r="D68" s="1806"/>
      <c r="E68" s="1806"/>
      <c r="F68" s="1806"/>
      <c r="G68" s="1806"/>
      <c r="H68" s="1806"/>
      <c r="I68" s="1806"/>
      <c r="J68" s="1806"/>
      <c r="K68" s="1806"/>
      <c r="L68" s="1806"/>
      <c r="M68" s="1806"/>
      <c r="N68" s="1806"/>
      <c r="O68" s="1806"/>
      <c r="P68" s="1807"/>
      <c r="Q68" s="1808" t="s">
        <v>1729</v>
      </c>
      <c r="R68" s="1808"/>
      <c r="S68" s="1808"/>
      <c r="T68" s="1808"/>
      <c r="U68" s="1808"/>
      <c r="V68" s="1808"/>
      <c r="W68" s="1808"/>
      <c r="X68" s="1809" t="s">
        <v>1730</v>
      </c>
      <c r="Y68" s="1808"/>
      <c r="Z68" s="1808"/>
      <c r="AA68" s="1808"/>
      <c r="AB68" s="1808"/>
      <c r="AC68" s="1808"/>
      <c r="AD68" s="1808"/>
      <c r="AE68" s="1808" t="s">
        <v>1731</v>
      </c>
      <c r="AF68" s="1808"/>
      <c r="AG68" s="1808"/>
      <c r="AH68" s="1808"/>
      <c r="AI68" s="1808"/>
      <c r="AJ68" s="1808"/>
      <c r="AK68" s="1808"/>
      <c r="AL68" s="1810" t="s">
        <v>1627</v>
      </c>
      <c r="AM68" s="1810"/>
      <c r="AN68" s="1810"/>
      <c r="AO68" s="1810"/>
      <c r="AP68" s="1810"/>
      <c r="AQ68" s="1810"/>
      <c r="AR68" s="1811"/>
      <c r="AT68" s="1812" t="s">
        <v>28</v>
      </c>
      <c r="AU68" s="1812"/>
      <c r="AV68" s="1813" t="s">
        <v>1732</v>
      </c>
      <c r="AW68" s="1813" t="s">
        <v>1733</v>
      </c>
      <c r="AX68" s="1813" t="s">
        <v>1734</v>
      </c>
      <c r="AY68" s="1813" t="s">
        <v>1735</v>
      </c>
      <c r="AZ68" s="1794" t="s">
        <v>1736</v>
      </c>
    </row>
    <row r="69" spans="1:64" s="1480" customFormat="1" ht="15" customHeight="1">
      <c r="A69" s="1619"/>
      <c r="B69" s="1814" t="s">
        <v>1737</v>
      </c>
      <c r="C69" s="1815"/>
      <c r="D69" s="1815"/>
      <c r="E69" s="1815"/>
      <c r="F69" s="1815"/>
      <c r="G69" s="1815"/>
      <c r="H69" s="1815"/>
      <c r="I69" s="1815"/>
      <c r="J69" s="1815"/>
      <c r="K69" s="1815"/>
      <c r="L69" s="1815"/>
      <c r="M69" s="1815"/>
      <c r="N69" s="1815"/>
      <c r="O69" s="1815"/>
      <c r="P69" s="1816"/>
      <c r="Q69" s="1817">
        <f>AK140</f>
        <v>43906364</v>
      </c>
      <c r="R69" s="1817"/>
      <c r="S69" s="1817"/>
      <c r="T69" s="1817"/>
      <c r="U69" s="1817"/>
      <c r="V69" s="1817"/>
      <c r="W69" s="1817"/>
      <c r="X69" s="1817">
        <f>IF(Q69="","",TRUNC(Q69*10%,0))</f>
        <v>4390636</v>
      </c>
      <c r="Y69" s="1817"/>
      <c r="Z69" s="1817"/>
      <c r="AA69" s="1817"/>
      <c r="AB69" s="1817"/>
      <c r="AC69" s="1817"/>
      <c r="AD69" s="1817"/>
      <c r="AE69" s="1817"/>
      <c r="AF69" s="1817"/>
      <c r="AG69" s="1817"/>
      <c r="AH69" s="1817"/>
      <c r="AI69" s="1817"/>
      <c r="AJ69" s="1817"/>
      <c r="AK69" s="1817"/>
      <c r="AL69" s="1817">
        <f t="shared" ref="AL69:AL75" si="7">SUM(Q69:AK69)</f>
        <v>48297000</v>
      </c>
      <c r="AM69" s="1817"/>
      <c r="AN69" s="1817"/>
      <c r="AO69" s="1817"/>
      <c r="AP69" s="1817"/>
      <c r="AQ69" s="1817"/>
      <c r="AR69" s="1818"/>
      <c r="AT69" s="1813" t="s">
        <v>1190</v>
      </c>
      <c r="AU69" s="1819" t="s">
        <v>1738</v>
      </c>
      <c r="AV69" s="1813" t="s">
        <v>1739</v>
      </c>
      <c r="AW69" s="1820">
        <v>1</v>
      </c>
      <c r="AX69" s="1821">
        <f>L91</f>
        <v>196433600</v>
      </c>
      <c r="AY69" s="1804">
        <f>Q75</f>
        <v>17643690</v>
      </c>
      <c r="AZ69" s="1794"/>
    </row>
    <row r="70" spans="1:64" s="1480" customFormat="1" ht="15" customHeight="1">
      <c r="A70" s="1619"/>
      <c r="B70" s="1822" t="s">
        <v>1740</v>
      </c>
      <c r="C70" s="1822"/>
      <c r="D70" s="1823" t="s">
        <v>1741</v>
      </c>
      <c r="E70" s="1824"/>
      <c r="F70" s="1824"/>
      <c r="G70" s="1825"/>
      <c r="H70" s="1826" t="s">
        <v>1742</v>
      </c>
      <c r="I70" s="1827"/>
      <c r="J70" s="1828">
        <f>Q23</f>
        <v>0</v>
      </c>
      <c r="K70" s="1829"/>
      <c r="L70" s="1829"/>
      <c r="M70" s="1829"/>
      <c r="N70" s="1829"/>
      <c r="O70" s="1829"/>
      <c r="P70" s="1830"/>
      <c r="Q70" s="1831">
        <v>0</v>
      </c>
      <c r="R70" s="1832"/>
      <c r="S70" s="1832"/>
      <c r="T70" s="1832"/>
      <c r="U70" s="1832"/>
      <c r="V70" s="1832"/>
      <c r="W70" s="1833"/>
      <c r="X70" s="1831">
        <v>0</v>
      </c>
      <c r="Y70" s="1832"/>
      <c r="Z70" s="1832"/>
      <c r="AA70" s="1832"/>
      <c r="AB70" s="1832"/>
      <c r="AC70" s="1832"/>
      <c r="AD70" s="1833"/>
      <c r="AE70" s="1834"/>
      <c r="AF70" s="1835"/>
      <c r="AG70" s="1835"/>
      <c r="AH70" s="1835"/>
      <c r="AI70" s="1835"/>
      <c r="AJ70" s="1835"/>
      <c r="AK70" s="1836"/>
      <c r="AL70" s="1837">
        <f t="shared" si="7"/>
        <v>0</v>
      </c>
      <c r="AM70" s="1838"/>
      <c r="AN70" s="1838"/>
      <c r="AO70" s="1838"/>
      <c r="AP70" s="1838"/>
      <c r="AQ70" s="1838"/>
      <c r="AR70" s="1839"/>
      <c r="BG70" s="1813" t="s">
        <v>28</v>
      </c>
      <c r="BH70" s="1813" t="s">
        <v>1743</v>
      </c>
      <c r="BI70" s="1813" t="s">
        <v>1744</v>
      </c>
      <c r="BJ70" s="1813" t="s">
        <v>1745</v>
      </c>
      <c r="BK70" s="1813" t="s">
        <v>1746</v>
      </c>
      <c r="BL70" s="1813" t="s">
        <v>1747</v>
      </c>
    </row>
    <row r="71" spans="1:64" s="1480" customFormat="1" ht="15" customHeight="1">
      <c r="A71" s="1619"/>
      <c r="B71" s="1822"/>
      <c r="C71" s="1822"/>
      <c r="D71" s="1840" t="s">
        <v>1748</v>
      </c>
      <c r="E71" s="1841"/>
      <c r="F71" s="1841"/>
      <c r="G71" s="1842"/>
      <c r="H71" s="1826" t="s">
        <v>1749</v>
      </c>
      <c r="I71" s="1827"/>
      <c r="J71" s="1843">
        <f>X23</f>
        <v>0</v>
      </c>
      <c r="K71" s="1844"/>
      <c r="L71" s="1844"/>
      <c r="M71" s="1844"/>
      <c r="N71" s="1844"/>
      <c r="O71" s="1844"/>
      <c r="P71" s="1845"/>
      <c r="Q71" s="1846">
        <v>0</v>
      </c>
      <c r="R71" s="1846"/>
      <c r="S71" s="1846"/>
      <c r="T71" s="1846"/>
      <c r="U71" s="1846"/>
      <c r="V71" s="1846"/>
      <c r="W71" s="1846"/>
      <c r="X71" s="1846">
        <v>0</v>
      </c>
      <c r="Y71" s="1846"/>
      <c r="Z71" s="1846"/>
      <c r="AA71" s="1846"/>
      <c r="AB71" s="1846"/>
      <c r="AC71" s="1846"/>
      <c r="AD71" s="1846"/>
      <c r="AE71" s="1847"/>
      <c r="AF71" s="1847"/>
      <c r="AG71" s="1847"/>
      <c r="AH71" s="1847"/>
      <c r="AI71" s="1847"/>
      <c r="AJ71" s="1847"/>
      <c r="AK71" s="1847"/>
      <c r="AL71" s="1848">
        <f t="shared" si="7"/>
        <v>0</v>
      </c>
      <c r="AM71" s="1848"/>
      <c r="AN71" s="1848"/>
      <c r="AO71" s="1848"/>
      <c r="AP71" s="1848"/>
      <c r="AQ71" s="1848"/>
      <c r="AR71" s="1849"/>
    </row>
    <row r="72" spans="1:64" s="1480" customFormat="1" ht="15" customHeight="1" thickBot="1">
      <c r="A72" s="1619"/>
      <c r="B72" s="1822"/>
      <c r="C72" s="1822"/>
      <c r="D72" s="1850" t="s">
        <v>1750</v>
      </c>
      <c r="E72" s="1851"/>
      <c r="F72" s="1851"/>
      <c r="G72" s="1852"/>
      <c r="H72" s="1853" t="s">
        <v>1751</v>
      </c>
      <c r="I72" s="1854"/>
      <c r="J72" s="1855">
        <f>AE23</f>
        <v>0</v>
      </c>
      <c r="K72" s="1856"/>
      <c r="L72" s="1856"/>
      <c r="M72" s="1856"/>
      <c r="N72" s="1856"/>
      <c r="O72" s="1856"/>
      <c r="P72" s="1857"/>
      <c r="Q72" s="1858"/>
      <c r="R72" s="1858"/>
      <c r="S72" s="1858"/>
      <c r="T72" s="1858"/>
      <c r="U72" s="1858"/>
      <c r="V72" s="1858"/>
      <c r="W72" s="1858"/>
      <c r="X72" s="1858"/>
      <c r="Y72" s="1858"/>
      <c r="Z72" s="1858"/>
      <c r="AA72" s="1858"/>
      <c r="AB72" s="1858"/>
      <c r="AC72" s="1858"/>
      <c r="AD72" s="1858"/>
      <c r="AE72" s="1859"/>
      <c r="AF72" s="1859"/>
      <c r="AG72" s="1859"/>
      <c r="AH72" s="1859"/>
      <c r="AI72" s="1859"/>
      <c r="AJ72" s="1859"/>
      <c r="AK72" s="1859"/>
      <c r="AL72" s="1860">
        <f t="shared" si="7"/>
        <v>0</v>
      </c>
      <c r="AM72" s="1860"/>
      <c r="AN72" s="1860"/>
      <c r="AO72" s="1860"/>
      <c r="AP72" s="1860"/>
      <c r="AQ72" s="1860"/>
      <c r="AR72" s="1861"/>
      <c r="AT72" s="1479" t="s">
        <v>1752</v>
      </c>
      <c r="BA72" s="1479" t="s">
        <v>1753</v>
      </c>
    </row>
    <row r="73" spans="1:64" s="1480" customFormat="1" ht="15" customHeight="1" thickBot="1">
      <c r="A73" s="1619"/>
      <c r="B73" s="1822"/>
      <c r="C73" s="1822"/>
      <c r="D73" s="1862" t="s">
        <v>1754</v>
      </c>
      <c r="E73" s="1863"/>
      <c r="F73" s="1863"/>
      <c r="G73" s="1863"/>
      <c r="H73" s="1863"/>
      <c r="I73" s="1863"/>
      <c r="J73" s="1864">
        <f>J23</f>
        <v>3128512347</v>
      </c>
      <c r="K73" s="1864"/>
      <c r="L73" s="1864"/>
      <c r="M73" s="1864"/>
      <c r="N73" s="1864"/>
      <c r="O73" s="1864"/>
      <c r="P73" s="1864"/>
      <c r="Q73" s="1865">
        <f>'임원퇴직급여한도계산(2020.1.1.이후 퇴직)'!P39</f>
        <v>26262672</v>
      </c>
      <c r="R73" s="1866"/>
      <c r="S73" s="1866"/>
      <c r="T73" s="1866"/>
      <c r="U73" s="1866"/>
      <c r="V73" s="1866"/>
      <c r="W73" s="1866"/>
      <c r="X73" s="1866">
        <f>'임원퇴직급여한도계산(2020.1.1.이후 퇴직)'!P40</f>
        <v>2626260</v>
      </c>
      <c r="Y73" s="1866"/>
      <c r="Z73" s="1866"/>
      <c r="AA73" s="1866"/>
      <c r="AB73" s="1866"/>
      <c r="AC73" s="1866"/>
      <c r="AD73" s="1866"/>
      <c r="AE73" s="1867"/>
      <c r="AF73" s="1868"/>
      <c r="AG73" s="1868"/>
      <c r="AH73" s="1868"/>
      <c r="AI73" s="1868"/>
      <c r="AJ73" s="1868"/>
      <c r="AK73" s="1869"/>
      <c r="AL73" s="1870">
        <f t="shared" si="7"/>
        <v>28888932</v>
      </c>
      <c r="AM73" s="1871"/>
      <c r="AN73" s="1871"/>
      <c r="AO73" s="1871"/>
      <c r="AP73" s="1871"/>
      <c r="AQ73" s="1871"/>
      <c r="AR73" s="1872"/>
      <c r="AT73" s="1479" t="s">
        <v>1755</v>
      </c>
      <c r="BA73" s="1812" t="s">
        <v>1756</v>
      </c>
      <c r="BB73" s="1812" t="s">
        <v>1757</v>
      </c>
      <c r="BC73" s="1812"/>
      <c r="BD73" s="1812" t="s">
        <v>1758</v>
      </c>
      <c r="BE73" s="1812"/>
      <c r="BG73" s="1813" t="str">
        <f>BD73</f>
        <v>(15)가감세액(조정액)</v>
      </c>
      <c r="BH73" s="1820">
        <v>1</v>
      </c>
      <c r="BI73" s="1813"/>
      <c r="BJ73" s="1873">
        <f>BC75</f>
        <v>1764370</v>
      </c>
      <c r="BK73" s="1813"/>
      <c r="BL73" s="1813"/>
    </row>
    <row r="74" spans="1:64" s="1480" customFormat="1" ht="15" customHeight="1" thickBot="1">
      <c r="A74" s="1619"/>
      <c r="B74" s="1874" t="s">
        <v>1759</v>
      </c>
      <c r="C74" s="1875"/>
      <c r="D74" s="1875"/>
      <c r="E74" s="1875"/>
      <c r="F74" s="1876" t="s">
        <v>1760</v>
      </c>
      <c r="G74" s="1877"/>
      <c r="H74" s="1877"/>
      <c r="I74" s="1877"/>
      <c r="J74" s="1877"/>
      <c r="K74" s="1877"/>
      <c r="L74" s="1877"/>
      <c r="M74" s="1877"/>
      <c r="N74" s="1877"/>
      <c r="O74" s="1877"/>
      <c r="P74" s="1878"/>
      <c r="Q74" s="1879"/>
      <c r="R74" s="1880"/>
      <c r="S74" s="1880"/>
      <c r="T74" s="1880"/>
      <c r="U74" s="1880"/>
      <c r="V74" s="1880"/>
      <c r="W74" s="1881"/>
      <c r="X74" s="1879"/>
      <c r="Y74" s="1880"/>
      <c r="Z74" s="1880"/>
      <c r="AA74" s="1880"/>
      <c r="AB74" s="1880"/>
      <c r="AC74" s="1880"/>
      <c r="AD74" s="1881"/>
      <c r="AE74" s="1882"/>
      <c r="AF74" s="1882"/>
      <c r="AG74" s="1882"/>
      <c r="AH74" s="1882"/>
      <c r="AI74" s="1882"/>
      <c r="AJ74" s="1882"/>
      <c r="AK74" s="1883"/>
      <c r="AL74" s="1884"/>
      <c r="AM74" s="1885"/>
      <c r="AN74" s="1885"/>
      <c r="AO74" s="1885"/>
      <c r="AP74" s="1885"/>
      <c r="AQ74" s="1885"/>
      <c r="AR74" s="1886"/>
      <c r="AT74" s="1812" t="s">
        <v>28</v>
      </c>
      <c r="AU74" s="1812"/>
      <c r="AV74" s="1813" t="s">
        <v>1732</v>
      </c>
      <c r="AW74" s="1813" t="s">
        <v>1733</v>
      </c>
      <c r="AX74" s="1813" t="s">
        <v>1734</v>
      </c>
      <c r="AY74" s="1813" t="s">
        <v>1735</v>
      </c>
      <c r="AZ74" s="1887" t="s">
        <v>1761</v>
      </c>
      <c r="BA74" s="1812"/>
      <c r="BB74" s="1813" t="s">
        <v>1744</v>
      </c>
      <c r="BC74" s="1813" t="s">
        <v>1762</v>
      </c>
      <c r="BD74" s="1813" t="s">
        <v>1763</v>
      </c>
      <c r="BE74" s="1813" t="s">
        <v>1764</v>
      </c>
    </row>
    <row r="75" spans="1:64" s="1480" customFormat="1" ht="15" customHeight="1" thickBot="1">
      <c r="A75" s="1619"/>
      <c r="B75" s="1888" t="s">
        <v>1765</v>
      </c>
      <c r="C75" s="1889"/>
      <c r="D75" s="1889"/>
      <c r="E75" s="1889"/>
      <c r="F75" s="1890" t="s">
        <v>1766</v>
      </c>
      <c r="G75" s="1890"/>
      <c r="H75" s="1890"/>
      <c r="I75" s="1890"/>
      <c r="J75" s="1890"/>
      <c r="K75" s="1890"/>
      <c r="L75" s="1890"/>
      <c r="M75" s="1890"/>
      <c r="N75" s="1890"/>
      <c r="O75" s="1890"/>
      <c r="P75" s="1891"/>
      <c r="Q75" s="1892">
        <f>TRUNC(Q69-Q70-Q71-Q72-Q73-Q74,-1)</f>
        <v>17643690</v>
      </c>
      <c r="R75" s="1892"/>
      <c r="S75" s="1892"/>
      <c r="T75" s="1892"/>
      <c r="U75" s="1892"/>
      <c r="V75" s="1892"/>
      <c r="W75" s="1892"/>
      <c r="X75" s="1892">
        <f>TRUNC(X69-X70-X71-X72-X73-X74,-1)</f>
        <v>1764370</v>
      </c>
      <c r="Y75" s="1892"/>
      <c r="Z75" s="1892"/>
      <c r="AA75" s="1892"/>
      <c r="AB75" s="1892"/>
      <c r="AC75" s="1892"/>
      <c r="AD75" s="1892"/>
      <c r="AE75" s="1892">
        <f>TRUNC(AE69-AE70-AE71-AE72-AE73-AE74,-1)</f>
        <v>0</v>
      </c>
      <c r="AF75" s="1892"/>
      <c r="AG75" s="1892"/>
      <c r="AH75" s="1892"/>
      <c r="AI75" s="1892"/>
      <c r="AJ75" s="1892"/>
      <c r="AK75" s="1892"/>
      <c r="AL75" s="1893">
        <f t="shared" si="7"/>
        <v>19408060</v>
      </c>
      <c r="AM75" s="1894"/>
      <c r="AN75" s="1894"/>
      <c r="AO75" s="1894"/>
      <c r="AP75" s="1894"/>
      <c r="AQ75" s="1894"/>
      <c r="AR75" s="1895"/>
      <c r="AT75" s="1813" t="s">
        <v>1190</v>
      </c>
      <c r="AU75" s="1819" t="s">
        <v>1767</v>
      </c>
      <c r="AV75" s="1813" t="s">
        <v>1768</v>
      </c>
      <c r="AW75" s="1820">
        <v>1</v>
      </c>
      <c r="AX75" s="1896">
        <f>L91</f>
        <v>196433600</v>
      </c>
      <c r="AY75" s="1804">
        <f>Q75</f>
        <v>17643690</v>
      </c>
      <c r="AZ75" s="1887"/>
      <c r="BA75" s="1813" t="s">
        <v>1769</v>
      </c>
      <c r="BB75" s="1873">
        <f>AY75</f>
        <v>17643690</v>
      </c>
      <c r="BC75" s="1873">
        <f>X75</f>
        <v>1764370</v>
      </c>
      <c r="BD75" s="1557">
        <f>IF(X75&gt;0,X75,0)</f>
        <v>1764370</v>
      </c>
      <c r="BE75" s="1897">
        <f>IF(X75&gt;0,0,X75*-1)</f>
        <v>0</v>
      </c>
    </row>
    <row r="76" spans="1:64" s="1480" customFormat="1" ht="5.25" customHeight="1">
      <c r="A76" s="1898"/>
      <c r="B76" s="1899"/>
      <c r="C76" s="1899"/>
      <c r="D76" s="1899"/>
      <c r="E76" s="1899"/>
      <c r="F76" s="1899"/>
      <c r="G76" s="1899"/>
      <c r="H76" s="1899"/>
      <c r="I76" s="1899"/>
      <c r="J76" s="1899"/>
      <c r="K76" s="1899"/>
      <c r="L76" s="1899"/>
      <c r="M76" s="1899"/>
      <c r="N76" s="1899"/>
      <c r="O76" s="1899"/>
      <c r="P76" s="1899"/>
      <c r="Q76" s="1900"/>
      <c r="R76" s="1900"/>
      <c r="S76" s="1900"/>
      <c r="T76" s="1900"/>
      <c r="U76" s="1900"/>
      <c r="V76" s="1900"/>
      <c r="W76" s="1900"/>
      <c r="X76" s="1900"/>
      <c r="Y76" s="1900"/>
      <c r="Z76" s="1900"/>
      <c r="AA76" s="1900"/>
      <c r="AB76" s="1900"/>
      <c r="AC76" s="1900"/>
      <c r="AD76" s="1900"/>
      <c r="AE76" s="1900"/>
      <c r="AF76" s="1900"/>
      <c r="AG76" s="1900"/>
      <c r="AH76" s="1900"/>
      <c r="AI76" s="1900"/>
      <c r="AJ76" s="1900"/>
      <c r="AK76" s="1900"/>
      <c r="AL76" s="1900"/>
      <c r="AM76" s="1900"/>
      <c r="AN76" s="1900"/>
      <c r="AO76" s="1900"/>
      <c r="AP76" s="1900"/>
      <c r="AQ76" s="1900"/>
      <c r="AR76" s="1901"/>
    </row>
    <row r="77" spans="1:64" s="1480" customFormat="1" ht="9" customHeight="1">
      <c r="A77" s="1902"/>
      <c r="B77" s="1903" t="s">
        <v>1770</v>
      </c>
      <c r="C77" s="1904"/>
      <c r="D77" s="1904"/>
      <c r="E77" s="1904"/>
      <c r="F77" s="1904"/>
      <c r="G77" s="1905" t="s">
        <v>1771</v>
      </c>
      <c r="H77" s="1906">
        <f>MIN(MAX(J33*N77,AZ37),AZ38)</f>
        <v>6737672.4799999995</v>
      </c>
      <c r="I77" s="1906"/>
      <c r="J77" s="1906"/>
      <c r="K77" s="1906"/>
      <c r="L77" s="1907" t="s">
        <v>1772</v>
      </c>
      <c r="M77" s="1908"/>
      <c r="N77" s="1909">
        <v>3.4299999999999997E-2</v>
      </c>
      <c r="O77" s="1909"/>
      <c r="P77" s="1909"/>
      <c r="Q77" s="1910" t="s">
        <v>1773</v>
      </c>
      <c r="R77" s="1911"/>
      <c r="S77" s="1911"/>
      <c r="T77" s="1911"/>
      <c r="U77" s="1911"/>
      <c r="V77" s="1911"/>
      <c r="W77" s="1911"/>
      <c r="X77" s="1911"/>
      <c r="Y77" s="1911"/>
      <c r="Z77" s="1911"/>
      <c r="AA77" s="1911"/>
      <c r="AB77" s="1911"/>
      <c r="AC77" s="1911"/>
      <c r="AD77" s="1911"/>
      <c r="AE77" s="1911"/>
      <c r="AF77" s="1911"/>
      <c r="AG77" s="1911"/>
      <c r="AH77" s="1911"/>
      <c r="AI77" s="1911"/>
      <c r="AJ77" s="1911"/>
      <c r="AK77" s="1912"/>
      <c r="AL77" s="1912"/>
      <c r="AM77" s="1912"/>
      <c r="AN77" s="1912"/>
      <c r="AO77" s="1912"/>
      <c r="AP77" s="1912"/>
      <c r="AQ77" s="1912"/>
      <c r="AR77" s="1913"/>
    </row>
    <row r="78" spans="1:64" s="1480" customFormat="1" ht="9" customHeight="1">
      <c r="A78" s="1902"/>
      <c r="B78" s="1914"/>
      <c r="C78" s="1915"/>
      <c r="D78" s="1915"/>
      <c r="E78" s="1915"/>
      <c r="F78" s="1915"/>
      <c r="G78" s="1544"/>
      <c r="H78" s="1916"/>
      <c r="I78" s="1916"/>
      <c r="J78" s="1916"/>
      <c r="K78" s="1916"/>
      <c r="L78" s="1917"/>
      <c r="M78" s="1908"/>
      <c r="N78" s="1909"/>
      <c r="O78" s="1909"/>
      <c r="P78" s="1909"/>
      <c r="R78" s="1911"/>
      <c r="S78" s="1911"/>
      <c r="T78" s="1911"/>
      <c r="U78" s="1911"/>
      <c r="V78" s="1911"/>
      <c r="W78" s="1911"/>
      <c r="X78" s="1911"/>
      <c r="Y78" s="1911"/>
      <c r="Z78" s="1911"/>
      <c r="AA78" s="1911"/>
      <c r="AB78" s="1911"/>
      <c r="AC78" s="1911"/>
      <c r="AD78" s="1911"/>
      <c r="AE78" s="1911"/>
      <c r="AF78" s="1911"/>
      <c r="AG78" s="1911"/>
      <c r="AH78" s="1911"/>
      <c r="AI78" s="1911"/>
      <c r="AJ78" s="1911"/>
      <c r="AK78" s="1912"/>
      <c r="AL78" s="1912"/>
      <c r="AM78" s="1912"/>
      <c r="AN78" s="1912"/>
      <c r="AO78" s="1912"/>
      <c r="AP78" s="1912"/>
      <c r="AQ78" s="1912"/>
      <c r="AR78" s="1913"/>
    </row>
    <row r="79" spans="1:64" s="1480" customFormat="1" ht="9" customHeight="1">
      <c r="A79" s="1902"/>
      <c r="B79" s="1918" t="s">
        <v>1774</v>
      </c>
      <c r="C79" s="1919"/>
      <c r="D79" s="1919"/>
      <c r="E79" s="1919"/>
      <c r="F79" s="1919"/>
      <c r="G79" s="1905" t="s">
        <v>1771</v>
      </c>
      <c r="H79" s="1906"/>
      <c r="I79" s="1906"/>
      <c r="J79" s="1906"/>
      <c r="K79" s="1906"/>
      <c r="L79" s="1907" t="s">
        <v>1772</v>
      </c>
      <c r="M79" s="1908"/>
      <c r="N79" s="1909">
        <v>8.0000000000000002E-3</v>
      </c>
      <c r="O79" s="1909"/>
      <c r="P79" s="1909"/>
      <c r="R79" s="1911"/>
      <c r="S79" s="1911"/>
      <c r="T79" s="1911"/>
      <c r="U79" s="1911"/>
      <c r="V79" s="1911"/>
      <c r="W79" s="1911"/>
      <c r="X79" s="1920">
        <f ca="1">TODAY()</f>
        <v>44508</v>
      </c>
      <c r="Y79" s="1920"/>
      <c r="Z79" s="1920"/>
      <c r="AA79" s="1920"/>
      <c r="AB79" s="1920"/>
      <c r="AC79" s="1920"/>
      <c r="AD79" s="1911"/>
      <c r="AE79" s="1911"/>
      <c r="AF79" s="1911"/>
      <c r="AG79" s="1911"/>
      <c r="AH79" s="1911"/>
      <c r="AI79" s="1911"/>
      <c r="AJ79" s="1911"/>
      <c r="AK79" s="1912"/>
      <c r="AL79" s="1912"/>
      <c r="AM79" s="1912"/>
      <c r="AN79" s="1912"/>
      <c r="AO79" s="1912"/>
      <c r="AP79" s="1912"/>
      <c r="AQ79" s="1912"/>
      <c r="AR79" s="1913"/>
    </row>
    <row r="80" spans="1:64" s="1480" customFormat="1" ht="9" customHeight="1">
      <c r="A80" s="1902"/>
      <c r="B80" s="1921"/>
      <c r="C80" s="1922"/>
      <c r="D80" s="1922"/>
      <c r="E80" s="1922"/>
      <c r="F80" s="1922"/>
      <c r="G80" s="1544"/>
      <c r="H80" s="1916"/>
      <c r="I80" s="1916"/>
      <c r="J80" s="1916"/>
      <c r="K80" s="1916"/>
      <c r="L80" s="1917"/>
      <c r="M80" s="1908"/>
      <c r="N80" s="1909"/>
      <c r="O80" s="1909"/>
      <c r="P80" s="1909"/>
      <c r="Q80" s="1910"/>
      <c r="R80" s="1911"/>
      <c r="S80" s="1911"/>
      <c r="T80" s="1911"/>
      <c r="U80" s="1911"/>
      <c r="V80" s="1911"/>
      <c r="W80" s="1911"/>
      <c r="X80" s="1911"/>
      <c r="Y80" s="1911"/>
      <c r="Z80" s="1911"/>
      <c r="AA80" s="1911"/>
      <c r="AB80" s="1911"/>
      <c r="AC80" s="1911"/>
      <c r="AD80" s="1911"/>
      <c r="AE80" s="1911"/>
      <c r="AF80" s="1911"/>
      <c r="AG80" s="1911"/>
      <c r="AH80" s="1911"/>
      <c r="AI80" s="1911"/>
      <c r="AJ80" s="1911"/>
      <c r="AK80" s="1912"/>
      <c r="AL80" s="1912"/>
      <c r="AM80" s="1912"/>
      <c r="AN80" s="1912"/>
      <c r="AO80" s="1912"/>
      <c r="AP80" s="1912"/>
      <c r="AQ80" s="1912"/>
      <c r="AR80" s="1913"/>
    </row>
    <row r="81" spans="1:50" s="1480" customFormat="1" ht="9" customHeight="1">
      <c r="A81" s="1902"/>
      <c r="B81" s="1903" t="s">
        <v>1775</v>
      </c>
      <c r="C81" s="1904"/>
      <c r="D81" s="1904"/>
      <c r="E81" s="1904"/>
      <c r="F81" s="1904"/>
      <c r="G81" s="1905" t="s">
        <v>1771</v>
      </c>
      <c r="H81" s="1906">
        <f>MIN(MAX(TRUNC(H77*N81,-1),AZ41),AZ42)</f>
        <v>776170</v>
      </c>
      <c r="I81" s="1906"/>
      <c r="J81" s="1906"/>
      <c r="K81" s="1906"/>
      <c r="L81" s="1907" t="s">
        <v>1772</v>
      </c>
      <c r="M81" s="1908"/>
      <c r="N81" s="1909">
        <v>0.1152</v>
      </c>
      <c r="O81" s="1909"/>
      <c r="P81" s="1909"/>
      <c r="Q81" s="1911"/>
      <c r="R81" s="1923" t="str">
        <f>J15</f>
        <v>㈜선우회계법인</v>
      </c>
      <c r="S81" s="1923"/>
      <c r="T81" s="1923"/>
      <c r="U81" s="1923"/>
      <c r="V81" s="1923"/>
      <c r="W81" s="1923"/>
      <c r="X81" s="1923"/>
      <c r="Y81" s="1923"/>
      <c r="Z81" s="1923"/>
      <c r="AA81" s="1923"/>
      <c r="AB81" s="1923"/>
      <c r="AC81" s="1923"/>
      <c r="AD81" s="1923"/>
      <c r="AE81" s="1923"/>
      <c r="AF81" s="1924"/>
      <c r="AG81" s="1924"/>
      <c r="AH81" s="1924"/>
      <c r="AI81" s="1911"/>
      <c r="AJ81" s="1911"/>
      <c r="AK81" s="1912"/>
      <c r="AL81" s="1912"/>
      <c r="AM81" s="1912"/>
      <c r="AN81" s="1912"/>
      <c r="AO81" s="1912"/>
      <c r="AP81" s="1912"/>
      <c r="AQ81" s="1912"/>
      <c r="AR81" s="1913"/>
    </row>
    <row r="82" spans="1:50" s="1480" customFormat="1" ht="9" customHeight="1">
      <c r="A82" s="1902"/>
      <c r="B82" s="1914"/>
      <c r="C82" s="1915"/>
      <c r="D82" s="1915"/>
      <c r="E82" s="1915"/>
      <c r="F82" s="1915"/>
      <c r="G82" s="1544"/>
      <c r="H82" s="1916"/>
      <c r="I82" s="1916"/>
      <c r="J82" s="1916"/>
      <c r="K82" s="1916"/>
      <c r="L82" s="1917"/>
      <c r="M82" s="1908"/>
      <c r="N82" s="1909"/>
      <c r="O82" s="1909"/>
      <c r="P82" s="1909"/>
      <c r="Q82" s="1911"/>
      <c r="R82" s="1911"/>
      <c r="S82" s="1911"/>
      <c r="T82" s="1911"/>
      <c r="U82" s="1911"/>
      <c r="V82" s="1911"/>
      <c r="W82" s="1925"/>
      <c r="X82" s="1926"/>
      <c r="Y82" s="1926"/>
      <c r="Z82" s="1926"/>
      <c r="AA82" s="1926"/>
      <c r="AB82" s="1926"/>
      <c r="AC82" s="1926"/>
      <c r="AD82" s="1926"/>
      <c r="AE82" s="1926"/>
      <c r="AF82" s="1924"/>
      <c r="AG82" s="1924"/>
      <c r="AH82" s="1924"/>
      <c r="AI82" s="1911"/>
      <c r="AJ82" s="1911"/>
      <c r="AK82" s="1912"/>
      <c r="AL82" s="1912"/>
      <c r="AM82" s="1912"/>
      <c r="AN82" s="1912"/>
      <c r="AO82" s="1912"/>
      <c r="AP82" s="1912"/>
      <c r="AQ82" s="1912"/>
      <c r="AR82" s="1913"/>
      <c r="AT82" s="1927">
        <f>SUM(H77,H81)</f>
        <v>7513842.4799999995</v>
      </c>
    </row>
    <row r="83" spans="1:50" s="1480" customFormat="1" ht="9" customHeight="1">
      <c r="A83" s="1902"/>
      <c r="B83" s="1918" t="s">
        <v>1776</v>
      </c>
      <c r="C83" s="1919"/>
      <c r="D83" s="1919"/>
      <c r="E83" s="1919"/>
      <c r="F83" s="1919"/>
      <c r="G83" s="1905" t="s">
        <v>1771</v>
      </c>
      <c r="H83" s="1906">
        <f>MIN(MAX(J33*N83,AZ32),AZ33)</f>
        <v>2829600</v>
      </c>
      <c r="I83" s="1906"/>
      <c r="J83" s="1906"/>
      <c r="K83" s="1906"/>
      <c r="L83" s="1907" t="s">
        <v>1772</v>
      </c>
      <c r="M83" s="1908"/>
      <c r="N83" s="1928">
        <v>4.4999999999999998E-2</v>
      </c>
      <c r="O83" s="1928"/>
      <c r="P83" s="1929" t="s">
        <v>1777</v>
      </c>
      <c r="Q83" s="1929"/>
      <c r="R83" s="1929"/>
      <c r="S83" s="1929"/>
      <c r="T83" s="1929"/>
      <c r="U83" s="1929"/>
      <c r="V83" s="1930" t="str">
        <f>AG15</f>
        <v>손흥민</v>
      </c>
      <c r="W83" s="1930"/>
      <c r="X83" s="1930"/>
      <c r="Y83" s="1930"/>
      <c r="Z83" s="1930"/>
      <c r="AA83" s="1930"/>
      <c r="AB83" s="1930"/>
      <c r="AC83" s="1930"/>
      <c r="AD83" s="1931" t="s">
        <v>1778</v>
      </c>
      <c r="AE83" s="1911"/>
      <c r="AF83" s="1911"/>
      <c r="AG83" s="1911"/>
      <c r="AH83" s="1911"/>
      <c r="AI83" s="1911"/>
      <c r="AJ83" s="1911" t="s">
        <v>1779</v>
      </c>
      <c r="AK83" s="1932" t="s">
        <v>1780</v>
      </c>
      <c r="AL83" s="1932"/>
      <c r="AM83" s="1932"/>
      <c r="AN83" s="1932"/>
      <c r="AO83" s="1932"/>
      <c r="AP83" s="1932"/>
      <c r="AQ83" s="1932"/>
      <c r="AR83" s="1913"/>
      <c r="AT83" s="1927"/>
    </row>
    <row r="84" spans="1:50" s="1480" customFormat="1" ht="9" customHeight="1">
      <c r="A84" s="1902"/>
      <c r="B84" s="1921"/>
      <c r="C84" s="1922"/>
      <c r="D84" s="1922"/>
      <c r="E84" s="1922"/>
      <c r="F84" s="1922"/>
      <c r="G84" s="1544"/>
      <c r="H84" s="1916"/>
      <c r="I84" s="1916"/>
      <c r="J84" s="1916"/>
      <c r="K84" s="1916"/>
      <c r="L84" s="1917"/>
      <c r="M84" s="1908"/>
      <c r="N84" s="1928"/>
      <c r="O84" s="1928"/>
      <c r="AE84" s="1911"/>
      <c r="AF84" s="1911"/>
      <c r="AG84" s="1911"/>
      <c r="AH84" s="1911"/>
      <c r="AR84" s="1913"/>
      <c r="AT84" s="1927">
        <f>SUM(H77:K81)</f>
        <v>7513842.4799999995</v>
      </c>
    </row>
    <row r="85" spans="1:50" s="1480" customFormat="1" ht="10.5" customHeight="1">
      <c r="A85" s="1933" t="s">
        <v>1781</v>
      </c>
      <c r="B85" s="1934"/>
      <c r="C85" s="1934"/>
      <c r="D85" s="1934"/>
      <c r="E85" s="1934"/>
      <c r="F85" s="1935" t="s">
        <v>1782</v>
      </c>
      <c r="G85" s="1935"/>
      <c r="H85" s="1935"/>
      <c r="I85" s="1935"/>
      <c r="J85" s="1935"/>
      <c r="K85" s="1935"/>
      <c r="L85" s="1936" t="s">
        <v>1783</v>
      </c>
      <c r="M85" s="1936"/>
      <c r="N85" s="1936"/>
      <c r="O85" s="1908"/>
      <c r="P85" s="1929" t="s">
        <v>1784</v>
      </c>
      <c r="Q85" s="1929"/>
      <c r="R85" s="1929"/>
      <c r="S85" s="1929"/>
      <c r="T85" s="1929"/>
      <c r="U85" s="1929"/>
      <c r="V85" s="1937" t="s">
        <v>1785</v>
      </c>
      <c r="W85" s="1937"/>
      <c r="X85" s="1937"/>
      <c r="Y85" s="1937"/>
      <c r="Z85" s="1937"/>
      <c r="AA85" s="1937"/>
      <c r="AB85" s="1937"/>
      <c r="AC85" s="1937"/>
      <c r="AD85" s="1931" t="s">
        <v>1778</v>
      </c>
      <c r="AJ85" s="1911" t="s">
        <v>1779</v>
      </c>
      <c r="AK85" s="1932" t="s">
        <v>1780</v>
      </c>
      <c r="AL85" s="1932"/>
      <c r="AM85" s="1932"/>
      <c r="AN85" s="1932"/>
      <c r="AO85" s="1932"/>
      <c r="AP85" s="1932"/>
      <c r="AQ85" s="1932"/>
      <c r="AR85" s="1488"/>
    </row>
    <row r="86" spans="1:50" s="1480" customFormat="1" ht="10.5" customHeight="1" thickBot="1">
      <c r="A86" s="1938"/>
      <c r="B86" s="1939"/>
      <c r="C86" s="1939"/>
      <c r="D86" s="1939"/>
      <c r="E86" s="1939"/>
      <c r="F86" s="1940"/>
      <c r="G86" s="1940"/>
      <c r="H86" s="1940"/>
      <c r="I86" s="1940"/>
      <c r="J86" s="1940"/>
      <c r="K86" s="1940"/>
      <c r="L86" s="1941"/>
      <c r="M86" s="1941"/>
      <c r="N86" s="1941"/>
      <c r="O86" s="1942"/>
      <c r="P86" s="1942"/>
      <c r="Q86" s="1943"/>
      <c r="R86" s="1943"/>
      <c r="S86" s="1943"/>
      <c r="T86" s="1943"/>
      <c r="U86" s="1943"/>
      <c r="V86" s="1943"/>
      <c r="W86" s="1943"/>
      <c r="X86" s="1943"/>
      <c r="Y86" s="1943"/>
      <c r="Z86" s="1943"/>
      <c r="AA86" s="1943"/>
      <c r="AB86" s="1943"/>
      <c r="AC86" s="1943"/>
      <c r="AD86" s="1943"/>
      <c r="AE86" s="1943"/>
      <c r="AF86" s="1943"/>
      <c r="AG86" s="1943"/>
      <c r="AH86" s="1943"/>
      <c r="AI86" s="1943"/>
      <c r="AJ86" s="1943"/>
      <c r="AK86" s="1943"/>
      <c r="AL86" s="1943"/>
      <c r="AM86" s="1943"/>
      <c r="AN86" s="1943"/>
      <c r="AO86" s="1943"/>
      <c r="AP86" s="1943"/>
      <c r="AQ86" s="1943"/>
      <c r="AR86" s="1944"/>
    </row>
    <row r="87" spans="1:50" s="1480" customFormat="1" ht="15" customHeight="1">
      <c r="A87" s="1945" t="s">
        <v>1786</v>
      </c>
      <c r="E87" s="1946"/>
      <c r="F87" s="1946"/>
      <c r="G87" s="1946"/>
      <c r="H87" s="1946"/>
      <c r="I87" s="1946"/>
      <c r="J87" s="1946"/>
      <c r="K87" s="1946"/>
      <c r="L87" s="1946"/>
      <c r="M87" s="1946"/>
      <c r="N87" s="1946"/>
      <c r="O87" s="1946"/>
      <c r="P87" s="1946"/>
      <c r="Q87" s="1946"/>
      <c r="R87" s="1946"/>
      <c r="S87" s="1946"/>
      <c r="T87" s="1946"/>
      <c r="U87" s="1946"/>
      <c r="V87" s="1946"/>
      <c r="W87" s="1946"/>
      <c r="X87" s="1946"/>
      <c r="Y87" s="1946"/>
      <c r="Z87" s="1946"/>
      <c r="AA87" s="1946"/>
      <c r="AB87" s="1946"/>
      <c r="AC87" s="1946"/>
      <c r="AE87" s="1946"/>
      <c r="AF87" s="1946"/>
      <c r="AG87" s="1946"/>
      <c r="AH87" s="1946"/>
      <c r="AJ87" s="1946"/>
      <c r="AK87" s="1947"/>
      <c r="AN87" s="1947"/>
      <c r="AO87" s="1947"/>
      <c r="AP87" s="1947"/>
      <c r="AR87" s="1948" t="s">
        <v>1787</v>
      </c>
    </row>
    <row r="88" spans="1:50" s="1480" customFormat="1" ht="15" customHeight="1">
      <c r="A88" s="1945"/>
      <c r="E88" s="1946"/>
      <c r="F88" s="1946"/>
      <c r="G88" s="1946"/>
      <c r="H88" s="1946"/>
      <c r="I88" s="1946"/>
      <c r="J88" s="1946"/>
      <c r="K88" s="1946"/>
      <c r="L88" s="1946"/>
      <c r="M88" s="1946"/>
      <c r="N88" s="1946"/>
      <c r="O88" s="1946"/>
      <c r="P88" s="1946"/>
      <c r="Q88" s="1946"/>
      <c r="R88" s="1946"/>
      <c r="S88" s="1946"/>
      <c r="T88" s="1946"/>
      <c r="U88" s="1946"/>
      <c r="V88" s="1946"/>
      <c r="W88" s="1946"/>
      <c r="X88" s="1946"/>
      <c r="Y88" s="1946"/>
      <c r="Z88" s="1946"/>
      <c r="AA88" s="1946"/>
      <c r="AB88" s="1946"/>
      <c r="AC88" s="1946"/>
      <c r="AE88" s="1946"/>
      <c r="AF88" s="1946"/>
      <c r="AG88" s="1946"/>
      <c r="AH88" s="1946"/>
      <c r="AJ88" s="1946"/>
      <c r="AK88" s="1947"/>
      <c r="AN88" s="1947"/>
      <c r="AO88" s="1947"/>
      <c r="AP88" s="1947"/>
      <c r="AR88" s="1948"/>
    </row>
    <row r="89" spans="1:50" s="1480" customFormat="1" ht="15" customHeight="1">
      <c r="A89" s="1945"/>
      <c r="E89" s="1946"/>
      <c r="F89" s="1946"/>
      <c r="G89" s="1946"/>
      <c r="H89" s="1946"/>
      <c r="I89" s="1946"/>
      <c r="J89" s="1946"/>
      <c r="K89" s="1946"/>
      <c r="L89" s="1946"/>
      <c r="M89" s="1946"/>
      <c r="N89" s="1946"/>
      <c r="O89" s="1946"/>
      <c r="P89" s="1946"/>
      <c r="Q89" s="1946"/>
      <c r="R89" s="1946"/>
      <c r="S89" s="1946"/>
      <c r="T89" s="1946"/>
      <c r="U89" s="1946"/>
      <c r="V89" s="1946"/>
      <c r="W89" s="1946"/>
      <c r="X89" s="1946"/>
      <c r="Y89" s="1946"/>
      <c r="Z89" s="1946"/>
      <c r="AA89" s="1946"/>
      <c r="AB89" s="1946"/>
      <c r="AC89" s="1946"/>
      <c r="AE89" s="1946"/>
      <c r="AF89" s="1946"/>
      <c r="AG89" s="1946"/>
      <c r="AH89" s="1946"/>
      <c r="AJ89" s="1946"/>
      <c r="AK89" s="1947"/>
      <c r="AN89" s="1947"/>
      <c r="AO89" s="1947"/>
      <c r="AP89" s="1947"/>
      <c r="AR89" s="1948"/>
    </row>
    <row r="90" spans="1:50" s="1480" customFormat="1" ht="11.25" thickBot="1">
      <c r="A90" s="1949" t="str">
        <f>$J$15</f>
        <v>㈜선우회계법인</v>
      </c>
      <c r="B90" s="1949"/>
      <c r="C90" s="1949"/>
      <c r="D90" s="1949"/>
      <c r="E90" s="1949"/>
      <c r="F90" s="1949"/>
      <c r="G90" s="1949"/>
      <c r="H90" s="1949"/>
      <c r="I90" s="1949"/>
      <c r="J90" s="1949"/>
      <c r="K90" s="1949"/>
      <c r="L90" s="1950">
        <f>$J$16</f>
        <v>3128512347</v>
      </c>
      <c r="M90" s="1951"/>
      <c r="N90" s="1951"/>
      <c r="O90" s="1951"/>
      <c r="P90" s="1951"/>
      <c r="Q90" s="1951"/>
      <c r="R90" s="1951"/>
      <c r="S90" s="1951"/>
      <c r="T90" s="1951"/>
      <c r="U90" s="1952" t="str">
        <f>$J$19</f>
        <v>김수현</v>
      </c>
      <c r="V90" s="1952"/>
      <c r="W90" s="1952"/>
      <c r="X90" s="1952"/>
      <c r="Y90" s="1952"/>
      <c r="Z90" s="1946"/>
      <c r="AA90" s="1946"/>
      <c r="AB90" s="1946"/>
      <c r="AC90" s="1946"/>
      <c r="AD90" s="1946"/>
      <c r="AE90" s="1946"/>
      <c r="AF90" s="1946"/>
      <c r="AG90" s="1946"/>
      <c r="AH90" s="1946"/>
      <c r="AI90" s="1946"/>
      <c r="AJ90" s="1946"/>
      <c r="AK90" s="1947"/>
      <c r="AL90" s="1947"/>
      <c r="AM90" s="1947"/>
      <c r="AN90" s="1947"/>
      <c r="AO90" s="1947"/>
      <c r="AP90" s="1947"/>
      <c r="AQ90" s="1480" t="s">
        <v>1788</v>
      </c>
      <c r="AR90" s="1947"/>
      <c r="AV90" s="1480" t="s">
        <v>1789</v>
      </c>
      <c r="AW90" s="1480" t="s">
        <v>1790</v>
      </c>
    </row>
    <row r="91" spans="1:50" s="1480" customFormat="1" ht="27.75" customHeight="1">
      <c r="A91" s="1953" t="s">
        <v>1791</v>
      </c>
      <c r="B91" s="1954" t="s">
        <v>1792</v>
      </c>
      <c r="C91" s="1954"/>
      <c r="D91" s="1954"/>
      <c r="E91" s="1954"/>
      <c r="F91" s="1954"/>
      <c r="G91" s="1954"/>
      <c r="H91" s="1954"/>
      <c r="I91" s="1954"/>
      <c r="J91" s="1954"/>
      <c r="K91" s="1955"/>
      <c r="L91" s="1956">
        <f>AL33</f>
        <v>196433600</v>
      </c>
      <c r="M91" s="1957"/>
      <c r="N91" s="1957"/>
      <c r="O91" s="1957"/>
      <c r="P91" s="1957"/>
      <c r="Q91" s="1957"/>
      <c r="R91" s="1957"/>
      <c r="S91" s="1957"/>
      <c r="T91" s="1958"/>
      <c r="U91" s="1959" t="s">
        <v>1793</v>
      </c>
      <c r="V91" s="1960" t="s">
        <v>1794</v>
      </c>
      <c r="W91" s="1960"/>
      <c r="X91" s="1960"/>
      <c r="Y91" s="1960"/>
      <c r="Z91" s="1960"/>
      <c r="AA91" s="1960"/>
      <c r="AB91" s="1960"/>
      <c r="AC91" s="1960"/>
      <c r="AD91" s="1960"/>
      <c r="AE91" s="1960"/>
      <c r="AF91" s="1960"/>
      <c r="AG91" s="1960"/>
      <c r="AH91" s="1960"/>
      <c r="AI91" s="1960"/>
      <c r="AJ91" s="1961"/>
      <c r="AK91" s="1962">
        <f>L131-L142-L143</f>
        <v>167911485.52000001</v>
      </c>
      <c r="AL91" s="1963"/>
      <c r="AM91" s="1963"/>
      <c r="AN91" s="1963"/>
      <c r="AO91" s="1963"/>
      <c r="AP91" s="1963"/>
      <c r="AQ91" s="1963"/>
      <c r="AR91" s="1964"/>
      <c r="AT91" s="1965" t="s">
        <v>1795</v>
      </c>
      <c r="AU91" s="1965" t="s">
        <v>1796</v>
      </c>
      <c r="AV91" s="1714">
        <f>P129</f>
        <v>7513842.4799999995</v>
      </c>
      <c r="AX91" s="1480" t="s">
        <v>1797</v>
      </c>
    </row>
    <row r="92" spans="1:50" s="1480" customFormat="1" ht="12" customHeight="1">
      <c r="A92" s="1966"/>
      <c r="B92" s="1967" t="s">
        <v>1798</v>
      </c>
      <c r="C92" s="1967"/>
      <c r="D92" s="1967"/>
      <c r="E92" s="1967"/>
      <c r="F92" s="1967"/>
      <c r="G92" s="1967"/>
      <c r="H92" s="1967"/>
      <c r="I92" s="1967"/>
      <c r="J92" s="1967"/>
      <c r="K92" s="1968"/>
      <c r="L92" s="1969">
        <f>MIN(VLOOKUP(L91,소득공제,3)+((L91-VLOOKUP(L91,소득공제,4))*VLOOKUP(L91,소득공제,5)),20000000)</f>
        <v>16678672</v>
      </c>
      <c r="M92" s="1970"/>
      <c r="N92" s="1970"/>
      <c r="O92" s="1970"/>
      <c r="P92" s="1970"/>
      <c r="Q92" s="1970"/>
      <c r="R92" s="1970"/>
      <c r="S92" s="1970"/>
      <c r="T92" s="1971"/>
      <c r="U92" s="1972" t="s">
        <v>1799</v>
      </c>
      <c r="V92" s="1973" t="s">
        <v>1800</v>
      </c>
      <c r="W92" s="1973"/>
      <c r="X92" s="1973"/>
      <c r="Y92" s="1973"/>
      <c r="Z92" s="1973"/>
      <c r="AA92" s="1973"/>
      <c r="AB92" s="1973"/>
      <c r="AC92" s="1973"/>
      <c r="AD92" s="1973"/>
      <c r="AE92" s="1973"/>
      <c r="AF92" s="1973"/>
      <c r="AG92" s="1973"/>
      <c r="AH92" s="1973"/>
      <c r="AI92" s="1973"/>
      <c r="AJ92" s="1974"/>
      <c r="AK92" s="1975">
        <f>IF(AK91&lt;=0,0,TRUNC(AK91*VLOOKUP(AK91,세율2021,3)+VLOOKUP(AK91,세율2021,4),0))</f>
        <v>44406364</v>
      </c>
      <c r="AL92" s="1976"/>
      <c r="AM92" s="1976"/>
      <c r="AN92" s="1976"/>
      <c r="AO92" s="1976"/>
      <c r="AP92" s="1976"/>
      <c r="AQ92" s="1976"/>
      <c r="AR92" s="1977"/>
      <c r="AT92" s="1978">
        <f>VLOOKUP(AK91,세율2021,3)</f>
        <v>0.38</v>
      </c>
      <c r="AU92" s="1979">
        <f>VLOOKUP(AK91,세율2021,4)</f>
        <v>-19400000</v>
      </c>
      <c r="AV92" s="1980">
        <f>TRUNC(AV91*AT92,0)</f>
        <v>2855260</v>
      </c>
      <c r="AW92" s="1981">
        <f>AK131</f>
        <v>0</v>
      </c>
      <c r="AX92" s="1896">
        <f>SUM(AV92:AW92)</f>
        <v>2855260</v>
      </c>
    </row>
    <row r="93" spans="1:50" s="1480" customFormat="1" ht="12" customHeight="1" thickBot="1">
      <c r="A93" s="1966"/>
      <c r="B93" s="1967" t="s">
        <v>1801</v>
      </c>
      <c r="C93" s="1967"/>
      <c r="D93" s="1967"/>
      <c r="E93" s="1967"/>
      <c r="F93" s="1967"/>
      <c r="G93" s="1967"/>
      <c r="H93" s="1967"/>
      <c r="I93" s="1967"/>
      <c r="J93" s="1967"/>
      <c r="K93" s="1968"/>
      <c r="L93" s="1982">
        <f>L91-L92</f>
        <v>179754928</v>
      </c>
      <c r="M93" s="1983"/>
      <c r="N93" s="1983"/>
      <c r="O93" s="1983"/>
      <c r="P93" s="1983"/>
      <c r="Q93" s="1983"/>
      <c r="R93" s="1983"/>
      <c r="S93" s="1983"/>
      <c r="T93" s="1984"/>
      <c r="U93" s="1985"/>
      <c r="V93" s="1986"/>
      <c r="W93" s="1986"/>
      <c r="X93" s="1986"/>
      <c r="Y93" s="1986"/>
      <c r="Z93" s="1986"/>
      <c r="AA93" s="1986"/>
      <c r="AB93" s="1986"/>
      <c r="AC93" s="1986"/>
      <c r="AD93" s="1986"/>
      <c r="AE93" s="1986"/>
      <c r="AF93" s="1986"/>
      <c r="AG93" s="1986"/>
      <c r="AH93" s="1986"/>
      <c r="AI93" s="1986"/>
      <c r="AJ93" s="1987"/>
      <c r="AK93" s="1988"/>
      <c r="AL93" s="1989"/>
      <c r="AM93" s="1989"/>
      <c r="AN93" s="1989"/>
      <c r="AO93" s="1989"/>
      <c r="AP93" s="1989"/>
      <c r="AQ93" s="1989"/>
      <c r="AR93" s="1990"/>
    </row>
    <row r="94" spans="1:50" s="1480" customFormat="1" ht="14.25" customHeight="1">
      <c r="A94" s="1966"/>
      <c r="B94" s="1991" t="s">
        <v>1802</v>
      </c>
      <c r="C94" s="1992" t="s">
        <v>1803</v>
      </c>
      <c r="D94" s="1993" t="s">
        <v>1804</v>
      </c>
      <c r="E94" s="1994" t="s">
        <v>1805</v>
      </c>
      <c r="F94" s="1994"/>
      <c r="G94" s="1994"/>
      <c r="H94" s="1995"/>
      <c r="I94" s="1995"/>
      <c r="J94" s="1995"/>
      <c r="K94" s="1996"/>
      <c r="L94" s="1997">
        <v>1500000</v>
      </c>
      <c r="M94" s="1998"/>
      <c r="N94" s="1998"/>
      <c r="O94" s="1998"/>
      <c r="P94" s="1998"/>
      <c r="Q94" s="1998"/>
      <c r="R94" s="1998"/>
      <c r="S94" s="1998"/>
      <c r="T94" s="1999"/>
      <c r="U94" s="2000" t="s">
        <v>1806</v>
      </c>
      <c r="V94" s="2001" t="s">
        <v>1807</v>
      </c>
      <c r="W94" s="2002" t="s">
        <v>1808</v>
      </c>
      <c r="X94" s="2003"/>
      <c r="Y94" s="2003"/>
      <c r="Z94" s="2003"/>
      <c r="AA94" s="2003"/>
      <c r="AB94" s="2003"/>
      <c r="AC94" s="2003"/>
      <c r="AD94" s="2003"/>
      <c r="AE94" s="2003"/>
      <c r="AF94" s="2003"/>
      <c r="AG94" s="2003"/>
      <c r="AH94" s="2003"/>
      <c r="AI94" s="2003"/>
      <c r="AJ94" s="2004"/>
      <c r="AK94" s="2005"/>
      <c r="AL94" s="2006"/>
      <c r="AM94" s="2006"/>
      <c r="AN94" s="2006"/>
      <c r="AO94" s="2006"/>
      <c r="AP94" s="2006"/>
      <c r="AQ94" s="2006"/>
      <c r="AR94" s="2007"/>
    </row>
    <row r="95" spans="1:50" s="1480" customFormat="1" ht="14.25" customHeight="1">
      <c r="A95" s="1966"/>
      <c r="B95" s="2008"/>
      <c r="C95" s="2009"/>
      <c r="D95" s="2010" t="s">
        <v>1809</v>
      </c>
      <c r="E95" s="2011" t="s">
        <v>1810</v>
      </c>
      <c r="F95" s="2011"/>
      <c r="G95" s="2011"/>
      <c r="H95" s="2012"/>
      <c r="I95" s="2012"/>
      <c r="J95" s="2013"/>
      <c r="K95" s="2014"/>
      <c r="L95" s="2015">
        <f>IF(AT95,1500000,0)</f>
        <v>0</v>
      </c>
      <c r="M95" s="2016"/>
      <c r="N95" s="2016"/>
      <c r="O95" s="2016"/>
      <c r="P95" s="2016"/>
      <c r="Q95" s="2016"/>
      <c r="R95" s="2016"/>
      <c r="S95" s="2016"/>
      <c r="T95" s="2017"/>
      <c r="U95" s="2018"/>
      <c r="V95" s="2019" t="s">
        <v>1811</v>
      </c>
      <c r="W95" s="2020" t="s">
        <v>1812</v>
      </c>
      <c r="X95" s="2021"/>
      <c r="Y95" s="2021"/>
      <c r="Z95" s="2021"/>
      <c r="AA95" s="2021"/>
      <c r="AB95" s="2021"/>
      <c r="AC95" s="2021"/>
      <c r="AD95" s="2021"/>
      <c r="AE95" s="2021"/>
      <c r="AF95" s="2021"/>
      <c r="AG95" s="2021"/>
      <c r="AH95" s="2021"/>
      <c r="AI95" s="2021"/>
      <c r="AJ95" s="2022"/>
      <c r="AK95" s="2023"/>
      <c r="AL95" s="2024"/>
      <c r="AM95" s="2024"/>
      <c r="AN95" s="2024"/>
      <c r="AO95" s="2024"/>
      <c r="AP95" s="2024"/>
      <c r="AQ95" s="2024"/>
      <c r="AR95" s="2025"/>
      <c r="AT95" s="2026" t="b">
        <v>0</v>
      </c>
      <c r="AU95" s="2027" t="s">
        <v>1813</v>
      </c>
    </row>
    <row r="96" spans="1:50" s="1480" customFormat="1" ht="14.25" customHeight="1">
      <c r="A96" s="1966"/>
      <c r="B96" s="2008"/>
      <c r="C96" s="2028"/>
      <c r="D96" s="2010" t="s">
        <v>1814</v>
      </c>
      <c r="E96" s="2011" t="s">
        <v>1815</v>
      </c>
      <c r="F96" s="2011"/>
      <c r="G96" s="2011"/>
      <c r="H96" s="2012" t="s">
        <v>1558</v>
      </c>
      <c r="I96" s="2029">
        <v>0</v>
      </c>
      <c r="J96" s="2030" t="s">
        <v>1816</v>
      </c>
      <c r="K96" s="2031"/>
      <c r="L96" s="2015">
        <f>IF(I96="",0,I96*1500000)</f>
        <v>0</v>
      </c>
      <c r="M96" s="2016"/>
      <c r="N96" s="2016"/>
      <c r="O96" s="2016"/>
      <c r="P96" s="2016"/>
      <c r="Q96" s="2016"/>
      <c r="R96" s="2016"/>
      <c r="S96" s="2016"/>
      <c r="T96" s="2017"/>
      <c r="U96" s="2018"/>
      <c r="V96" s="2032" t="s">
        <v>1817</v>
      </c>
      <c r="W96" s="1863" t="s">
        <v>1818</v>
      </c>
      <c r="X96" s="1863"/>
      <c r="Y96" s="1863"/>
      <c r="Z96" s="1863"/>
      <c r="AA96" s="1863"/>
      <c r="AB96" s="1863"/>
      <c r="AC96" s="1863"/>
      <c r="AD96" s="1863"/>
      <c r="AE96" s="1863"/>
      <c r="AF96" s="1863"/>
      <c r="AG96" s="1863"/>
      <c r="AH96" s="1863"/>
      <c r="AI96" s="1863"/>
      <c r="AJ96" s="2033"/>
      <c r="AK96" s="1975">
        <v>0</v>
      </c>
      <c r="AL96" s="1976"/>
      <c r="AM96" s="1976"/>
      <c r="AN96" s="1976"/>
      <c r="AO96" s="1976"/>
      <c r="AP96" s="1976"/>
      <c r="AQ96" s="1976"/>
      <c r="AR96" s="1977"/>
      <c r="AT96" s="1480" t="s">
        <v>1819</v>
      </c>
      <c r="AU96" s="1480" t="s">
        <v>1820</v>
      </c>
      <c r="AV96" s="1480" t="s">
        <v>1821</v>
      </c>
      <c r="AW96" s="1479" t="s">
        <v>1822</v>
      </c>
    </row>
    <row r="97" spans="1:49" s="1480" customFormat="1" ht="14.25" customHeight="1">
      <c r="A97" s="1966"/>
      <c r="B97" s="2008"/>
      <c r="C97" s="2034" t="s">
        <v>1823</v>
      </c>
      <c r="D97" s="2010" t="s">
        <v>1824</v>
      </c>
      <c r="E97" s="2011" t="s">
        <v>1825</v>
      </c>
      <c r="F97" s="2011"/>
      <c r="G97" s="2011"/>
      <c r="H97" s="2012" t="s">
        <v>1558</v>
      </c>
      <c r="I97" s="2029">
        <v>0</v>
      </c>
      <c r="J97" s="2030" t="s">
        <v>1816</v>
      </c>
      <c r="K97" s="2031"/>
      <c r="L97" s="2015">
        <f>IF(I97="",0,I97*1000000)</f>
        <v>0</v>
      </c>
      <c r="M97" s="2016"/>
      <c r="N97" s="2016"/>
      <c r="O97" s="2016"/>
      <c r="P97" s="2016"/>
      <c r="Q97" s="2016"/>
      <c r="R97" s="2016"/>
      <c r="S97" s="2016"/>
      <c r="T97" s="2017"/>
      <c r="U97" s="2018"/>
      <c r="V97" s="2035"/>
      <c r="W97" s="2036"/>
      <c r="X97" s="2036"/>
      <c r="Y97" s="2036"/>
      <c r="Z97" s="2036"/>
      <c r="AA97" s="2036"/>
      <c r="AB97" s="2036"/>
      <c r="AC97" s="2036"/>
      <c r="AD97" s="2036"/>
      <c r="AE97" s="2036"/>
      <c r="AF97" s="2036"/>
      <c r="AG97" s="2036"/>
      <c r="AH97" s="2036"/>
      <c r="AI97" s="2036"/>
      <c r="AJ97" s="2037"/>
      <c r="AK97" s="2038"/>
      <c r="AL97" s="2039"/>
      <c r="AM97" s="2039"/>
      <c r="AN97" s="2039"/>
      <c r="AO97" s="2039"/>
      <c r="AP97" s="2039"/>
      <c r="AQ97" s="2039"/>
      <c r="AR97" s="2040"/>
      <c r="AU97" s="1480" t="s">
        <v>1826</v>
      </c>
      <c r="AV97" s="1480" t="s">
        <v>1827</v>
      </c>
      <c r="AW97" s="1479" t="s">
        <v>1828</v>
      </c>
    </row>
    <row r="98" spans="1:49" s="1480" customFormat="1" ht="14.25" customHeight="1">
      <c r="A98" s="1966"/>
      <c r="B98" s="2008"/>
      <c r="C98" s="2041"/>
      <c r="D98" s="2010" t="s">
        <v>1829</v>
      </c>
      <c r="E98" s="2011" t="s">
        <v>1830</v>
      </c>
      <c r="F98" s="2011"/>
      <c r="G98" s="2011"/>
      <c r="H98" s="2012" t="s">
        <v>1558</v>
      </c>
      <c r="I98" s="2029">
        <v>0</v>
      </c>
      <c r="J98" s="2030" t="s">
        <v>1816</v>
      </c>
      <c r="K98" s="2031"/>
      <c r="L98" s="2015">
        <f>IF(I98="",0,I98*2000000)</f>
        <v>0</v>
      </c>
      <c r="M98" s="2016"/>
      <c r="N98" s="2016"/>
      <c r="O98" s="2016"/>
      <c r="P98" s="2016"/>
      <c r="Q98" s="2016"/>
      <c r="R98" s="2016"/>
      <c r="S98" s="2016"/>
      <c r="T98" s="2017"/>
      <c r="U98" s="2018"/>
      <c r="V98" s="2019" t="s">
        <v>1831</v>
      </c>
      <c r="W98" s="2042" t="s">
        <v>1832</v>
      </c>
      <c r="X98" s="2043"/>
      <c r="Y98" s="2043"/>
      <c r="Z98" s="2043"/>
      <c r="AA98" s="2043"/>
      <c r="AB98" s="2043"/>
      <c r="AC98" s="2043"/>
      <c r="AD98" s="2043"/>
      <c r="AE98" s="2043"/>
      <c r="AF98" s="2043"/>
      <c r="AG98" s="2043"/>
      <c r="AH98" s="2043"/>
      <c r="AI98" s="2043"/>
      <c r="AJ98" s="2044"/>
      <c r="AK98" s="2045"/>
      <c r="AL98" s="2046"/>
      <c r="AM98" s="2046"/>
      <c r="AN98" s="2046"/>
      <c r="AO98" s="2046"/>
      <c r="AP98" s="2046"/>
      <c r="AQ98" s="2046"/>
      <c r="AR98" s="2047"/>
      <c r="AU98" s="1480" t="s">
        <v>1833</v>
      </c>
      <c r="AV98" s="1480" t="s">
        <v>1834</v>
      </c>
      <c r="AW98" s="1479" t="s">
        <v>1835</v>
      </c>
    </row>
    <row r="99" spans="1:49" s="1480" customFormat="1" ht="14.25" customHeight="1">
      <c r="A99" s="1966"/>
      <c r="B99" s="2008"/>
      <c r="C99" s="2041"/>
      <c r="D99" s="2010" t="s">
        <v>1836</v>
      </c>
      <c r="E99" s="2011" t="s">
        <v>1837</v>
      </c>
      <c r="F99" s="2011"/>
      <c r="G99" s="2011"/>
      <c r="H99" s="2012"/>
      <c r="I99" s="2013" t="s">
        <v>1838</v>
      </c>
      <c r="J99" s="2013"/>
      <c r="K99" s="2014"/>
      <c r="L99" s="2015">
        <f>IF(AT99,IF(#REF!&lt;=30000000,500000,0),0)</f>
        <v>0</v>
      </c>
      <c r="M99" s="2016"/>
      <c r="N99" s="2016"/>
      <c r="O99" s="2016"/>
      <c r="P99" s="2016"/>
      <c r="Q99" s="2016"/>
      <c r="R99" s="2016"/>
      <c r="S99" s="2016"/>
      <c r="T99" s="2017"/>
      <c r="U99" s="2018"/>
      <c r="V99" s="2048" t="s">
        <v>1839</v>
      </c>
      <c r="W99" s="1967" t="s">
        <v>1840</v>
      </c>
      <c r="X99" s="1967"/>
      <c r="Y99" s="1967"/>
      <c r="Z99" s="1967"/>
      <c r="AA99" s="1967"/>
      <c r="AB99" s="1967"/>
      <c r="AC99" s="1967"/>
      <c r="AD99" s="1967"/>
      <c r="AE99" s="1967"/>
      <c r="AF99" s="1967"/>
      <c r="AG99" s="1967"/>
      <c r="AH99" s="1967"/>
      <c r="AI99" s="1967"/>
      <c r="AJ99" s="1968"/>
      <c r="AK99" s="2049">
        <f>SUM(AK94:AR98)</f>
        <v>0</v>
      </c>
      <c r="AL99" s="2050"/>
      <c r="AM99" s="2050"/>
      <c r="AN99" s="2050"/>
      <c r="AO99" s="2050"/>
      <c r="AP99" s="2050"/>
      <c r="AQ99" s="2050"/>
      <c r="AR99" s="2051"/>
      <c r="AT99" s="2026" t="b">
        <v>0</v>
      </c>
    </row>
    <row r="100" spans="1:49" s="1480" customFormat="1" ht="14.25" customHeight="1" thickBot="1">
      <c r="A100" s="1966"/>
      <c r="B100" s="2008"/>
      <c r="C100" s="2052"/>
      <c r="D100" s="2053" t="s">
        <v>1841</v>
      </c>
      <c r="E100" s="2054" t="s">
        <v>1842</v>
      </c>
      <c r="F100" s="2054"/>
      <c r="G100" s="2054"/>
      <c r="H100" s="2055"/>
      <c r="I100" s="2056" t="s">
        <v>1843</v>
      </c>
      <c r="J100" s="2056"/>
      <c r="K100" s="2057"/>
      <c r="L100" s="2058">
        <f>IF(AT100,1000000,0)</f>
        <v>0</v>
      </c>
      <c r="M100" s="2059"/>
      <c r="N100" s="2059"/>
      <c r="O100" s="2059"/>
      <c r="P100" s="2059"/>
      <c r="Q100" s="2059"/>
      <c r="R100" s="2059"/>
      <c r="S100" s="2059"/>
      <c r="T100" s="2060"/>
      <c r="U100" s="2061"/>
      <c r="V100" s="2062"/>
      <c r="W100" s="2063"/>
      <c r="X100" s="2063"/>
      <c r="Y100" s="2063"/>
      <c r="Z100" s="2063"/>
      <c r="AA100" s="2063"/>
      <c r="AB100" s="2063"/>
      <c r="AC100" s="2063"/>
      <c r="AD100" s="2063"/>
      <c r="AE100" s="2063"/>
      <c r="AF100" s="2063"/>
      <c r="AG100" s="2063"/>
      <c r="AH100" s="2063"/>
      <c r="AI100" s="2063"/>
      <c r="AJ100" s="2064"/>
      <c r="AK100" s="2065"/>
      <c r="AL100" s="2066"/>
      <c r="AM100" s="2066"/>
      <c r="AN100" s="2066"/>
      <c r="AO100" s="2066"/>
      <c r="AP100" s="2066"/>
      <c r="AQ100" s="2066"/>
      <c r="AR100" s="2067"/>
      <c r="AT100" s="2026" t="b">
        <v>0</v>
      </c>
    </row>
    <row r="101" spans="1:49" s="1480" customFormat="1" ht="14.25" customHeight="1">
      <c r="A101" s="1966"/>
      <c r="B101" s="2008"/>
      <c r="C101" s="2068" t="s">
        <v>1844</v>
      </c>
      <c r="D101" s="2069" t="s">
        <v>1845</v>
      </c>
      <c r="E101" s="2070" t="s">
        <v>1846</v>
      </c>
      <c r="F101" s="2070"/>
      <c r="G101" s="2070"/>
      <c r="H101" s="2070"/>
      <c r="I101" s="2070"/>
      <c r="J101" s="2070"/>
      <c r="K101" s="2071"/>
      <c r="L101" s="2072" t="s">
        <v>1847</v>
      </c>
      <c r="M101" s="2073"/>
      <c r="N101" s="2074"/>
      <c r="O101" s="2075">
        <f>H83</f>
        <v>2829600</v>
      </c>
      <c r="P101" s="2076"/>
      <c r="Q101" s="2076"/>
      <c r="R101" s="2076"/>
      <c r="S101" s="2076"/>
      <c r="T101" s="2077"/>
      <c r="U101" s="2000" t="s">
        <v>1848</v>
      </c>
      <c r="V101" s="2078" t="s">
        <v>1849</v>
      </c>
      <c r="W101" s="2079" t="s">
        <v>1850</v>
      </c>
      <c r="X101" s="2079"/>
      <c r="Y101" s="2079"/>
      <c r="Z101" s="2079"/>
      <c r="AA101" s="2079"/>
      <c r="AB101" s="2079"/>
      <c r="AC101" s="2079"/>
      <c r="AD101" s="2079"/>
      <c r="AE101" s="2079"/>
      <c r="AF101" s="2080"/>
      <c r="AG101" s="2081">
        <f>IF(AK92&lt;=1300000,TRUNC(AK92*55%,0),715000+TRUNC((AK92-1300000)*30%,0))</f>
        <v>13646909</v>
      </c>
      <c r="AH101" s="2082"/>
      <c r="AI101" s="2082"/>
      <c r="AJ101" s="2083"/>
      <c r="AK101" s="2084">
        <f>MIN(AG101,VLOOKUP(L91,근로소득세액공제,3))</f>
        <v>500000</v>
      </c>
      <c r="AL101" s="2085"/>
      <c r="AM101" s="2085"/>
      <c r="AN101" s="2085"/>
      <c r="AO101" s="2085"/>
      <c r="AP101" s="2085"/>
      <c r="AQ101" s="2085"/>
      <c r="AR101" s="2086"/>
    </row>
    <row r="102" spans="1:49" s="1480" customFormat="1" ht="14.25" customHeight="1">
      <c r="A102" s="1966"/>
      <c r="B102" s="2008"/>
      <c r="C102" s="2068"/>
      <c r="D102" s="2087"/>
      <c r="E102" s="2073"/>
      <c r="F102" s="2073"/>
      <c r="G102" s="2073"/>
      <c r="H102" s="2073"/>
      <c r="I102" s="2073"/>
      <c r="J102" s="2073"/>
      <c r="K102" s="2074"/>
      <c r="L102" s="2088" t="s">
        <v>1851</v>
      </c>
      <c r="M102" s="2089"/>
      <c r="N102" s="2090"/>
      <c r="O102" s="2091">
        <f>O101</f>
        <v>2829600</v>
      </c>
      <c r="P102" s="2092"/>
      <c r="Q102" s="2092"/>
      <c r="R102" s="2092"/>
      <c r="S102" s="2092"/>
      <c r="T102" s="2093"/>
      <c r="U102" s="2018"/>
      <c r="V102" s="2094"/>
      <c r="W102" s="2036"/>
      <c r="X102" s="2036"/>
      <c r="Y102" s="2036"/>
      <c r="Z102" s="2036"/>
      <c r="AA102" s="2036"/>
      <c r="AB102" s="2036"/>
      <c r="AC102" s="2036"/>
      <c r="AD102" s="2036"/>
      <c r="AE102" s="2036"/>
      <c r="AF102" s="2037"/>
      <c r="AG102" s="2095"/>
      <c r="AH102" s="2096"/>
      <c r="AI102" s="2096"/>
      <c r="AJ102" s="2097"/>
      <c r="AK102" s="2098"/>
      <c r="AL102" s="2099"/>
      <c r="AM102" s="2099"/>
      <c r="AN102" s="2099"/>
      <c r="AO102" s="2099"/>
      <c r="AP102" s="2099"/>
      <c r="AQ102" s="2099"/>
      <c r="AR102" s="2100"/>
    </row>
    <row r="103" spans="1:49" s="1480" customFormat="1" ht="14.25" customHeight="1">
      <c r="A103" s="1966"/>
      <c r="B103" s="2008"/>
      <c r="C103" s="2068"/>
      <c r="D103" s="2101" t="s">
        <v>1852</v>
      </c>
      <c r="E103" s="2102"/>
      <c r="F103" s="2103" t="s">
        <v>1853</v>
      </c>
      <c r="G103" s="2104" t="s">
        <v>1854</v>
      </c>
      <c r="H103" s="2104"/>
      <c r="I103" s="2104"/>
      <c r="J103" s="2104"/>
      <c r="K103" s="2105"/>
      <c r="L103" s="2088" t="s">
        <v>1847</v>
      </c>
      <c r="M103" s="2089"/>
      <c r="N103" s="2090"/>
      <c r="O103" s="2106"/>
      <c r="P103" s="2107"/>
      <c r="Q103" s="2107"/>
      <c r="R103" s="2107"/>
      <c r="S103" s="2107"/>
      <c r="T103" s="2108"/>
      <c r="U103" s="2018"/>
      <c r="V103" s="2032" t="s">
        <v>1855</v>
      </c>
      <c r="W103" s="1526" t="s">
        <v>1856</v>
      </c>
      <c r="X103" s="1526"/>
      <c r="Y103" s="1527"/>
      <c r="Z103" s="2109" t="s">
        <v>1857</v>
      </c>
      <c r="AA103" s="2110"/>
      <c r="AB103" s="2110"/>
      <c r="AC103" s="2110"/>
      <c r="AD103" s="2110"/>
      <c r="AE103" s="2110"/>
      <c r="AF103" s="2110"/>
      <c r="AG103" s="2111">
        <v>0</v>
      </c>
      <c r="AH103" s="2111"/>
      <c r="AI103" s="1497" t="s">
        <v>1816</v>
      </c>
      <c r="AJ103" s="2112"/>
      <c r="AK103" s="2113">
        <f>IF(AG103&lt;=0,0,IF(AG103&lt;3,CHOOSE(AG103,150000,300000),(300000+((AG103-2)*300000))))</f>
        <v>0</v>
      </c>
      <c r="AL103" s="2114"/>
      <c r="AM103" s="2114"/>
      <c r="AN103" s="2114"/>
      <c r="AO103" s="2114"/>
      <c r="AP103" s="2114"/>
      <c r="AQ103" s="2114"/>
      <c r="AR103" s="2115"/>
    </row>
    <row r="104" spans="1:49" s="1480" customFormat="1" ht="14.25" customHeight="1">
      <c r="A104" s="1966"/>
      <c r="B104" s="2008"/>
      <c r="C104" s="2068"/>
      <c r="D104" s="2116"/>
      <c r="E104" s="2117"/>
      <c r="F104" s="2118"/>
      <c r="G104" s="2119"/>
      <c r="H104" s="2119"/>
      <c r="I104" s="2119"/>
      <c r="J104" s="2119"/>
      <c r="K104" s="2120"/>
      <c r="L104" s="2088" t="s">
        <v>1851</v>
      </c>
      <c r="M104" s="2089"/>
      <c r="N104" s="2090"/>
      <c r="O104" s="2091"/>
      <c r="P104" s="2092"/>
      <c r="Q104" s="2092"/>
      <c r="R104" s="2092"/>
      <c r="S104" s="2092"/>
      <c r="T104" s="2093"/>
      <c r="U104" s="2018"/>
      <c r="V104" s="2035"/>
      <c r="W104" s="1539"/>
      <c r="X104" s="1539"/>
      <c r="Y104" s="1540"/>
      <c r="Z104" s="2109" t="s">
        <v>1858</v>
      </c>
      <c r="AA104" s="2110"/>
      <c r="AB104" s="2110"/>
      <c r="AC104" s="2110"/>
      <c r="AD104" s="2110"/>
      <c r="AE104" s="2110"/>
      <c r="AF104" s="2110"/>
      <c r="AG104" s="2111">
        <v>0</v>
      </c>
      <c r="AH104" s="2111"/>
      <c r="AI104" s="1497" t="s">
        <v>1816</v>
      </c>
      <c r="AJ104" s="2112"/>
      <c r="AK104" s="2113">
        <f>IF(AG104&lt;=0,0,CHOOSE(AG104,300000,500000,700000))</f>
        <v>0</v>
      </c>
      <c r="AL104" s="2114"/>
      <c r="AM104" s="2114"/>
      <c r="AN104" s="2114"/>
      <c r="AO104" s="2114"/>
      <c r="AP104" s="2114"/>
      <c r="AQ104" s="2114"/>
      <c r="AR104" s="2115"/>
    </row>
    <row r="105" spans="1:49" s="1480" customFormat="1" ht="14.25" customHeight="1">
      <c r="A105" s="1966"/>
      <c r="B105" s="2008"/>
      <c r="C105" s="2068"/>
      <c r="D105" s="2116"/>
      <c r="E105" s="2117"/>
      <c r="F105" s="2103" t="s">
        <v>1859</v>
      </c>
      <c r="G105" s="2104" t="s">
        <v>1860</v>
      </c>
      <c r="H105" s="2104"/>
      <c r="I105" s="2104"/>
      <c r="J105" s="2104"/>
      <c r="K105" s="2105"/>
      <c r="L105" s="2088" t="s">
        <v>1847</v>
      </c>
      <c r="M105" s="2089"/>
      <c r="N105" s="2090"/>
      <c r="O105" s="2106"/>
      <c r="P105" s="2107"/>
      <c r="Q105" s="2107"/>
      <c r="R105" s="2107"/>
      <c r="S105" s="2107"/>
      <c r="T105" s="2108"/>
      <c r="U105" s="2018"/>
      <c r="V105" s="2121" t="s">
        <v>1861</v>
      </c>
      <c r="W105" s="2032" t="s">
        <v>1862</v>
      </c>
      <c r="X105" s="1863" t="s">
        <v>1863</v>
      </c>
      <c r="Y105" s="1863"/>
      <c r="Z105" s="1863"/>
      <c r="AA105" s="1863"/>
      <c r="AB105" s="1863"/>
      <c r="AC105" s="1863"/>
      <c r="AD105" s="1863"/>
      <c r="AE105" s="1863"/>
      <c r="AF105" s="2033"/>
      <c r="AG105" s="2122" t="s">
        <v>1864</v>
      </c>
      <c r="AH105" s="2122"/>
      <c r="AI105" s="2122"/>
      <c r="AJ105" s="2122"/>
      <c r="AK105" s="2123"/>
      <c r="AL105" s="2124"/>
      <c r="AM105" s="2124"/>
      <c r="AN105" s="2124"/>
      <c r="AO105" s="2124"/>
      <c r="AP105" s="2124"/>
      <c r="AQ105" s="2124"/>
      <c r="AR105" s="2125"/>
    </row>
    <row r="106" spans="1:49" s="1480" customFormat="1" ht="14.25" customHeight="1">
      <c r="A106" s="1966"/>
      <c r="B106" s="2008"/>
      <c r="C106" s="2068"/>
      <c r="D106" s="2116"/>
      <c r="E106" s="2117"/>
      <c r="F106" s="2118"/>
      <c r="G106" s="2119"/>
      <c r="H106" s="2119"/>
      <c r="I106" s="2119"/>
      <c r="J106" s="2119"/>
      <c r="K106" s="2120"/>
      <c r="L106" s="2088" t="s">
        <v>1851</v>
      </c>
      <c r="M106" s="2089"/>
      <c r="N106" s="2090"/>
      <c r="O106" s="2091"/>
      <c r="P106" s="2092"/>
      <c r="Q106" s="2092"/>
      <c r="R106" s="2092"/>
      <c r="S106" s="2092"/>
      <c r="T106" s="2093"/>
      <c r="U106" s="2018"/>
      <c r="V106" s="2126"/>
      <c r="W106" s="2035"/>
      <c r="X106" s="2036"/>
      <c r="Y106" s="2036"/>
      <c r="Z106" s="2036"/>
      <c r="AA106" s="2036"/>
      <c r="AB106" s="2036"/>
      <c r="AC106" s="2036"/>
      <c r="AD106" s="2036"/>
      <c r="AE106" s="2036"/>
      <c r="AF106" s="2037"/>
      <c r="AG106" s="2127" t="s">
        <v>1865</v>
      </c>
      <c r="AH106" s="2128"/>
      <c r="AI106" s="2128"/>
      <c r="AJ106" s="2128"/>
      <c r="AK106" s="2129"/>
      <c r="AL106" s="2130"/>
      <c r="AM106" s="2130"/>
      <c r="AN106" s="2130"/>
      <c r="AO106" s="2130"/>
      <c r="AP106" s="2130"/>
      <c r="AQ106" s="2130"/>
      <c r="AR106" s="2131"/>
    </row>
    <row r="107" spans="1:49" s="1480" customFormat="1" ht="14.25" customHeight="1">
      <c r="A107" s="1966"/>
      <c r="B107" s="2008"/>
      <c r="C107" s="2068"/>
      <c r="D107" s="2116"/>
      <c r="E107" s="2117"/>
      <c r="F107" s="2103" t="s">
        <v>1866</v>
      </c>
      <c r="G107" s="2104" t="s">
        <v>1867</v>
      </c>
      <c r="H107" s="2104"/>
      <c r="I107" s="2104"/>
      <c r="J107" s="2104"/>
      <c r="K107" s="2105"/>
      <c r="L107" s="2088" t="s">
        <v>1847</v>
      </c>
      <c r="M107" s="2089"/>
      <c r="N107" s="2090"/>
      <c r="O107" s="2106"/>
      <c r="P107" s="2107"/>
      <c r="Q107" s="2107"/>
      <c r="R107" s="2107"/>
      <c r="S107" s="2107"/>
      <c r="T107" s="2108"/>
      <c r="U107" s="2018"/>
      <c r="V107" s="2126"/>
      <c r="W107" s="2032" t="s">
        <v>1868</v>
      </c>
      <c r="X107" s="2132" t="s">
        <v>1869</v>
      </c>
      <c r="Y107" s="1863"/>
      <c r="Z107" s="1863"/>
      <c r="AA107" s="1863"/>
      <c r="AB107" s="1863"/>
      <c r="AC107" s="1863"/>
      <c r="AD107" s="1863"/>
      <c r="AE107" s="1863"/>
      <c r="AF107" s="2033"/>
      <c r="AG107" s="2122" t="s">
        <v>1864</v>
      </c>
      <c r="AH107" s="2122"/>
      <c r="AI107" s="2122"/>
      <c r="AJ107" s="2122"/>
      <c r="AK107" s="2123"/>
      <c r="AL107" s="2124"/>
      <c r="AM107" s="2124"/>
      <c r="AN107" s="2124"/>
      <c r="AO107" s="2124"/>
      <c r="AP107" s="2124"/>
      <c r="AQ107" s="2124"/>
      <c r="AR107" s="2125"/>
    </row>
    <row r="108" spans="1:49" s="1480" customFormat="1" ht="14.25" customHeight="1">
      <c r="A108" s="1966"/>
      <c r="B108" s="2008"/>
      <c r="C108" s="2068"/>
      <c r="D108" s="2116"/>
      <c r="E108" s="2117"/>
      <c r="F108" s="2118"/>
      <c r="G108" s="2119"/>
      <c r="H108" s="2119"/>
      <c r="I108" s="2119"/>
      <c r="J108" s="2119"/>
      <c r="K108" s="2120"/>
      <c r="L108" s="2088" t="s">
        <v>1851</v>
      </c>
      <c r="M108" s="2089"/>
      <c r="N108" s="2090"/>
      <c r="O108" s="2091"/>
      <c r="P108" s="2092"/>
      <c r="Q108" s="2092"/>
      <c r="R108" s="2092"/>
      <c r="S108" s="2092"/>
      <c r="T108" s="2093"/>
      <c r="U108" s="2018"/>
      <c r="V108" s="2126"/>
      <c r="W108" s="2035"/>
      <c r="X108" s="2036"/>
      <c r="Y108" s="2036"/>
      <c r="Z108" s="2036"/>
      <c r="AA108" s="2036"/>
      <c r="AB108" s="2036"/>
      <c r="AC108" s="2036"/>
      <c r="AD108" s="2036"/>
      <c r="AE108" s="2036"/>
      <c r="AF108" s="2037"/>
      <c r="AG108" s="2127" t="s">
        <v>1865</v>
      </c>
      <c r="AH108" s="2128"/>
      <c r="AI108" s="2128"/>
      <c r="AJ108" s="2128"/>
      <c r="AK108" s="2129"/>
      <c r="AL108" s="2130"/>
      <c r="AM108" s="2130"/>
      <c r="AN108" s="2130"/>
      <c r="AO108" s="2130"/>
      <c r="AP108" s="2130"/>
      <c r="AQ108" s="2130"/>
      <c r="AR108" s="2131"/>
    </row>
    <row r="109" spans="1:49" s="1480" customFormat="1" ht="14.25" customHeight="1">
      <c r="A109" s="1966"/>
      <c r="B109" s="2008"/>
      <c r="C109" s="2068"/>
      <c r="D109" s="2116"/>
      <c r="E109" s="2117"/>
      <c r="F109" s="2103" t="s">
        <v>1870</v>
      </c>
      <c r="G109" s="2104" t="s">
        <v>1871</v>
      </c>
      <c r="H109" s="2104"/>
      <c r="I109" s="2104"/>
      <c r="J109" s="2104"/>
      <c r="K109" s="2105"/>
      <c r="L109" s="2088" t="s">
        <v>1847</v>
      </c>
      <c r="M109" s="2089"/>
      <c r="N109" s="2090"/>
      <c r="O109" s="2106"/>
      <c r="P109" s="2107"/>
      <c r="Q109" s="2107"/>
      <c r="R109" s="2107"/>
      <c r="S109" s="2107"/>
      <c r="T109" s="2108"/>
      <c r="U109" s="2018"/>
      <c r="V109" s="2126"/>
      <c r="W109" s="2032" t="s">
        <v>1872</v>
      </c>
      <c r="X109" s="1863" t="s">
        <v>1873</v>
      </c>
      <c r="Y109" s="1863"/>
      <c r="Z109" s="1863"/>
      <c r="AA109" s="1863"/>
      <c r="AB109" s="1863"/>
      <c r="AC109" s="1863"/>
      <c r="AD109" s="1863"/>
      <c r="AE109" s="1863"/>
      <c r="AF109" s="2033"/>
      <c r="AG109" s="2122" t="s">
        <v>1864</v>
      </c>
      <c r="AH109" s="2122"/>
      <c r="AI109" s="2122"/>
      <c r="AJ109" s="2122"/>
      <c r="AK109" s="2123"/>
      <c r="AL109" s="2124"/>
      <c r="AM109" s="2124"/>
      <c r="AN109" s="2124"/>
      <c r="AO109" s="2124"/>
      <c r="AP109" s="2124"/>
      <c r="AQ109" s="2124"/>
      <c r="AR109" s="2125"/>
    </row>
    <row r="110" spans="1:49" s="1480" customFormat="1" ht="14.25" customHeight="1" thickBot="1">
      <c r="A110" s="1966"/>
      <c r="B110" s="2008"/>
      <c r="C110" s="2133"/>
      <c r="D110" s="2134"/>
      <c r="E110" s="2135"/>
      <c r="F110" s="2118"/>
      <c r="G110" s="2119"/>
      <c r="H110" s="2119"/>
      <c r="I110" s="2119"/>
      <c r="J110" s="2119"/>
      <c r="K110" s="2120"/>
      <c r="L110" s="2136" t="s">
        <v>1851</v>
      </c>
      <c r="M110" s="2137"/>
      <c r="N110" s="2138"/>
      <c r="O110" s="2139"/>
      <c r="P110" s="2140"/>
      <c r="Q110" s="2140"/>
      <c r="R110" s="2140"/>
      <c r="S110" s="2140"/>
      <c r="T110" s="2141"/>
      <c r="U110" s="2018"/>
      <c r="V110" s="2142"/>
      <c r="W110" s="2143"/>
      <c r="X110" s="2144"/>
      <c r="Y110" s="2144"/>
      <c r="Z110" s="2144"/>
      <c r="AA110" s="2144"/>
      <c r="AB110" s="2144"/>
      <c r="AC110" s="2144"/>
      <c r="AD110" s="2144"/>
      <c r="AE110" s="2144"/>
      <c r="AF110" s="2145"/>
      <c r="AG110" s="2146" t="s">
        <v>1865</v>
      </c>
      <c r="AH110" s="2147"/>
      <c r="AI110" s="2147"/>
      <c r="AJ110" s="2147"/>
      <c r="AK110" s="2148"/>
      <c r="AL110" s="2149"/>
      <c r="AM110" s="2149"/>
      <c r="AN110" s="2149"/>
      <c r="AO110" s="2149"/>
      <c r="AP110" s="2149"/>
      <c r="AQ110" s="2149"/>
      <c r="AR110" s="2150"/>
    </row>
    <row r="111" spans="1:49" s="1480" customFormat="1" ht="14.25" customHeight="1">
      <c r="A111" s="1966"/>
      <c r="B111" s="2008"/>
      <c r="C111" s="2151" t="s">
        <v>1874</v>
      </c>
      <c r="D111" s="2152" t="s">
        <v>1875</v>
      </c>
      <c r="E111" s="2153"/>
      <c r="F111" s="2154" t="s">
        <v>1853</v>
      </c>
      <c r="G111" s="2155" t="s">
        <v>1876</v>
      </c>
      <c r="H111" s="2155"/>
      <c r="I111" s="2155"/>
      <c r="J111" s="2155"/>
      <c r="K111" s="2156"/>
      <c r="L111" s="2072" t="s">
        <v>1847</v>
      </c>
      <c r="M111" s="2073"/>
      <c r="N111" s="2074"/>
      <c r="O111" s="2075">
        <f>H77+H81</f>
        <v>7513842.4799999995</v>
      </c>
      <c r="P111" s="2076"/>
      <c r="Q111" s="2076"/>
      <c r="R111" s="2076"/>
      <c r="S111" s="2076"/>
      <c r="T111" s="2077"/>
      <c r="U111" s="2018"/>
      <c r="V111" s="2157" t="s">
        <v>1877</v>
      </c>
      <c r="W111" s="2158" t="s">
        <v>1878</v>
      </c>
      <c r="X111" s="2159" t="s">
        <v>1879</v>
      </c>
      <c r="Y111" s="2159"/>
      <c r="Z111" s="2160"/>
      <c r="AA111" s="2161" t="s">
        <v>1880</v>
      </c>
      <c r="AB111" s="2159"/>
      <c r="AC111" s="2159"/>
      <c r="AD111" s="2159"/>
      <c r="AE111" s="2159"/>
      <c r="AF111" s="2160"/>
      <c r="AG111" s="2162" t="s">
        <v>1864</v>
      </c>
      <c r="AH111" s="2162"/>
      <c r="AI111" s="2162"/>
      <c r="AJ111" s="2162"/>
      <c r="AK111" s="2163">
        <v>0</v>
      </c>
      <c r="AL111" s="2164"/>
      <c r="AM111" s="2164"/>
      <c r="AN111" s="2164"/>
      <c r="AO111" s="2164"/>
      <c r="AP111" s="2164"/>
      <c r="AQ111" s="2164"/>
      <c r="AR111" s="2165"/>
    </row>
    <row r="112" spans="1:49" s="1480" customFormat="1" ht="15" customHeight="1">
      <c r="A112" s="1966"/>
      <c r="B112" s="2008"/>
      <c r="C112" s="2166"/>
      <c r="D112" s="2167"/>
      <c r="E112" s="2168"/>
      <c r="F112" s="2169"/>
      <c r="G112" s="2170"/>
      <c r="H112" s="2170"/>
      <c r="I112" s="2170"/>
      <c r="J112" s="2170"/>
      <c r="K112" s="2171"/>
      <c r="L112" s="2088" t="s">
        <v>1851</v>
      </c>
      <c r="M112" s="2089"/>
      <c r="N112" s="2090"/>
      <c r="O112" s="2091">
        <f>O111</f>
        <v>7513842.4799999995</v>
      </c>
      <c r="P112" s="2092"/>
      <c r="Q112" s="2092"/>
      <c r="R112" s="2092"/>
      <c r="S112" s="2092"/>
      <c r="T112" s="2093"/>
      <c r="U112" s="2018"/>
      <c r="V112" s="2172"/>
      <c r="W112" s="2173"/>
      <c r="X112" s="2174"/>
      <c r="Y112" s="2174"/>
      <c r="Z112" s="2175"/>
      <c r="AA112" s="2176"/>
      <c r="AB112" s="2177"/>
      <c r="AC112" s="2177"/>
      <c r="AD112" s="2177"/>
      <c r="AE112" s="2177"/>
      <c r="AF112" s="2178"/>
      <c r="AG112" s="2179" t="s">
        <v>1865</v>
      </c>
      <c r="AH112" s="2180"/>
      <c r="AI112" s="2180"/>
      <c r="AJ112" s="2180"/>
      <c r="AK112" s="2181">
        <f>TRUNC(AK111*12%,0)</f>
        <v>0</v>
      </c>
      <c r="AL112" s="2182"/>
      <c r="AM112" s="2182"/>
      <c r="AN112" s="2182"/>
      <c r="AO112" s="2182"/>
      <c r="AP112" s="2182"/>
      <c r="AQ112" s="2182"/>
      <c r="AR112" s="2183"/>
    </row>
    <row r="113" spans="1:44" s="1480" customFormat="1" ht="15" customHeight="1">
      <c r="A113" s="1966"/>
      <c r="B113" s="2008"/>
      <c r="C113" s="2166"/>
      <c r="D113" s="2167"/>
      <c r="E113" s="2168"/>
      <c r="F113" s="2184" t="s">
        <v>1859</v>
      </c>
      <c r="G113" s="2185" t="s">
        <v>1881</v>
      </c>
      <c r="H113" s="2185"/>
      <c r="I113" s="2185"/>
      <c r="J113" s="2185"/>
      <c r="K113" s="2186"/>
      <c r="L113" s="2088" t="s">
        <v>1847</v>
      </c>
      <c r="M113" s="2089"/>
      <c r="N113" s="2090"/>
      <c r="O113" s="2106">
        <f>H79</f>
        <v>0</v>
      </c>
      <c r="P113" s="2107"/>
      <c r="Q113" s="2107"/>
      <c r="R113" s="2107"/>
      <c r="S113" s="2107"/>
      <c r="T113" s="2108"/>
      <c r="U113" s="2018"/>
      <c r="V113" s="2172"/>
      <c r="W113" s="2173"/>
      <c r="X113" s="2174"/>
      <c r="Y113" s="2174"/>
      <c r="Z113" s="2175"/>
      <c r="AA113" s="2174" t="s">
        <v>1882</v>
      </c>
      <c r="AB113" s="2174"/>
      <c r="AC113" s="2174"/>
      <c r="AD113" s="2174"/>
      <c r="AE113" s="2174"/>
      <c r="AF113" s="2175"/>
      <c r="AG113" s="2162" t="s">
        <v>1864</v>
      </c>
      <c r="AH113" s="2162"/>
      <c r="AI113" s="2162"/>
      <c r="AJ113" s="2162"/>
      <c r="AK113" s="2187"/>
      <c r="AL113" s="2188"/>
      <c r="AM113" s="2188"/>
      <c r="AN113" s="2188"/>
      <c r="AO113" s="2188"/>
      <c r="AP113" s="2188"/>
      <c r="AQ113" s="2188"/>
      <c r="AR113" s="2189"/>
    </row>
    <row r="114" spans="1:44" s="1480" customFormat="1" ht="14.25" customHeight="1">
      <c r="A114" s="1966"/>
      <c r="B114" s="2008"/>
      <c r="C114" s="2166"/>
      <c r="D114" s="2190"/>
      <c r="E114" s="2191"/>
      <c r="F114" s="2169"/>
      <c r="G114" s="2192"/>
      <c r="H114" s="2192"/>
      <c r="I114" s="2192"/>
      <c r="J114" s="2192"/>
      <c r="K114" s="2193"/>
      <c r="L114" s="2088" t="s">
        <v>1851</v>
      </c>
      <c r="M114" s="2089"/>
      <c r="N114" s="2090"/>
      <c r="O114" s="2091"/>
      <c r="P114" s="2092"/>
      <c r="Q114" s="2092"/>
      <c r="R114" s="2092"/>
      <c r="S114" s="2092"/>
      <c r="T114" s="2093"/>
      <c r="U114" s="2018"/>
      <c r="V114" s="2172"/>
      <c r="W114" s="2194"/>
      <c r="X114" s="2177"/>
      <c r="Y114" s="2177"/>
      <c r="Z114" s="2178"/>
      <c r="AA114" s="2177"/>
      <c r="AB114" s="2177"/>
      <c r="AC114" s="2177"/>
      <c r="AD114" s="2177"/>
      <c r="AE114" s="2177"/>
      <c r="AF114" s="2178"/>
      <c r="AG114" s="2179" t="s">
        <v>1865</v>
      </c>
      <c r="AH114" s="2180"/>
      <c r="AI114" s="2180"/>
      <c r="AJ114" s="2180"/>
      <c r="AK114" s="2195"/>
      <c r="AL114" s="2196"/>
      <c r="AM114" s="2196"/>
      <c r="AN114" s="2196"/>
      <c r="AO114" s="2196"/>
      <c r="AP114" s="2196"/>
      <c r="AQ114" s="2196"/>
      <c r="AR114" s="2197"/>
    </row>
    <row r="115" spans="1:44" s="1480" customFormat="1" ht="14.25" customHeight="1">
      <c r="A115" s="1966"/>
      <c r="B115" s="2008"/>
      <c r="C115" s="2166"/>
      <c r="D115" s="2198" t="s">
        <v>1883</v>
      </c>
      <c r="E115" s="2199" t="s">
        <v>1884</v>
      </c>
      <c r="F115" s="2200"/>
      <c r="G115" s="2200"/>
      <c r="H115" s="2201"/>
      <c r="I115" s="2202" t="s">
        <v>1885</v>
      </c>
      <c r="J115" s="2203"/>
      <c r="K115" s="2204"/>
      <c r="L115" s="2205"/>
      <c r="M115" s="2206"/>
      <c r="N115" s="2206"/>
      <c r="O115" s="2206"/>
      <c r="P115" s="2207"/>
      <c r="Q115" s="2208"/>
      <c r="R115" s="2208"/>
      <c r="S115" s="2208"/>
      <c r="T115" s="2209"/>
      <c r="U115" s="2018"/>
      <c r="V115" s="2172"/>
      <c r="W115" s="2210" t="s">
        <v>1886</v>
      </c>
      <c r="X115" s="2211" t="s">
        <v>1887</v>
      </c>
      <c r="Y115" s="2211"/>
      <c r="Z115" s="2211"/>
      <c r="AA115" s="2211"/>
      <c r="AB115" s="2211"/>
      <c r="AC115" s="2211"/>
      <c r="AD115" s="2211"/>
      <c r="AE115" s="2211"/>
      <c r="AF115" s="2212"/>
      <c r="AG115" s="2162" t="s">
        <v>1864</v>
      </c>
      <c r="AH115" s="2162"/>
      <c r="AI115" s="2162"/>
      <c r="AJ115" s="2162"/>
      <c r="AK115" s="2187"/>
      <c r="AL115" s="2188"/>
      <c r="AM115" s="2188"/>
      <c r="AN115" s="2188"/>
      <c r="AO115" s="2188"/>
      <c r="AP115" s="2188"/>
      <c r="AQ115" s="2188"/>
      <c r="AR115" s="2189"/>
    </row>
    <row r="116" spans="1:44" s="1480" customFormat="1" ht="11.25" customHeight="1">
      <c r="A116" s="1966"/>
      <c r="B116" s="2008"/>
      <c r="C116" s="2166"/>
      <c r="D116" s="2068"/>
      <c r="E116" s="2213"/>
      <c r="F116" s="2214"/>
      <c r="G116" s="2214"/>
      <c r="H116" s="2215"/>
      <c r="I116" s="2216"/>
      <c r="J116" s="2217"/>
      <c r="K116" s="2218"/>
      <c r="L116" s="2219"/>
      <c r="M116" s="2220"/>
      <c r="N116" s="2220"/>
      <c r="O116" s="2220"/>
      <c r="P116" s="2221"/>
      <c r="Q116" s="2222"/>
      <c r="R116" s="2222"/>
      <c r="S116" s="2222"/>
      <c r="T116" s="2223"/>
      <c r="U116" s="2018"/>
      <c r="V116" s="2172"/>
      <c r="W116" s="2194"/>
      <c r="X116" s="2224"/>
      <c r="Y116" s="2224"/>
      <c r="Z116" s="2224"/>
      <c r="AA116" s="2224"/>
      <c r="AB116" s="2224"/>
      <c r="AC116" s="2224"/>
      <c r="AD116" s="2224"/>
      <c r="AE116" s="2224"/>
      <c r="AF116" s="2225"/>
      <c r="AG116" s="2179" t="s">
        <v>1865</v>
      </c>
      <c r="AH116" s="2180"/>
      <c r="AI116" s="2180"/>
      <c r="AJ116" s="2180"/>
      <c r="AK116" s="2195"/>
      <c r="AL116" s="2196"/>
      <c r="AM116" s="2196"/>
      <c r="AN116" s="2196"/>
      <c r="AO116" s="2196"/>
      <c r="AP116" s="2196"/>
      <c r="AQ116" s="2196"/>
      <c r="AR116" s="2197"/>
    </row>
    <row r="117" spans="1:44" s="1480" customFormat="1" ht="11.25" customHeight="1">
      <c r="A117" s="1966"/>
      <c r="B117" s="2008"/>
      <c r="C117" s="2166"/>
      <c r="D117" s="2068"/>
      <c r="E117" s="2213"/>
      <c r="F117" s="2214"/>
      <c r="G117" s="2214"/>
      <c r="H117" s="2215"/>
      <c r="I117" s="2226" t="s">
        <v>1888</v>
      </c>
      <c r="J117" s="2227"/>
      <c r="K117" s="2228"/>
      <c r="L117" s="2205"/>
      <c r="M117" s="2206"/>
      <c r="N117" s="2206"/>
      <c r="O117" s="2206"/>
      <c r="P117" s="2207"/>
      <c r="Q117" s="2208"/>
      <c r="R117" s="2208"/>
      <c r="S117" s="2208"/>
      <c r="T117" s="2209"/>
      <c r="U117" s="2018"/>
      <c r="V117" s="2172"/>
      <c r="W117" s="2210" t="s">
        <v>1889</v>
      </c>
      <c r="X117" s="2211" t="s">
        <v>1890</v>
      </c>
      <c r="Y117" s="2211"/>
      <c r="Z117" s="2211"/>
      <c r="AA117" s="2211"/>
      <c r="AB117" s="2211"/>
      <c r="AC117" s="2211"/>
      <c r="AD117" s="2211"/>
      <c r="AE117" s="2211"/>
      <c r="AF117" s="2212"/>
      <c r="AG117" s="2162" t="s">
        <v>1864</v>
      </c>
      <c r="AH117" s="2162"/>
      <c r="AI117" s="2162"/>
      <c r="AJ117" s="2162"/>
      <c r="AK117" s="2187"/>
      <c r="AL117" s="2188"/>
      <c r="AM117" s="2188"/>
      <c r="AN117" s="2188"/>
      <c r="AO117" s="2188"/>
      <c r="AP117" s="2188"/>
      <c r="AQ117" s="2188"/>
      <c r="AR117" s="2189"/>
    </row>
    <row r="118" spans="1:44" s="1480" customFormat="1" ht="11.25" customHeight="1">
      <c r="A118" s="1966"/>
      <c r="B118" s="2008"/>
      <c r="C118" s="2166"/>
      <c r="D118" s="2068"/>
      <c r="E118" s="2229"/>
      <c r="F118" s="2230"/>
      <c r="G118" s="2230"/>
      <c r="H118" s="2231"/>
      <c r="I118" s="2216"/>
      <c r="J118" s="2217"/>
      <c r="K118" s="2218"/>
      <c r="L118" s="2219"/>
      <c r="M118" s="2220"/>
      <c r="N118" s="2220"/>
      <c r="O118" s="2220"/>
      <c r="P118" s="2221"/>
      <c r="Q118" s="2222"/>
      <c r="R118" s="2222"/>
      <c r="S118" s="2222"/>
      <c r="T118" s="2223"/>
      <c r="U118" s="2018"/>
      <c r="V118" s="2172"/>
      <c r="W118" s="2194"/>
      <c r="X118" s="2224"/>
      <c r="Y118" s="2224"/>
      <c r="Z118" s="2224"/>
      <c r="AA118" s="2224"/>
      <c r="AB118" s="2224"/>
      <c r="AC118" s="2224"/>
      <c r="AD118" s="2224"/>
      <c r="AE118" s="2224"/>
      <c r="AF118" s="2225"/>
      <c r="AG118" s="2179" t="s">
        <v>1865</v>
      </c>
      <c r="AH118" s="2180"/>
      <c r="AI118" s="2180"/>
      <c r="AJ118" s="2180"/>
      <c r="AK118" s="2195"/>
      <c r="AL118" s="2196"/>
      <c r="AM118" s="2196"/>
      <c r="AN118" s="2196"/>
      <c r="AO118" s="2196"/>
      <c r="AP118" s="2196"/>
      <c r="AQ118" s="2196"/>
      <c r="AR118" s="2197"/>
    </row>
    <row r="119" spans="1:44" s="1480" customFormat="1" ht="11.25" customHeight="1">
      <c r="A119" s="1966"/>
      <c r="B119" s="2008"/>
      <c r="C119" s="2166"/>
      <c r="D119" s="2068"/>
      <c r="E119" s="2199" t="s">
        <v>1891</v>
      </c>
      <c r="F119" s="2201"/>
      <c r="G119" s="2200" t="s">
        <v>1892</v>
      </c>
      <c r="H119" s="2201"/>
      <c r="I119" s="2232" t="s">
        <v>1893</v>
      </c>
      <c r="J119" s="2233"/>
      <c r="K119" s="2234"/>
      <c r="L119" s="2235"/>
      <c r="M119" s="2236"/>
      <c r="N119" s="2236"/>
      <c r="O119" s="2236"/>
      <c r="P119" s="2237"/>
      <c r="Q119" s="2238"/>
      <c r="R119" s="2238"/>
      <c r="S119" s="2238"/>
      <c r="T119" s="2239"/>
      <c r="U119" s="2018"/>
      <c r="V119" s="2172"/>
      <c r="W119" s="2240" t="s">
        <v>1894</v>
      </c>
      <c r="X119" s="2241" t="s">
        <v>1895</v>
      </c>
      <c r="Y119" s="2242"/>
      <c r="Z119" s="2242"/>
      <c r="AA119" s="2242"/>
      <c r="AB119" s="2242"/>
      <c r="AC119" s="2243"/>
      <c r="AD119" s="2244" t="s">
        <v>1896</v>
      </c>
      <c r="AE119" s="2245"/>
      <c r="AF119" s="2246"/>
      <c r="AG119" s="2162" t="s">
        <v>1864</v>
      </c>
      <c r="AH119" s="2162"/>
      <c r="AI119" s="2162"/>
      <c r="AJ119" s="2162"/>
      <c r="AK119" s="2187">
        <v>0</v>
      </c>
      <c r="AL119" s="2188"/>
      <c r="AM119" s="2188"/>
      <c r="AN119" s="2188"/>
      <c r="AO119" s="2188"/>
      <c r="AP119" s="2188"/>
      <c r="AQ119" s="2188"/>
      <c r="AR119" s="2189"/>
    </row>
    <row r="120" spans="1:44" s="1480" customFormat="1" ht="14.25" customHeight="1">
      <c r="A120" s="1966"/>
      <c r="B120" s="2008"/>
      <c r="C120" s="2166"/>
      <c r="D120" s="2068"/>
      <c r="E120" s="2213"/>
      <c r="F120" s="2215"/>
      <c r="G120" s="2214"/>
      <c r="H120" s="2215"/>
      <c r="I120" s="2247" t="s">
        <v>1897</v>
      </c>
      <c r="J120" s="2248"/>
      <c r="K120" s="2249"/>
      <c r="L120" s="2235"/>
      <c r="M120" s="2236"/>
      <c r="N120" s="2236"/>
      <c r="O120" s="2236"/>
      <c r="P120" s="2237"/>
      <c r="Q120" s="2238"/>
      <c r="R120" s="2238"/>
      <c r="S120" s="2238"/>
      <c r="T120" s="2239"/>
      <c r="U120" s="2018"/>
      <c r="V120" s="2172"/>
      <c r="W120" s="2018"/>
      <c r="X120" s="2250"/>
      <c r="Y120" s="2251"/>
      <c r="Z120" s="2251"/>
      <c r="AA120" s="2251"/>
      <c r="AB120" s="2251"/>
      <c r="AC120" s="2252"/>
      <c r="AD120" s="2253"/>
      <c r="AE120" s="2254"/>
      <c r="AF120" s="2255"/>
      <c r="AG120" s="2179" t="s">
        <v>1865</v>
      </c>
      <c r="AH120" s="2180"/>
      <c r="AI120" s="2180"/>
      <c r="AJ120" s="2180"/>
      <c r="AK120" s="2195">
        <v>0</v>
      </c>
      <c r="AL120" s="2196"/>
      <c r="AM120" s="2196"/>
      <c r="AN120" s="2196"/>
      <c r="AO120" s="2196"/>
      <c r="AP120" s="2196"/>
      <c r="AQ120" s="2196"/>
      <c r="AR120" s="2197"/>
    </row>
    <row r="121" spans="1:44" s="1480" customFormat="1" ht="14.25" customHeight="1">
      <c r="A121" s="1966"/>
      <c r="B121" s="2008"/>
      <c r="C121" s="2166"/>
      <c r="D121" s="2068"/>
      <c r="E121" s="2213"/>
      <c r="F121" s="2215"/>
      <c r="G121" s="2230"/>
      <c r="H121" s="2231"/>
      <c r="I121" s="2256" t="s">
        <v>1898</v>
      </c>
      <c r="J121" s="2257"/>
      <c r="K121" s="2258"/>
      <c r="L121" s="2235"/>
      <c r="M121" s="2236"/>
      <c r="N121" s="2236"/>
      <c r="O121" s="2236"/>
      <c r="P121" s="2237"/>
      <c r="Q121" s="2238"/>
      <c r="R121" s="2238"/>
      <c r="S121" s="2238"/>
      <c r="T121" s="2239"/>
      <c r="U121" s="2018"/>
      <c r="V121" s="2172"/>
      <c r="W121" s="2018"/>
      <c r="X121" s="2250"/>
      <c r="Y121" s="2251"/>
      <c r="Z121" s="2251"/>
      <c r="AA121" s="2251"/>
      <c r="AB121" s="2251"/>
      <c r="AC121" s="2252"/>
      <c r="AD121" s="2244" t="s">
        <v>1899</v>
      </c>
      <c r="AE121" s="2245"/>
      <c r="AF121" s="2246"/>
      <c r="AG121" s="2162" t="s">
        <v>1864</v>
      </c>
      <c r="AH121" s="2162"/>
      <c r="AI121" s="2162"/>
      <c r="AJ121" s="2162"/>
      <c r="AK121" s="2187">
        <v>0</v>
      </c>
      <c r="AL121" s="2188"/>
      <c r="AM121" s="2188"/>
      <c r="AN121" s="2188"/>
      <c r="AO121" s="2188"/>
      <c r="AP121" s="2188"/>
      <c r="AQ121" s="2188"/>
      <c r="AR121" s="2189"/>
    </row>
    <row r="122" spans="1:44" s="1480" customFormat="1" ht="18" customHeight="1">
      <c r="A122" s="1966"/>
      <c r="B122" s="2008"/>
      <c r="C122" s="2166"/>
      <c r="D122" s="2068"/>
      <c r="E122" s="2213"/>
      <c r="F122" s="2215"/>
      <c r="G122" s="2259" t="s">
        <v>1900</v>
      </c>
      <c r="H122" s="2260"/>
      <c r="I122" s="2261" t="s">
        <v>1901</v>
      </c>
      <c r="J122" s="2262"/>
      <c r="K122" s="2263"/>
      <c r="L122" s="2235"/>
      <c r="M122" s="2236"/>
      <c r="N122" s="2236"/>
      <c r="O122" s="2236"/>
      <c r="P122" s="2237"/>
      <c r="Q122" s="2238"/>
      <c r="R122" s="2238"/>
      <c r="S122" s="2238"/>
      <c r="T122" s="2239"/>
      <c r="U122" s="2018"/>
      <c r="V122" s="2172"/>
      <c r="W122" s="2018"/>
      <c r="X122" s="2264"/>
      <c r="Y122" s="2265"/>
      <c r="Z122" s="2265"/>
      <c r="AA122" s="2265"/>
      <c r="AB122" s="2265"/>
      <c r="AC122" s="2266"/>
      <c r="AD122" s="2253"/>
      <c r="AE122" s="2254"/>
      <c r="AF122" s="2255"/>
      <c r="AG122" s="2179" t="s">
        <v>1865</v>
      </c>
      <c r="AH122" s="2180"/>
      <c r="AI122" s="2180"/>
      <c r="AJ122" s="2180"/>
      <c r="AK122" s="2195">
        <v>0</v>
      </c>
      <c r="AL122" s="2196"/>
      <c r="AM122" s="2196"/>
      <c r="AN122" s="2196"/>
      <c r="AO122" s="2196"/>
      <c r="AP122" s="2196"/>
      <c r="AQ122" s="2196"/>
      <c r="AR122" s="2197"/>
    </row>
    <row r="123" spans="1:44" s="1480" customFormat="1" ht="18" customHeight="1">
      <c r="A123" s="1966"/>
      <c r="B123" s="2008"/>
      <c r="C123" s="2166"/>
      <c r="D123" s="2068"/>
      <c r="E123" s="2213"/>
      <c r="F123" s="2215"/>
      <c r="G123" s="2267"/>
      <c r="H123" s="2268"/>
      <c r="I123" s="2269" t="s">
        <v>1902</v>
      </c>
      <c r="J123" s="2270"/>
      <c r="K123" s="2271"/>
      <c r="L123" s="2235"/>
      <c r="M123" s="2236"/>
      <c r="N123" s="2236"/>
      <c r="O123" s="2236"/>
      <c r="P123" s="2237"/>
      <c r="Q123" s="2238"/>
      <c r="R123" s="2238"/>
      <c r="S123" s="2238"/>
      <c r="T123" s="2239"/>
      <c r="U123" s="2018"/>
      <c r="V123" s="2172"/>
      <c r="W123" s="2018"/>
      <c r="X123" s="2272" t="s">
        <v>1903</v>
      </c>
      <c r="Y123" s="2273"/>
      <c r="Z123" s="2273"/>
      <c r="AA123" s="2273"/>
      <c r="AB123" s="2273"/>
      <c r="AC123" s="2273"/>
      <c r="AD123" s="2273"/>
      <c r="AE123" s="2273"/>
      <c r="AF123" s="2274"/>
      <c r="AG123" s="2162" t="s">
        <v>1864</v>
      </c>
      <c r="AH123" s="2162"/>
      <c r="AI123" s="2162"/>
      <c r="AJ123" s="2162"/>
      <c r="AK123" s="2187"/>
      <c r="AL123" s="2188"/>
      <c r="AM123" s="2188"/>
      <c r="AN123" s="2188"/>
      <c r="AO123" s="2188"/>
      <c r="AP123" s="2188"/>
      <c r="AQ123" s="2188"/>
      <c r="AR123" s="2189"/>
    </row>
    <row r="124" spans="1:44" s="1480" customFormat="1" ht="16.5" customHeight="1">
      <c r="A124" s="1966"/>
      <c r="B124" s="2008"/>
      <c r="C124" s="2166"/>
      <c r="D124" s="2068"/>
      <c r="E124" s="2213"/>
      <c r="F124" s="2215"/>
      <c r="G124" s="2199" t="s">
        <v>1904</v>
      </c>
      <c r="H124" s="2275"/>
      <c r="I124" s="2276" t="s">
        <v>1905</v>
      </c>
      <c r="J124" s="2277" t="s">
        <v>1906</v>
      </c>
      <c r="K124" s="2278"/>
      <c r="L124" s="2235"/>
      <c r="M124" s="2236"/>
      <c r="N124" s="2236"/>
      <c r="O124" s="2279"/>
      <c r="P124" s="2237"/>
      <c r="Q124" s="2238"/>
      <c r="R124" s="2238"/>
      <c r="S124" s="2238"/>
      <c r="T124" s="2239"/>
      <c r="U124" s="2018"/>
      <c r="V124" s="2172"/>
      <c r="W124" s="2018"/>
      <c r="X124" s="2280"/>
      <c r="Y124" s="2281"/>
      <c r="Z124" s="2281"/>
      <c r="AA124" s="2281"/>
      <c r="AB124" s="2281"/>
      <c r="AC124" s="2281"/>
      <c r="AD124" s="2281"/>
      <c r="AE124" s="2281"/>
      <c r="AF124" s="2282"/>
      <c r="AG124" s="2179" t="s">
        <v>1865</v>
      </c>
      <c r="AH124" s="2180"/>
      <c r="AI124" s="2180"/>
      <c r="AJ124" s="2180"/>
      <c r="AK124" s="2195"/>
      <c r="AL124" s="2196"/>
      <c r="AM124" s="2196"/>
      <c r="AN124" s="2196"/>
      <c r="AO124" s="2196"/>
      <c r="AP124" s="2196"/>
      <c r="AQ124" s="2196"/>
      <c r="AR124" s="2197"/>
    </row>
    <row r="125" spans="1:44" s="1480" customFormat="1" ht="16.5" customHeight="1">
      <c r="A125" s="1966"/>
      <c r="B125" s="2008"/>
      <c r="C125" s="2166"/>
      <c r="D125" s="2068"/>
      <c r="E125" s="2213"/>
      <c r="F125" s="2215"/>
      <c r="G125" s="2283"/>
      <c r="H125" s="2284"/>
      <c r="I125" s="2285"/>
      <c r="J125" s="2277" t="s">
        <v>1907</v>
      </c>
      <c r="K125" s="2278"/>
      <c r="L125" s="2235"/>
      <c r="M125" s="2236"/>
      <c r="N125" s="2236"/>
      <c r="O125" s="2279"/>
      <c r="P125" s="2237"/>
      <c r="Q125" s="2238"/>
      <c r="R125" s="2238"/>
      <c r="S125" s="2238"/>
      <c r="T125" s="2239"/>
      <c r="U125" s="2018"/>
      <c r="V125" s="2172"/>
      <c r="W125" s="2018"/>
      <c r="X125" s="2241" t="s">
        <v>1908</v>
      </c>
      <c r="Y125" s="2242"/>
      <c r="Z125" s="2242"/>
      <c r="AA125" s="2242"/>
      <c r="AB125" s="2242"/>
      <c r="AC125" s="2242"/>
      <c r="AD125" s="2242"/>
      <c r="AE125" s="2242"/>
      <c r="AF125" s="2243"/>
      <c r="AG125" s="2162" t="s">
        <v>1864</v>
      </c>
      <c r="AH125" s="2162"/>
      <c r="AI125" s="2162"/>
      <c r="AJ125" s="2162"/>
      <c r="AK125" s="2187"/>
      <c r="AL125" s="2188"/>
      <c r="AM125" s="2188"/>
      <c r="AN125" s="2188"/>
      <c r="AO125" s="2188"/>
      <c r="AP125" s="2188"/>
      <c r="AQ125" s="2188"/>
      <c r="AR125" s="2189"/>
    </row>
    <row r="126" spans="1:44" s="1480" customFormat="1" ht="16.5" customHeight="1">
      <c r="A126" s="1966"/>
      <c r="B126" s="2008"/>
      <c r="C126" s="2166"/>
      <c r="D126" s="2068"/>
      <c r="E126" s="2213"/>
      <c r="F126" s="2215"/>
      <c r="G126" s="2283"/>
      <c r="H126" s="2284"/>
      <c r="I126" s="2286"/>
      <c r="J126" s="2277" t="s">
        <v>1902</v>
      </c>
      <c r="K126" s="2278"/>
      <c r="L126" s="2235"/>
      <c r="M126" s="2236"/>
      <c r="N126" s="2236"/>
      <c r="O126" s="2279"/>
      <c r="P126" s="2237"/>
      <c r="Q126" s="2238"/>
      <c r="R126" s="2238"/>
      <c r="S126" s="2238"/>
      <c r="T126" s="2239"/>
      <c r="U126" s="2018"/>
      <c r="V126" s="2172"/>
      <c r="W126" s="2018"/>
      <c r="X126" s="2264"/>
      <c r="Y126" s="2265"/>
      <c r="Z126" s="2265"/>
      <c r="AA126" s="2265"/>
      <c r="AB126" s="2265"/>
      <c r="AC126" s="2265"/>
      <c r="AD126" s="2265"/>
      <c r="AE126" s="2265"/>
      <c r="AF126" s="2266"/>
      <c r="AG126" s="2179" t="s">
        <v>1865</v>
      </c>
      <c r="AH126" s="2180"/>
      <c r="AI126" s="2180"/>
      <c r="AJ126" s="2180"/>
      <c r="AK126" s="2195"/>
      <c r="AL126" s="2196"/>
      <c r="AM126" s="2196"/>
      <c r="AN126" s="2196"/>
      <c r="AO126" s="2196"/>
      <c r="AP126" s="2196"/>
      <c r="AQ126" s="2196"/>
      <c r="AR126" s="2197"/>
    </row>
    <row r="127" spans="1:44" s="1480" customFormat="1" ht="16.5" customHeight="1">
      <c r="A127" s="1966"/>
      <c r="B127" s="2008"/>
      <c r="C127" s="2166"/>
      <c r="D127" s="2287"/>
      <c r="E127" s="2229"/>
      <c r="F127" s="2231"/>
      <c r="G127" s="2288"/>
      <c r="H127" s="2289"/>
      <c r="I127" s="2290" t="s">
        <v>1909</v>
      </c>
      <c r="J127" s="2277" t="s">
        <v>1907</v>
      </c>
      <c r="K127" s="2278"/>
      <c r="L127" s="2235"/>
      <c r="M127" s="2236"/>
      <c r="N127" s="2236"/>
      <c r="O127" s="2279"/>
      <c r="P127" s="2237"/>
      <c r="Q127" s="2238"/>
      <c r="R127" s="2238"/>
      <c r="S127" s="2238"/>
      <c r="T127" s="2239"/>
      <c r="U127" s="2018"/>
      <c r="V127" s="2172"/>
      <c r="W127" s="2018"/>
      <c r="X127" s="2241" t="s">
        <v>1910</v>
      </c>
      <c r="Y127" s="2273"/>
      <c r="Z127" s="2273"/>
      <c r="AA127" s="2273"/>
      <c r="AB127" s="2273"/>
      <c r="AC127" s="2273"/>
      <c r="AD127" s="2273"/>
      <c r="AE127" s="2273"/>
      <c r="AF127" s="2274"/>
      <c r="AG127" s="2162" t="s">
        <v>1864</v>
      </c>
      <c r="AH127" s="2162"/>
      <c r="AI127" s="2162"/>
      <c r="AJ127" s="2162"/>
      <c r="AK127" s="2187">
        <v>0</v>
      </c>
      <c r="AL127" s="2188"/>
      <c r="AM127" s="2188"/>
      <c r="AN127" s="2188"/>
      <c r="AO127" s="2188"/>
      <c r="AP127" s="2188"/>
      <c r="AQ127" s="2188"/>
      <c r="AR127" s="2189"/>
    </row>
    <row r="128" spans="1:44" s="1480" customFormat="1" ht="14.25" customHeight="1">
      <c r="A128" s="1966"/>
      <c r="B128" s="2008"/>
      <c r="C128" s="2166"/>
      <c r="D128" s="2291" t="s">
        <v>1911</v>
      </c>
      <c r="E128" s="1526"/>
      <c r="F128" s="1526"/>
      <c r="G128" s="1526"/>
      <c r="H128" s="1526"/>
      <c r="I128" s="1526"/>
      <c r="J128" s="1526"/>
      <c r="K128" s="1527"/>
      <c r="L128" s="2292"/>
      <c r="M128" s="2293"/>
      <c r="N128" s="2293"/>
      <c r="O128" s="2293"/>
      <c r="P128" s="2294"/>
      <c r="Q128" s="2295"/>
      <c r="R128" s="2295"/>
      <c r="S128" s="2295"/>
      <c r="T128" s="2296"/>
      <c r="U128" s="2018"/>
      <c r="V128" s="2172"/>
      <c r="W128" s="2018"/>
      <c r="X128" s="2280"/>
      <c r="Y128" s="2281"/>
      <c r="Z128" s="2281"/>
      <c r="AA128" s="2281"/>
      <c r="AB128" s="2281"/>
      <c r="AC128" s="2281"/>
      <c r="AD128" s="2281"/>
      <c r="AE128" s="2281"/>
      <c r="AF128" s="2282"/>
      <c r="AG128" s="2179" t="s">
        <v>1865</v>
      </c>
      <c r="AH128" s="2180"/>
      <c r="AI128" s="2180"/>
      <c r="AJ128" s="2180"/>
      <c r="AK128" s="2195">
        <v>0</v>
      </c>
      <c r="AL128" s="2196"/>
      <c r="AM128" s="2196"/>
      <c r="AN128" s="2196"/>
      <c r="AO128" s="2196"/>
      <c r="AP128" s="2196"/>
      <c r="AQ128" s="2196"/>
      <c r="AR128" s="2197"/>
    </row>
    <row r="129" spans="1:48" s="1480" customFormat="1" ht="14.25" customHeight="1">
      <c r="A129" s="1966"/>
      <c r="B129" s="2008"/>
      <c r="C129" s="2166"/>
      <c r="D129" s="2297" t="s">
        <v>1912</v>
      </c>
      <c r="E129" s="2298"/>
      <c r="F129" s="2298"/>
      <c r="G129" s="2298"/>
      <c r="H129" s="2298"/>
      <c r="I129" s="2298"/>
      <c r="J129" s="2298"/>
      <c r="K129" s="2299"/>
      <c r="L129" s="2300">
        <f>SUM(L111,L113,L115:O128)</f>
        <v>0</v>
      </c>
      <c r="M129" s="2301"/>
      <c r="N129" s="2301"/>
      <c r="O129" s="2302"/>
      <c r="P129" s="2303">
        <f>SUM(O112,O114,P115:T128)</f>
        <v>7513842.4799999995</v>
      </c>
      <c r="Q129" s="2304"/>
      <c r="R129" s="2304"/>
      <c r="S129" s="2304"/>
      <c r="T129" s="2305"/>
      <c r="U129" s="2018"/>
      <c r="V129" s="2172"/>
      <c r="W129" s="2018"/>
      <c r="X129" s="2241" t="s">
        <v>1913</v>
      </c>
      <c r="Y129" s="2273"/>
      <c r="Z129" s="2273"/>
      <c r="AA129" s="2273"/>
      <c r="AB129" s="2273"/>
      <c r="AC129" s="2273"/>
      <c r="AD129" s="2273"/>
      <c r="AE129" s="2273"/>
      <c r="AF129" s="2274"/>
      <c r="AG129" s="2162" t="s">
        <v>1864</v>
      </c>
      <c r="AH129" s="2162"/>
      <c r="AI129" s="2162"/>
      <c r="AJ129" s="2162"/>
      <c r="AK129" s="2187">
        <v>0</v>
      </c>
      <c r="AL129" s="2188"/>
      <c r="AM129" s="2188"/>
      <c r="AN129" s="2188"/>
      <c r="AO129" s="2188"/>
      <c r="AP129" s="2188"/>
      <c r="AQ129" s="2188"/>
      <c r="AR129" s="2189"/>
    </row>
    <row r="130" spans="1:48" s="1480" customFormat="1" ht="14.25" customHeight="1" thickBot="1">
      <c r="A130" s="1966"/>
      <c r="B130" s="2306"/>
      <c r="C130" s="2307"/>
      <c r="D130" s="2308"/>
      <c r="E130" s="2309"/>
      <c r="F130" s="2309"/>
      <c r="G130" s="2309"/>
      <c r="H130" s="2309"/>
      <c r="I130" s="2309"/>
      <c r="J130" s="2309"/>
      <c r="K130" s="2310"/>
      <c r="L130" s="2311"/>
      <c r="M130" s="2312"/>
      <c r="N130" s="2312"/>
      <c r="O130" s="2313"/>
      <c r="P130" s="2314"/>
      <c r="Q130" s="2315"/>
      <c r="R130" s="2315"/>
      <c r="S130" s="2315"/>
      <c r="T130" s="2316"/>
      <c r="U130" s="2018"/>
      <c r="V130" s="2172"/>
      <c r="W130" s="2018"/>
      <c r="X130" s="2317"/>
      <c r="Y130" s="2318"/>
      <c r="Z130" s="2318"/>
      <c r="AA130" s="2318"/>
      <c r="AB130" s="2318"/>
      <c r="AC130" s="2318"/>
      <c r="AD130" s="2318"/>
      <c r="AE130" s="2318"/>
      <c r="AF130" s="2319"/>
      <c r="AG130" s="2127" t="s">
        <v>1865</v>
      </c>
      <c r="AH130" s="2128"/>
      <c r="AI130" s="2128"/>
      <c r="AJ130" s="2128"/>
      <c r="AK130" s="2320">
        <v>0</v>
      </c>
      <c r="AL130" s="2321"/>
      <c r="AM130" s="2321"/>
      <c r="AN130" s="2321"/>
      <c r="AO130" s="2321"/>
      <c r="AP130" s="2321"/>
      <c r="AQ130" s="2321"/>
      <c r="AR130" s="2322"/>
    </row>
    <row r="131" spans="1:48" s="1480" customFormat="1" ht="14.25" customHeight="1">
      <c r="A131" s="1966"/>
      <c r="B131" s="2323" t="s">
        <v>1914</v>
      </c>
      <c r="C131" s="2323"/>
      <c r="D131" s="2323"/>
      <c r="E131" s="2323"/>
      <c r="F131" s="2323"/>
      <c r="G131" s="2323"/>
      <c r="H131" s="2323"/>
      <c r="I131" s="2323"/>
      <c r="J131" s="2323"/>
      <c r="K131" s="2324"/>
      <c r="L131" s="2325">
        <f>L93-SUM(L94:T100,O102,O104,O106,O108,O110,P129)</f>
        <v>167911485.52000001</v>
      </c>
      <c r="M131" s="2326"/>
      <c r="N131" s="2326"/>
      <c r="O131" s="2326"/>
      <c r="P131" s="2326"/>
      <c r="Q131" s="2326"/>
      <c r="R131" s="2326"/>
      <c r="S131" s="2326"/>
      <c r="T131" s="2327"/>
      <c r="U131" s="2018"/>
      <c r="V131" s="2172"/>
      <c r="W131" s="2328" t="s">
        <v>1915</v>
      </c>
      <c r="X131" s="2329" t="s">
        <v>1627</v>
      </c>
      <c r="Y131" s="2329"/>
      <c r="Z131" s="2329"/>
      <c r="AA131" s="2329"/>
      <c r="AB131" s="2329"/>
      <c r="AC131" s="2329"/>
      <c r="AD131" s="2329"/>
      <c r="AE131" s="2329"/>
      <c r="AF131" s="2329"/>
      <c r="AG131" s="2329"/>
      <c r="AH131" s="2329"/>
      <c r="AI131" s="2329"/>
      <c r="AJ131" s="2330"/>
      <c r="AK131" s="2331">
        <f>SUM(AK112,AK114,AK116,AK118,AK120,AK122,AK124,AK126,AK128,AK130)</f>
        <v>0</v>
      </c>
      <c r="AL131" s="2332"/>
      <c r="AM131" s="2332"/>
      <c r="AN131" s="2332"/>
      <c r="AO131" s="2332"/>
      <c r="AP131" s="2332"/>
      <c r="AQ131" s="2332"/>
      <c r="AR131" s="2333"/>
      <c r="AT131" s="1714"/>
    </row>
    <row r="132" spans="1:48" s="1480" customFormat="1" ht="14.25" customHeight="1" thickBot="1">
      <c r="A132" s="1966"/>
      <c r="B132" s="2198" t="s">
        <v>1916</v>
      </c>
      <c r="C132" s="2334" t="s">
        <v>1917</v>
      </c>
      <c r="D132" s="2335"/>
      <c r="E132" s="2335"/>
      <c r="F132" s="2335"/>
      <c r="G132" s="2335"/>
      <c r="H132" s="2335"/>
      <c r="I132" s="2335"/>
      <c r="J132" s="2335"/>
      <c r="K132" s="2336"/>
      <c r="L132" s="2337">
        <v>0</v>
      </c>
      <c r="M132" s="2338"/>
      <c r="N132" s="2338"/>
      <c r="O132" s="2338"/>
      <c r="P132" s="2338"/>
      <c r="Q132" s="2338"/>
      <c r="R132" s="2338"/>
      <c r="S132" s="2338"/>
      <c r="T132" s="2339"/>
      <c r="U132" s="2018"/>
      <c r="V132" s="2340"/>
      <c r="W132" s="2341" t="s">
        <v>1918</v>
      </c>
      <c r="X132" s="2342" t="s">
        <v>1919</v>
      </c>
      <c r="Y132" s="2343"/>
      <c r="Z132" s="2343"/>
      <c r="AA132" s="2343"/>
      <c r="AB132" s="2343"/>
      <c r="AC132" s="2343"/>
      <c r="AD132" s="2343"/>
      <c r="AE132" s="2343"/>
      <c r="AF132" s="2343"/>
      <c r="AG132" s="2343"/>
      <c r="AH132" s="2343"/>
      <c r="AI132" s="2343"/>
      <c r="AJ132" s="2344"/>
      <c r="AK132" s="2345">
        <v>0</v>
      </c>
      <c r="AL132" s="2346"/>
      <c r="AM132" s="2346"/>
      <c r="AN132" s="2346"/>
      <c r="AO132" s="2346"/>
      <c r="AP132" s="2346"/>
      <c r="AQ132" s="2346"/>
      <c r="AR132" s="2347"/>
      <c r="AT132" s="2348">
        <v>130000</v>
      </c>
      <c r="AU132" s="2349" t="s">
        <v>1920</v>
      </c>
    </row>
    <row r="133" spans="1:48" s="1480" customFormat="1" ht="14.25" customHeight="1">
      <c r="A133" s="1966"/>
      <c r="B133" s="2068"/>
      <c r="C133" s="2350" t="s">
        <v>1921</v>
      </c>
      <c r="D133" s="2351"/>
      <c r="E133" s="2351"/>
      <c r="F133" s="2351"/>
      <c r="G133" s="2351"/>
      <c r="H133" s="2351"/>
      <c r="I133" s="2351"/>
      <c r="J133" s="2351"/>
      <c r="K133" s="2352"/>
      <c r="L133" s="2045">
        <v>0</v>
      </c>
      <c r="M133" s="2046"/>
      <c r="N133" s="2046"/>
      <c r="O133" s="2046"/>
      <c r="P133" s="2046"/>
      <c r="Q133" s="2046"/>
      <c r="R133" s="2046"/>
      <c r="S133" s="2046"/>
      <c r="T133" s="2047"/>
      <c r="U133" s="2018"/>
      <c r="V133" s="2353" t="s">
        <v>1922</v>
      </c>
      <c r="W133" s="2354" t="s">
        <v>1923</v>
      </c>
      <c r="X133" s="2354"/>
      <c r="Y133" s="2354"/>
      <c r="Z133" s="2354"/>
      <c r="AA133" s="2354"/>
      <c r="AB133" s="2354"/>
      <c r="AC133" s="2354"/>
      <c r="AD133" s="2354"/>
      <c r="AE133" s="2354"/>
      <c r="AF133" s="2355"/>
      <c r="AG133" s="2356">
        <v>0</v>
      </c>
      <c r="AH133" s="2357"/>
      <c r="AI133" s="2357"/>
      <c r="AJ133" s="2358"/>
      <c r="AK133" s="2359"/>
      <c r="AL133" s="2360"/>
      <c r="AM133" s="2360"/>
      <c r="AN133" s="2360"/>
      <c r="AO133" s="2360"/>
      <c r="AP133" s="2360"/>
      <c r="AQ133" s="2360"/>
      <c r="AR133" s="2361"/>
    </row>
    <row r="134" spans="1:48" s="1480" customFormat="1" ht="14.25" customHeight="1">
      <c r="A134" s="1966"/>
      <c r="B134" s="2068"/>
      <c r="C134" s="2362" t="s">
        <v>1924</v>
      </c>
      <c r="D134" s="2363"/>
      <c r="E134" s="2364"/>
      <c r="F134" s="2365" t="s">
        <v>1925</v>
      </c>
      <c r="G134" s="2366"/>
      <c r="H134" s="2366"/>
      <c r="I134" s="2366"/>
      <c r="J134" s="2366"/>
      <c r="K134" s="2367"/>
      <c r="L134" s="2337">
        <v>0</v>
      </c>
      <c r="M134" s="2338"/>
      <c r="N134" s="2338"/>
      <c r="O134" s="2338"/>
      <c r="P134" s="2338"/>
      <c r="Q134" s="2338"/>
      <c r="R134" s="2338"/>
      <c r="S134" s="2338"/>
      <c r="T134" s="2339"/>
      <c r="U134" s="2018"/>
      <c r="V134" s="2368" t="s">
        <v>1926</v>
      </c>
      <c r="W134" s="2369" t="s">
        <v>1927</v>
      </c>
      <c r="X134" s="2369"/>
      <c r="Y134" s="2369"/>
      <c r="Z134" s="2369"/>
      <c r="AA134" s="2369"/>
      <c r="AB134" s="2369"/>
      <c r="AC134" s="2369"/>
      <c r="AD134" s="2369"/>
      <c r="AE134" s="2369"/>
      <c r="AF134" s="2369"/>
      <c r="AG134" s="2369"/>
      <c r="AH134" s="2369"/>
      <c r="AI134" s="2369"/>
      <c r="AJ134" s="2370"/>
      <c r="AK134" s="2371"/>
      <c r="AL134" s="2208"/>
      <c r="AM134" s="2208"/>
      <c r="AN134" s="2208"/>
      <c r="AO134" s="2208"/>
      <c r="AP134" s="2208"/>
      <c r="AQ134" s="2208"/>
      <c r="AR134" s="2209"/>
      <c r="AV134" s="1479" t="s">
        <v>1928</v>
      </c>
    </row>
    <row r="135" spans="1:48" s="1480" customFormat="1" ht="14.25" customHeight="1">
      <c r="A135" s="1966"/>
      <c r="B135" s="2068"/>
      <c r="C135" s="2372"/>
      <c r="D135" s="2373"/>
      <c r="E135" s="2374"/>
      <c r="F135" s="2365" t="s">
        <v>1929</v>
      </c>
      <c r="G135" s="2366"/>
      <c r="H135" s="2366"/>
      <c r="I135" s="2366"/>
      <c r="J135" s="2366"/>
      <c r="K135" s="2367"/>
      <c r="L135" s="2337">
        <v>0</v>
      </c>
      <c r="M135" s="2338"/>
      <c r="N135" s="2338"/>
      <c r="O135" s="2338"/>
      <c r="P135" s="2338"/>
      <c r="Q135" s="2338"/>
      <c r="R135" s="2338"/>
      <c r="S135" s="2338"/>
      <c r="T135" s="2339"/>
      <c r="U135" s="2018"/>
      <c r="V135" s="2368" t="s">
        <v>1930</v>
      </c>
      <c r="W135" s="2369" t="s">
        <v>1931</v>
      </c>
      <c r="X135" s="2369"/>
      <c r="Y135" s="2369"/>
      <c r="Z135" s="2369"/>
      <c r="AA135" s="2369"/>
      <c r="AB135" s="2369"/>
      <c r="AC135" s="2369"/>
      <c r="AD135" s="2369"/>
      <c r="AE135" s="2369"/>
      <c r="AF135" s="2369"/>
      <c r="AG135" s="2369"/>
      <c r="AH135" s="2369"/>
      <c r="AI135" s="2369"/>
      <c r="AJ135" s="2370"/>
      <c r="AK135" s="2375"/>
      <c r="AL135" s="2238"/>
      <c r="AM135" s="2238"/>
      <c r="AN135" s="2238"/>
      <c r="AO135" s="2238"/>
      <c r="AP135" s="2238"/>
      <c r="AQ135" s="2238"/>
      <c r="AR135" s="2239"/>
      <c r="AV135" s="1479" t="s">
        <v>1932</v>
      </c>
    </row>
    <row r="136" spans="1:48" s="1480" customFormat="1" ht="14.25" customHeight="1">
      <c r="A136" s="1966"/>
      <c r="B136" s="2068"/>
      <c r="C136" s="2376"/>
      <c r="D136" s="2377"/>
      <c r="E136" s="2378"/>
      <c r="F136" s="2365" t="s">
        <v>1933</v>
      </c>
      <c r="G136" s="2366"/>
      <c r="H136" s="2366"/>
      <c r="I136" s="2366"/>
      <c r="J136" s="2366"/>
      <c r="K136" s="2367"/>
      <c r="L136" s="2337">
        <v>0</v>
      </c>
      <c r="M136" s="2338"/>
      <c r="N136" s="2338"/>
      <c r="O136" s="2338"/>
      <c r="P136" s="2338"/>
      <c r="Q136" s="2338"/>
      <c r="R136" s="2338"/>
      <c r="S136" s="2338"/>
      <c r="T136" s="2339"/>
      <c r="U136" s="2018"/>
      <c r="V136" s="2379" t="s">
        <v>1934</v>
      </c>
      <c r="W136" s="2380" t="s">
        <v>1935</v>
      </c>
      <c r="X136" s="2380"/>
      <c r="Y136" s="2380"/>
      <c r="Z136" s="2380"/>
      <c r="AA136" s="2380"/>
      <c r="AB136" s="2380"/>
      <c r="AC136" s="2380"/>
      <c r="AD136" s="2380"/>
      <c r="AE136" s="2380"/>
      <c r="AF136" s="2381"/>
      <c r="AG136" s="2122" t="s">
        <v>1864</v>
      </c>
      <c r="AH136" s="2122"/>
      <c r="AI136" s="2122"/>
      <c r="AJ136" s="2122"/>
      <c r="AK136" s="2382"/>
      <c r="AL136" s="2383"/>
      <c r="AM136" s="2383"/>
      <c r="AN136" s="2383"/>
      <c r="AO136" s="2383"/>
      <c r="AP136" s="2383"/>
      <c r="AQ136" s="2383"/>
      <c r="AR136" s="2384"/>
      <c r="AV136" s="1479" t="s">
        <v>1936</v>
      </c>
    </row>
    <row r="137" spans="1:48" s="1480" customFormat="1" ht="14.25" customHeight="1" thickBot="1">
      <c r="A137" s="1966"/>
      <c r="B137" s="2068"/>
      <c r="C137" s="2385" t="s">
        <v>1937</v>
      </c>
      <c r="D137" s="2386" t="s">
        <v>1938</v>
      </c>
      <c r="E137" s="2386"/>
      <c r="F137" s="2386"/>
      <c r="G137" s="2386"/>
      <c r="H137" s="2386"/>
      <c r="I137" s="2386"/>
      <c r="J137" s="2386"/>
      <c r="K137" s="2387"/>
      <c r="L137" s="2045">
        <v>0</v>
      </c>
      <c r="M137" s="2046"/>
      <c r="N137" s="2046"/>
      <c r="O137" s="2046"/>
      <c r="P137" s="2046"/>
      <c r="Q137" s="2046"/>
      <c r="R137" s="2046"/>
      <c r="S137" s="2046"/>
      <c r="T137" s="2047"/>
      <c r="U137" s="2018"/>
      <c r="V137" s="2388"/>
      <c r="W137" s="2389"/>
      <c r="X137" s="2389"/>
      <c r="Y137" s="2389"/>
      <c r="Z137" s="2389"/>
      <c r="AA137" s="2389"/>
      <c r="AB137" s="2389"/>
      <c r="AC137" s="2389"/>
      <c r="AD137" s="2389"/>
      <c r="AE137" s="2389"/>
      <c r="AF137" s="2390"/>
      <c r="AG137" s="2391" t="s">
        <v>1865</v>
      </c>
      <c r="AH137" s="2392"/>
      <c r="AI137" s="2392"/>
      <c r="AJ137" s="2392"/>
      <c r="AK137" s="2393">
        <f>IF(AK136&gt;30000000,TRUNC(30000000*15%+((AK136-30000000)*25%),0),TRUNC(AK136*15%,0))</f>
        <v>0</v>
      </c>
      <c r="AL137" s="2394"/>
      <c r="AM137" s="2394"/>
      <c r="AN137" s="2394">
        <f>AK137</f>
        <v>0</v>
      </c>
      <c r="AO137" s="2394"/>
      <c r="AP137" s="2394"/>
      <c r="AQ137" s="2394"/>
      <c r="AR137" s="2395"/>
      <c r="AV137" s="1479" t="s">
        <v>1939</v>
      </c>
    </row>
    <row r="138" spans="1:48" s="1480" customFormat="1" ht="14.25" customHeight="1">
      <c r="A138" s="1966"/>
      <c r="B138" s="2068"/>
      <c r="C138" s="2385" t="s">
        <v>1940</v>
      </c>
      <c r="D138" s="2396" t="s">
        <v>1941</v>
      </c>
      <c r="E138" s="2396"/>
      <c r="F138" s="2396"/>
      <c r="G138" s="2396"/>
      <c r="H138" s="2397"/>
      <c r="I138" s="2398">
        <v>0</v>
      </c>
      <c r="J138" s="2399"/>
      <c r="K138" s="2400"/>
      <c r="L138" s="2045">
        <v>0</v>
      </c>
      <c r="M138" s="2046"/>
      <c r="N138" s="2046"/>
      <c r="O138" s="2046"/>
      <c r="P138" s="2046"/>
      <c r="Q138" s="2046"/>
      <c r="R138" s="2046"/>
      <c r="S138" s="2046"/>
      <c r="T138" s="2047"/>
      <c r="U138" s="2018"/>
      <c r="V138" s="2401" t="s">
        <v>1942</v>
      </c>
      <c r="W138" s="2402" t="s">
        <v>1943</v>
      </c>
      <c r="X138" s="2402"/>
      <c r="Y138" s="2402"/>
      <c r="Z138" s="2402"/>
      <c r="AA138" s="2402"/>
      <c r="AB138" s="2402"/>
      <c r="AC138" s="2402"/>
      <c r="AD138" s="2402"/>
      <c r="AE138" s="2402"/>
      <c r="AF138" s="2402"/>
      <c r="AG138" s="2402"/>
      <c r="AH138" s="2402"/>
      <c r="AI138" s="2402"/>
      <c r="AJ138" s="2403"/>
      <c r="AK138" s="2404">
        <f>SUM(AK99:AR104,AK106,AK108,AK110,AK131:AR135,AK137)</f>
        <v>500000</v>
      </c>
      <c r="AL138" s="2405"/>
      <c r="AM138" s="2405"/>
      <c r="AN138" s="2405"/>
      <c r="AO138" s="2405"/>
      <c r="AP138" s="2405"/>
      <c r="AQ138" s="2405"/>
      <c r="AR138" s="2406"/>
      <c r="AV138" s="1479" t="s">
        <v>1944</v>
      </c>
    </row>
    <row r="139" spans="1:48" s="1480" customFormat="1" ht="14.25" customHeight="1" thickBot="1">
      <c r="A139" s="1966"/>
      <c r="B139" s="2068"/>
      <c r="C139" s="2385" t="s">
        <v>1945</v>
      </c>
      <c r="D139" s="2407"/>
      <c r="E139" s="2407"/>
      <c r="F139" s="2407"/>
      <c r="G139" s="2407"/>
      <c r="H139" s="2407"/>
      <c r="I139" s="2407"/>
      <c r="J139" s="2407"/>
      <c r="K139" s="2408"/>
      <c r="L139" s="2023"/>
      <c r="M139" s="2024"/>
      <c r="N139" s="2024"/>
      <c r="O139" s="2024"/>
      <c r="P139" s="2024"/>
      <c r="Q139" s="2024"/>
      <c r="R139" s="2024"/>
      <c r="S139" s="2024"/>
      <c r="T139" s="2025"/>
      <c r="U139" s="2409"/>
      <c r="V139" s="2410"/>
      <c r="W139" s="2411"/>
      <c r="X139" s="2411"/>
      <c r="Y139" s="2411"/>
      <c r="Z139" s="2411"/>
      <c r="AA139" s="2411"/>
      <c r="AB139" s="2411"/>
      <c r="AC139" s="2411"/>
      <c r="AD139" s="2411"/>
      <c r="AE139" s="2411"/>
      <c r="AF139" s="2411"/>
      <c r="AG139" s="2411"/>
      <c r="AH139" s="2411"/>
      <c r="AI139" s="2411"/>
      <c r="AJ139" s="2412"/>
      <c r="AK139" s="2413"/>
      <c r="AL139" s="2414"/>
      <c r="AM139" s="2414"/>
      <c r="AN139" s="2414"/>
      <c r="AO139" s="2414"/>
      <c r="AP139" s="2414"/>
      <c r="AQ139" s="2414"/>
      <c r="AR139" s="2415"/>
      <c r="AV139" s="1479" t="s">
        <v>1946</v>
      </c>
    </row>
    <row r="140" spans="1:48" s="1480" customFormat="1" ht="14.25" customHeight="1">
      <c r="A140" s="1966"/>
      <c r="B140" s="2068"/>
      <c r="C140" s="2416" t="s">
        <v>1947</v>
      </c>
      <c r="D140" s="2417"/>
      <c r="E140" s="2417"/>
      <c r="F140" s="2417"/>
      <c r="G140" s="2417"/>
      <c r="H140" s="2417"/>
      <c r="I140" s="2417"/>
      <c r="J140" s="2417"/>
      <c r="K140" s="2418"/>
      <c r="L140" s="2045"/>
      <c r="M140" s="2046"/>
      <c r="N140" s="2046"/>
      <c r="O140" s="2046"/>
      <c r="P140" s="2046"/>
      <c r="Q140" s="2046"/>
      <c r="R140" s="2046"/>
      <c r="S140" s="2046"/>
      <c r="T140" s="2047"/>
      <c r="U140" s="2419" t="s">
        <v>1948</v>
      </c>
      <c r="V140" s="2420"/>
      <c r="W140" s="2420"/>
      <c r="X140" s="2420"/>
      <c r="Y140" s="2420"/>
      <c r="Z140" s="2420"/>
      <c r="AA140" s="2420"/>
      <c r="AB140" s="2420"/>
      <c r="AC140" s="2420"/>
      <c r="AD140" s="2420"/>
      <c r="AE140" s="2420"/>
      <c r="AF140" s="2420"/>
      <c r="AG140" s="2420"/>
      <c r="AH140" s="2420"/>
      <c r="AI140" s="2420"/>
      <c r="AJ140" s="2421"/>
      <c r="AK140" s="1988">
        <f>MAX(AK92-AK138,0)</f>
        <v>43906364</v>
      </c>
      <c r="AL140" s="1989"/>
      <c r="AM140" s="1989"/>
      <c r="AN140" s="1989"/>
      <c r="AO140" s="1989"/>
      <c r="AP140" s="1989"/>
      <c r="AQ140" s="1989"/>
      <c r="AR140" s="1990"/>
      <c r="AT140" s="2422">
        <f>AK92-AK138</f>
        <v>43906364</v>
      </c>
      <c r="AV140" s="1479" t="s">
        <v>1949</v>
      </c>
    </row>
    <row r="141" spans="1:48" s="1480" customFormat="1" ht="14.25" customHeight="1">
      <c r="A141" s="1966"/>
      <c r="B141" s="2068"/>
      <c r="C141" s="2350" t="s">
        <v>1950</v>
      </c>
      <c r="D141" s="2351"/>
      <c r="E141" s="2351"/>
      <c r="F141" s="2351"/>
      <c r="G141" s="2351"/>
      <c r="H141" s="2351"/>
      <c r="I141" s="2351"/>
      <c r="J141" s="2351"/>
      <c r="K141" s="2352"/>
      <c r="L141" s="2423"/>
      <c r="M141" s="2424"/>
      <c r="N141" s="2424"/>
      <c r="O141" s="2424"/>
      <c r="P141" s="2424"/>
      <c r="Q141" s="2424"/>
      <c r="R141" s="2424"/>
      <c r="S141" s="2424"/>
      <c r="T141" s="2425"/>
      <c r="U141" s="2426"/>
      <c r="V141" s="2427"/>
      <c r="W141" s="2427"/>
      <c r="X141" s="2427"/>
      <c r="Y141" s="2427"/>
      <c r="Z141" s="2427"/>
      <c r="AA141" s="2427"/>
      <c r="AB141" s="2427"/>
      <c r="AC141" s="2427"/>
      <c r="AD141" s="2427"/>
      <c r="AE141" s="2427"/>
      <c r="AF141" s="2427"/>
      <c r="AG141" s="2427"/>
      <c r="AH141" s="2427"/>
      <c r="AI141" s="2427"/>
      <c r="AJ141" s="2428"/>
      <c r="AK141" s="2038"/>
      <c r="AL141" s="2039"/>
      <c r="AM141" s="2039"/>
      <c r="AN141" s="2039"/>
      <c r="AO141" s="2039"/>
      <c r="AP141" s="2039"/>
      <c r="AQ141" s="2039"/>
      <c r="AR141" s="2040"/>
      <c r="AV141" s="1479" t="s">
        <v>1951</v>
      </c>
    </row>
    <row r="142" spans="1:48" s="1480" customFormat="1" ht="14.25" customHeight="1" thickBot="1">
      <c r="A142" s="1966"/>
      <c r="B142" s="2429"/>
      <c r="C142" s="2430" t="s">
        <v>1952</v>
      </c>
      <c r="D142" s="2431" t="s">
        <v>1953</v>
      </c>
      <c r="E142" s="2431"/>
      <c r="F142" s="2431"/>
      <c r="G142" s="2431"/>
      <c r="H142" s="2431"/>
      <c r="I142" s="2431"/>
      <c r="J142" s="2431"/>
      <c r="K142" s="2432"/>
      <c r="L142" s="2433">
        <f>SUM(L132:T141)</f>
        <v>0</v>
      </c>
      <c r="M142" s="2434"/>
      <c r="N142" s="2434"/>
      <c r="O142" s="2434"/>
      <c r="P142" s="2434"/>
      <c r="Q142" s="2434"/>
      <c r="R142" s="2434"/>
      <c r="S142" s="2434"/>
      <c r="T142" s="2435"/>
      <c r="U142" s="2419" t="s">
        <v>1954</v>
      </c>
      <c r="V142" s="2420"/>
      <c r="W142" s="2420"/>
      <c r="X142" s="2420"/>
      <c r="Y142" s="2420"/>
      <c r="Z142" s="2420"/>
      <c r="AA142" s="2420"/>
      <c r="AB142" s="2420"/>
      <c r="AC142" s="2420"/>
      <c r="AD142" s="2420"/>
      <c r="AE142" s="2420"/>
      <c r="AF142" s="2420"/>
      <c r="AG142" s="2420"/>
      <c r="AH142" s="2420"/>
      <c r="AI142" s="2420"/>
      <c r="AJ142" s="2421"/>
      <c r="AK142" s="2436">
        <f>AK140/L91</f>
        <v>0.22351758558617263</v>
      </c>
      <c r="AL142" s="2437"/>
      <c r="AM142" s="2437"/>
      <c r="AN142" s="2437"/>
      <c r="AO142" s="2437"/>
      <c r="AP142" s="2437"/>
      <c r="AQ142" s="2437"/>
      <c r="AR142" s="2438"/>
      <c r="AV142" s="1479" t="s">
        <v>1955</v>
      </c>
    </row>
    <row r="143" spans="1:48" s="1480" customFormat="1" ht="14.25" customHeight="1" thickBot="1">
      <c r="A143" s="2439"/>
      <c r="B143" s="2440" t="s">
        <v>1956</v>
      </c>
      <c r="C143" s="2441" t="s">
        <v>1957</v>
      </c>
      <c r="D143" s="2441"/>
      <c r="E143" s="2441"/>
      <c r="F143" s="2441"/>
      <c r="G143" s="2441"/>
      <c r="H143" s="2441"/>
      <c r="I143" s="2441"/>
      <c r="J143" s="2441"/>
      <c r="K143" s="2442"/>
      <c r="L143" s="2443">
        <v>0</v>
      </c>
      <c r="M143" s="2444"/>
      <c r="N143" s="2444"/>
      <c r="O143" s="2444"/>
      <c r="P143" s="2444"/>
      <c r="Q143" s="2444"/>
      <c r="R143" s="2444"/>
      <c r="S143" s="2444"/>
      <c r="T143" s="2445"/>
      <c r="U143" s="2446"/>
      <c r="V143" s="2447"/>
      <c r="W143" s="2447"/>
      <c r="X143" s="2447"/>
      <c r="Y143" s="2447"/>
      <c r="Z143" s="2447"/>
      <c r="AA143" s="2447"/>
      <c r="AB143" s="2447"/>
      <c r="AC143" s="2447"/>
      <c r="AD143" s="2447"/>
      <c r="AE143" s="2447"/>
      <c r="AF143" s="2447"/>
      <c r="AG143" s="2447"/>
      <c r="AH143" s="2447"/>
      <c r="AI143" s="2447"/>
      <c r="AJ143" s="2448"/>
      <c r="AK143" s="2449"/>
      <c r="AL143" s="2450"/>
      <c r="AM143" s="2450"/>
      <c r="AN143" s="2450"/>
      <c r="AO143" s="2450"/>
      <c r="AP143" s="2450"/>
      <c r="AQ143" s="2450"/>
      <c r="AR143" s="2451"/>
      <c r="AU143" s="1479"/>
      <c r="AV143" s="1479"/>
    </row>
    <row r="144" spans="1:48" s="1480" customFormat="1" ht="14.25" customHeight="1">
      <c r="C144" s="2452"/>
      <c r="V144" s="2453"/>
      <c r="W144" s="2454"/>
      <c r="X144" s="2454"/>
      <c r="Y144" s="2454"/>
      <c r="Z144" s="2454"/>
      <c r="AA144" s="2454"/>
      <c r="AB144" s="2454"/>
      <c r="AC144" s="2454"/>
      <c r="AD144" s="2454"/>
      <c r="AE144" s="2454"/>
      <c r="AF144" s="2454"/>
      <c r="AG144" s="2454"/>
      <c r="AH144" s="2454"/>
      <c r="AI144" s="2454"/>
      <c r="AJ144" s="2454"/>
      <c r="AK144" s="2455"/>
      <c r="AL144" s="2455"/>
      <c r="AM144" s="2455"/>
      <c r="AN144" s="2455"/>
      <c r="AO144" s="2455"/>
      <c r="AP144" s="2455"/>
      <c r="AQ144" s="2455"/>
      <c r="AR144" s="1948" t="s">
        <v>1787</v>
      </c>
      <c r="AU144" s="1479"/>
      <c r="AV144" s="1479" t="s">
        <v>1958</v>
      </c>
    </row>
    <row r="145" spans="1:65" s="1480" customFormat="1" ht="11.25" customHeight="1">
      <c r="V145" s="2453"/>
      <c r="W145" s="2454"/>
      <c r="X145" s="2454"/>
      <c r="Y145" s="2454"/>
      <c r="Z145" s="2454"/>
      <c r="AA145" s="2454"/>
      <c r="AB145" s="2454"/>
      <c r="AC145" s="2454"/>
      <c r="AD145" s="2454"/>
      <c r="AE145" s="2454"/>
      <c r="AF145" s="2454"/>
      <c r="AG145" s="2454"/>
      <c r="AH145" s="2454"/>
      <c r="AI145" s="2454"/>
      <c r="AJ145" s="2454"/>
      <c r="AK145" s="2455"/>
      <c r="AL145" s="2455"/>
      <c r="AM145" s="2455"/>
      <c r="AN145" s="2455"/>
      <c r="AO145" s="2455"/>
      <c r="AP145" s="2455"/>
      <c r="AQ145" s="2455"/>
      <c r="AR145" s="1948"/>
      <c r="AU145" s="1479"/>
      <c r="AV145" s="1479" t="s">
        <v>1959</v>
      </c>
    </row>
    <row r="146" spans="1:65" s="1480" customFormat="1" ht="14.25" customHeight="1">
      <c r="A146" s="2456"/>
      <c r="L146" s="2457"/>
      <c r="M146" s="2457"/>
      <c r="N146" s="2457"/>
      <c r="O146" s="2457"/>
      <c r="P146" s="2457"/>
      <c r="Q146" s="2457"/>
      <c r="R146" s="2457"/>
      <c r="S146" s="2457"/>
      <c r="T146" s="2457"/>
      <c r="V146" s="2453"/>
      <c r="W146" s="2454"/>
      <c r="X146" s="2454"/>
      <c r="Y146" s="2454"/>
      <c r="Z146" s="2454"/>
      <c r="AA146" s="2454"/>
      <c r="AB146" s="2454"/>
      <c r="AC146" s="2454"/>
      <c r="AD146" s="2454"/>
      <c r="AE146" s="2454"/>
      <c r="AF146" s="2454"/>
      <c r="AG146" s="2454"/>
      <c r="AH146" s="2454"/>
      <c r="AI146" s="2454"/>
      <c r="AJ146" s="2454"/>
      <c r="AK146" s="2455"/>
      <c r="AL146" s="2455"/>
      <c r="AM146" s="2455"/>
      <c r="AN146" s="2455"/>
      <c r="AO146" s="2455"/>
      <c r="AP146" s="2455"/>
      <c r="AQ146" s="2455"/>
      <c r="AU146" s="1479"/>
      <c r="AV146" s="1479"/>
    </row>
    <row r="147" spans="1:65" s="1480" customFormat="1" ht="12" customHeight="1" thickBot="1">
      <c r="A147" s="1949" t="str">
        <f>$J$15</f>
        <v>㈜선우회계법인</v>
      </c>
      <c r="B147" s="1949"/>
      <c r="C147" s="1949"/>
      <c r="D147" s="1949"/>
      <c r="E147" s="1949"/>
      <c r="F147" s="1949"/>
      <c r="G147" s="1949"/>
      <c r="H147" s="1949"/>
      <c r="I147" s="1949"/>
      <c r="J147" s="1949"/>
      <c r="K147" s="1949"/>
      <c r="L147" s="1950">
        <f>$J$16</f>
        <v>3128512347</v>
      </c>
      <c r="M147" s="1951"/>
      <c r="N147" s="1951"/>
      <c r="O147" s="1951"/>
      <c r="P147" s="1951"/>
      <c r="Q147" s="1951"/>
      <c r="R147" s="1951"/>
      <c r="S147" s="1951"/>
      <c r="T147" s="1951"/>
      <c r="U147" s="2458" t="str">
        <f>$J$19</f>
        <v>김수현</v>
      </c>
      <c r="V147" s="2459"/>
      <c r="W147" s="2459"/>
      <c r="X147" s="2459"/>
      <c r="Y147" s="2459"/>
      <c r="Z147" s="2460"/>
      <c r="AA147" s="2460"/>
      <c r="AB147" s="2460"/>
      <c r="AC147" s="2460"/>
      <c r="AD147" s="2460"/>
      <c r="AE147" s="2460"/>
      <c r="AF147" s="2460"/>
      <c r="AG147" s="2460"/>
      <c r="AH147" s="2460"/>
      <c r="AI147" s="2460"/>
      <c r="AJ147" s="2460"/>
      <c r="AK147" s="2461"/>
      <c r="AL147" s="2461"/>
      <c r="AM147" s="2461"/>
      <c r="AN147" s="2461"/>
      <c r="AO147" s="2461"/>
      <c r="AP147" s="2461"/>
      <c r="AQ147" s="1943" t="s">
        <v>1960</v>
      </c>
      <c r="AR147" s="2461"/>
      <c r="AU147" s="1479"/>
      <c r="AV147" s="1479"/>
    </row>
    <row r="148" spans="1:65" s="1480" customFormat="1" ht="12" customHeight="1">
      <c r="A148" s="2462" t="s">
        <v>1961</v>
      </c>
      <c r="B148" s="2463"/>
      <c r="C148" s="2463"/>
      <c r="D148" s="2463"/>
      <c r="E148" s="2463"/>
      <c r="F148" s="2463"/>
      <c r="G148" s="2463"/>
      <c r="H148" s="2463"/>
      <c r="I148" s="2463"/>
      <c r="J148" s="2463"/>
      <c r="K148" s="2463"/>
      <c r="L148" s="2463"/>
      <c r="M148" s="2463"/>
      <c r="N148" s="2463"/>
      <c r="O148" s="2463"/>
      <c r="P148" s="2463"/>
      <c r="Q148" s="2463"/>
      <c r="R148" s="2463"/>
      <c r="S148" s="2463"/>
      <c r="T148" s="2463"/>
      <c r="U148" s="2463"/>
      <c r="V148" s="2463"/>
      <c r="W148" s="2463"/>
      <c r="X148" s="2463"/>
      <c r="Y148" s="2463"/>
      <c r="Z148" s="2463"/>
      <c r="AA148" s="2463"/>
      <c r="AB148" s="2463"/>
      <c r="AC148" s="2463"/>
      <c r="AD148" s="2463"/>
      <c r="AE148" s="2463"/>
      <c r="AF148" s="2463"/>
      <c r="AG148" s="2463"/>
      <c r="AH148" s="2463"/>
      <c r="AI148" s="2463"/>
      <c r="AJ148" s="2463"/>
      <c r="AK148" s="2464"/>
      <c r="AL148" s="2464"/>
      <c r="AM148" s="2464"/>
      <c r="AN148" s="2464"/>
      <c r="AO148" s="2464"/>
      <c r="AP148" s="2464"/>
      <c r="AQ148" s="2464"/>
      <c r="AR148" s="2465"/>
      <c r="AU148" s="1479"/>
      <c r="AV148" s="1479"/>
    </row>
    <row r="149" spans="1:65" s="2470" customFormat="1" ht="9.75">
      <c r="A149" s="2466" t="s">
        <v>1962</v>
      </c>
      <c r="B149" s="2467" t="s">
        <v>1963</v>
      </c>
      <c r="C149" s="2468"/>
      <c r="D149" s="2468"/>
      <c r="E149" s="2468"/>
      <c r="F149" s="2468"/>
      <c r="G149" s="2468"/>
      <c r="H149" s="2468"/>
      <c r="I149" s="2468"/>
      <c r="J149" s="2468"/>
      <c r="K149" s="2468"/>
      <c r="L149" s="2468"/>
      <c r="M149" s="2468"/>
      <c r="N149" s="2468"/>
      <c r="O149" s="2468"/>
      <c r="P149" s="2468"/>
      <c r="Q149" s="2468"/>
      <c r="R149" s="2468"/>
      <c r="S149" s="2468"/>
      <c r="T149" s="2468"/>
      <c r="U149" s="2468"/>
      <c r="V149" s="2468"/>
      <c r="W149" s="2468"/>
      <c r="X149" s="2468"/>
      <c r="Y149" s="2468"/>
      <c r="Z149" s="2468"/>
      <c r="AA149" s="2468"/>
      <c r="AB149" s="2468"/>
      <c r="AC149" s="2468"/>
      <c r="AD149" s="2468"/>
      <c r="AE149" s="2468"/>
      <c r="AF149" s="2468"/>
      <c r="AG149" s="2468"/>
      <c r="AH149" s="2468"/>
      <c r="AI149" s="2468"/>
      <c r="AJ149" s="2468"/>
      <c r="AK149" s="2468"/>
      <c r="AL149" s="2468"/>
      <c r="AM149" s="2468"/>
      <c r="AN149" s="2468"/>
      <c r="AO149" s="2468"/>
      <c r="AP149" s="2468"/>
      <c r="AQ149" s="2468"/>
      <c r="AR149" s="2469"/>
      <c r="AU149" s="2471"/>
      <c r="AV149" s="2471"/>
    </row>
    <row r="150" spans="1:65" s="2470" customFormat="1" ht="9.75">
      <c r="A150" s="2472"/>
      <c r="B150" s="2473" t="s">
        <v>1964</v>
      </c>
      <c r="C150" s="2474"/>
      <c r="D150" s="2474"/>
      <c r="E150" s="2474"/>
      <c r="F150" s="2474"/>
      <c r="G150" s="2474"/>
      <c r="H150" s="2474"/>
      <c r="I150" s="2474"/>
      <c r="J150" s="2474"/>
      <c r="K150" s="2475"/>
      <c r="L150" s="2473" t="s">
        <v>1965</v>
      </c>
      <c r="M150" s="2474"/>
      <c r="N150" s="2474"/>
      <c r="O150" s="2474"/>
      <c r="P150" s="2474"/>
      <c r="Q150" s="2474"/>
      <c r="R150" s="2474"/>
      <c r="S150" s="2474"/>
      <c r="T150" s="2474"/>
      <c r="U150" s="2474"/>
      <c r="V150" s="2474"/>
      <c r="W150" s="2474"/>
      <c r="X150" s="2474"/>
      <c r="Y150" s="2474"/>
      <c r="Z150" s="2474"/>
      <c r="AA150" s="2474"/>
      <c r="AB150" s="2474"/>
      <c r="AC150" s="2474"/>
      <c r="AD150" s="2474"/>
      <c r="AE150" s="2474"/>
      <c r="AF150" s="2474"/>
      <c r="AG150" s="2474"/>
      <c r="AH150" s="2474"/>
      <c r="AI150" s="2474"/>
      <c r="AJ150" s="2474"/>
      <c r="AK150" s="2474"/>
      <c r="AL150" s="2474"/>
      <c r="AM150" s="2474"/>
      <c r="AN150" s="2474"/>
      <c r="AO150" s="2474"/>
      <c r="AP150" s="2474"/>
      <c r="AQ150" s="2474"/>
      <c r="AR150" s="2476"/>
      <c r="AU150" s="2471"/>
      <c r="AV150" s="2471"/>
    </row>
    <row r="151" spans="1:65" s="2470" customFormat="1" ht="20.25" customHeight="1">
      <c r="A151" s="2472"/>
      <c r="B151" s="2477" t="s">
        <v>1966</v>
      </c>
      <c r="C151" s="2478" t="s">
        <v>1967</v>
      </c>
      <c r="D151" s="2478"/>
      <c r="E151" s="2478"/>
      <c r="F151" s="2478"/>
      <c r="G151" s="2478"/>
      <c r="H151" s="2479" t="s">
        <v>1968</v>
      </c>
      <c r="I151" s="2478"/>
      <c r="J151" s="2480" t="s">
        <v>1969</v>
      </c>
      <c r="K151" s="2480" t="s">
        <v>1970</v>
      </c>
      <c r="L151" s="2481" t="s">
        <v>1971</v>
      </c>
      <c r="M151" s="2482"/>
      <c r="N151" s="2483" t="s">
        <v>1972</v>
      </c>
      <c r="O151" s="2474"/>
      <c r="P151" s="2474"/>
      <c r="Q151" s="2474"/>
      <c r="R151" s="2474"/>
      <c r="S151" s="2474"/>
      <c r="T151" s="2474"/>
      <c r="U151" s="2474"/>
      <c r="V151" s="2474"/>
      <c r="W151" s="2474"/>
      <c r="X151" s="2474"/>
      <c r="Y151" s="2476"/>
      <c r="Z151" s="2484" t="s">
        <v>1973</v>
      </c>
      <c r="AA151" s="2485"/>
      <c r="AB151" s="2485"/>
      <c r="AC151" s="2485"/>
      <c r="AD151" s="2485"/>
      <c r="AE151" s="2485"/>
      <c r="AF151" s="2485"/>
      <c r="AG151" s="2485"/>
      <c r="AH151" s="2485"/>
      <c r="AI151" s="2485"/>
      <c r="AJ151" s="2485"/>
      <c r="AK151" s="2485"/>
      <c r="AL151" s="2486"/>
      <c r="AM151" s="2484" t="s">
        <v>1974</v>
      </c>
      <c r="AN151" s="2485"/>
      <c r="AO151" s="2485"/>
      <c r="AP151" s="2485"/>
      <c r="AQ151" s="2485"/>
      <c r="AR151" s="2486"/>
      <c r="AT151" s="2470" t="s">
        <v>1975</v>
      </c>
      <c r="AU151" s="2471"/>
      <c r="AV151" s="2471"/>
    </row>
    <row r="152" spans="1:65" s="2470" customFormat="1" ht="27.75" customHeight="1">
      <c r="A152" s="2472"/>
      <c r="B152" s="2477" t="s">
        <v>1976</v>
      </c>
      <c r="C152" s="2473" t="s">
        <v>1977</v>
      </c>
      <c r="D152" s="2474"/>
      <c r="E152" s="2474"/>
      <c r="F152" s="2474"/>
      <c r="G152" s="2475"/>
      <c r="H152" s="2480" t="s">
        <v>1978</v>
      </c>
      <c r="I152" s="2480" t="s">
        <v>1979</v>
      </c>
      <c r="J152" s="2480" t="s">
        <v>1980</v>
      </c>
      <c r="K152" s="2487" t="s">
        <v>1981</v>
      </c>
      <c r="L152" s="2488"/>
      <c r="M152" s="2489"/>
      <c r="N152" s="2483" t="s">
        <v>1982</v>
      </c>
      <c r="O152" s="2474"/>
      <c r="P152" s="2475"/>
      <c r="Q152" s="2473" t="s">
        <v>1983</v>
      </c>
      <c r="R152" s="2474"/>
      <c r="S152" s="2475"/>
      <c r="T152" s="2490" t="s">
        <v>1984</v>
      </c>
      <c r="U152" s="2485"/>
      <c r="V152" s="2491"/>
      <c r="W152" s="2490" t="s">
        <v>1985</v>
      </c>
      <c r="X152" s="2485"/>
      <c r="Y152" s="2486"/>
      <c r="Z152" s="2483" t="s">
        <v>1986</v>
      </c>
      <c r="AA152" s="2474"/>
      <c r="AB152" s="2475"/>
      <c r="AC152" s="2478" t="s">
        <v>1987</v>
      </c>
      <c r="AD152" s="2478"/>
      <c r="AE152" s="2478"/>
      <c r="AF152" s="2492" t="s">
        <v>1988</v>
      </c>
      <c r="AG152" s="2493"/>
      <c r="AH152" s="2493"/>
      <c r="AI152" s="2494"/>
      <c r="AJ152" s="2490" t="s">
        <v>1989</v>
      </c>
      <c r="AK152" s="2474"/>
      <c r="AL152" s="2476"/>
      <c r="AM152" s="2483" t="s">
        <v>1986</v>
      </c>
      <c r="AN152" s="2474"/>
      <c r="AO152" s="2475"/>
      <c r="AP152" s="2490" t="s">
        <v>1990</v>
      </c>
      <c r="AQ152" s="2474"/>
      <c r="AR152" s="2476"/>
      <c r="AT152" s="1481" t="s">
        <v>1991</v>
      </c>
    </row>
    <row r="153" spans="1:65" s="2470" customFormat="1" ht="17.25" customHeight="1">
      <c r="A153" s="2472"/>
      <c r="B153" s="2481" t="s">
        <v>1992</v>
      </c>
      <c r="C153" s="2482"/>
      <c r="D153" s="2482"/>
      <c r="E153" s="2482"/>
      <c r="F153" s="2482"/>
      <c r="G153" s="2495"/>
      <c r="H153" s="2496">
        <f>COUNTIF(H155:H167,"○")</f>
        <v>1</v>
      </c>
      <c r="I153" s="2496"/>
      <c r="J153" s="2497"/>
      <c r="K153" s="2497"/>
      <c r="L153" s="2498" t="s">
        <v>1993</v>
      </c>
      <c r="M153" s="2499"/>
      <c r="N153" s="2500"/>
      <c r="O153" s="2501"/>
      <c r="P153" s="2501"/>
      <c r="Q153" s="2501"/>
      <c r="R153" s="2501"/>
      <c r="S153" s="2501"/>
      <c r="T153" s="2501"/>
      <c r="U153" s="2501"/>
      <c r="V153" s="2501"/>
      <c r="W153" s="2502"/>
      <c r="X153" s="2502"/>
      <c r="Y153" s="2503"/>
      <c r="Z153" s="2504"/>
      <c r="AA153" s="2505"/>
      <c r="AB153" s="2506"/>
      <c r="AC153" s="2505"/>
      <c r="AD153" s="2505"/>
      <c r="AE153" s="2506"/>
      <c r="AF153" s="2507"/>
      <c r="AG153" s="2505"/>
      <c r="AH153" s="2505"/>
      <c r="AI153" s="2506"/>
      <c r="AJ153" s="2507"/>
      <c r="AK153" s="2505"/>
      <c r="AL153" s="2508"/>
      <c r="AM153" s="2509"/>
      <c r="AN153" s="2510"/>
      <c r="AO153" s="2510"/>
      <c r="AP153" s="2507"/>
      <c r="AQ153" s="2505"/>
      <c r="AR153" s="2508"/>
    </row>
    <row r="154" spans="1:65" s="2470" customFormat="1" ht="17.25" customHeight="1" thickBot="1">
      <c r="A154" s="2511"/>
      <c r="B154" s="2512" t="s">
        <v>1994</v>
      </c>
      <c r="C154" s="2513"/>
      <c r="D154" s="2513"/>
      <c r="E154" s="2514"/>
      <c r="F154" s="2513"/>
      <c r="G154" s="2515" t="s">
        <v>1995</v>
      </c>
      <c r="H154" s="2516"/>
      <c r="I154" s="2516"/>
      <c r="J154" s="2516"/>
      <c r="K154" s="2516"/>
      <c r="L154" s="2517" t="s">
        <v>1524</v>
      </c>
      <c r="M154" s="2518"/>
      <c r="N154" s="2519"/>
      <c r="O154" s="2520"/>
      <c r="P154" s="2520"/>
      <c r="Q154" s="2520"/>
      <c r="R154" s="2520"/>
      <c r="S154" s="2520"/>
      <c r="T154" s="2520"/>
      <c r="U154" s="2520"/>
      <c r="V154" s="2520"/>
      <c r="W154" s="2521"/>
      <c r="X154" s="2521"/>
      <c r="Y154" s="2522"/>
      <c r="Z154" s="2523"/>
      <c r="AA154" s="2524"/>
      <c r="AB154" s="2525"/>
      <c r="AC154" s="2524"/>
      <c r="AD154" s="2524"/>
      <c r="AE154" s="2525"/>
      <c r="AF154" s="2526"/>
      <c r="AG154" s="2524"/>
      <c r="AH154" s="2524"/>
      <c r="AI154" s="2525"/>
      <c r="AJ154" s="2526"/>
      <c r="AK154" s="2524"/>
      <c r="AL154" s="2527"/>
      <c r="AM154" s="2528"/>
      <c r="AN154" s="2529"/>
      <c r="AO154" s="2529"/>
      <c r="AP154" s="2526"/>
      <c r="AQ154" s="2524"/>
      <c r="AR154" s="2527"/>
    </row>
    <row r="155" spans="1:65" s="2470" customFormat="1" ht="15" customHeight="1" thickTop="1">
      <c r="A155" s="2530">
        <v>1</v>
      </c>
      <c r="B155" s="2531"/>
      <c r="C155" s="2532" t="str">
        <f>J19</f>
        <v>김수현</v>
      </c>
      <c r="D155" s="2533"/>
      <c r="E155" s="2533"/>
      <c r="F155" s="2533"/>
      <c r="G155" s="2534"/>
      <c r="H155" s="2535" t="s">
        <v>171</v>
      </c>
      <c r="I155" s="2536"/>
      <c r="J155" s="2531"/>
      <c r="K155" s="2531"/>
      <c r="L155" s="2537" t="s">
        <v>1993</v>
      </c>
      <c r="M155" s="2538"/>
      <c r="N155" s="2539"/>
      <c r="O155" s="2540"/>
      <c r="P155" s="2540"/>
      <c r="Q155" s="2540"/>
      <c r="R155" s="2540"/>
      <c r="S155" s="2540"/>
      <c r="T155" s="2540"/>
      <c r="U155" s="2540"/>
      <c r="V155" s="2540"/>
      <c r="W155" s="2541"/>
      <c r="X155" s="2541"/>
      <c r="Y155" s="2542"/>
      <c r="Z155" s="2543"/>
      <c r="AA155" s="2544"/>
      <c r="AB155" s="2545"/>
      <c r="AC155" s="2544"/>
      <c r="AD155" s="2544"/>
      <c r="AE155" s="2545"/>
      <c r="AF155" s="2546"/>
      <c r="AG155" s="2544"/>
      <c r="AH155" s="2544"/>
      <c r="AI155" s="2545"/>
      <c r="AJ155" s="2546"/>
      <c r="AK155" s="2544"/>
      <c r="AL155" s="2547"/>
      <c r="AM155" s="2548"/>
      <c r="AN155" s="2549"/>
      <c r="AO155" s="2549"/>
      <c r="AP155" s="2546"/>
      <c r="AQ155" s="2544"/>
      <c r="AR155" s="2547"/>
      <c r="AS155" s="2550"/>
      <c r="AT155" s="2550"/>
      <c r="AU155" s="2550"/>
      <c r="AV155" s="2550"/>
      <c r="AW155" s="2550"/>
      <c r="AY155" s="2551" t="s">
        <v>1996</v>
      </c>
      <c r="AZ155" s="2552"/>
      <c r="BB155" s="1812" t="s">
        <v>1997</v>
      </c>
      <c r="BC155" s="1812"/>
      <c r="BD155" s="1812"/>
      <c r="BE155" s="1812"/>
      <c r="BF155" s="1812" t="s">
        <v>1998</v>
      </c>
      <c r="BG155" s="1812"/>
      <c r="BH155" s="1812"/>
      <c r="BI155" s="1812"/>
      <c r="BJ155" s="1812" t="s">
        <v>1999</v>
      </c>
      <c r="BK155" s="1812"/>
      <c r="BL155" s="1812"/>
      <c r="BM155" s="1812"/>
    </row>
    <row r="156" spans="1:65" s="2470" customFormat="1" ht="15" customHeight="1">
      <c r="A156" s="2553"/>
      <c r="B156" s="2554"/>
      <c r="C156" s="2555" t="s">
        <v>2000</v>
      </c>
      <c r="D156" s="2556"/>
      <c r="E156" s="2556"/>
      <c r="F156" s="2556"/>
      <c r="G156" s="2557"/>
      <c r="H156" s="2558"/>
      <c r="I156" s="2558"/>
      <c r="J156" s="2554"/>
      <c r="K156" s="2554"/>
      <c r="L156" s="2559" t="s">
        <v>1524</v>
      </c>
      <c r="M156" s="2560"/>
      <c r="N156" s="2561"/>
      <c r="O156" s="2562"/>
      <c r="P156" s="2562"/>
      <c r="Q156" s="2562"/>
      <c r="R156" s="2562"/>
      <c r="S156" s="2562"/>
      <c r="T156" s="2562"/>
      <c r="U156" s="2562"/>
      <c r="V156" s="2562"/>
      <c r="W156" s="2563"/>
      <c r="X156" s="2563"/>
      <c r="Y156" s="2564"/>
      <c r="Z156" s="2565"/>
      <c r="AA156" s="2566"/>
      <c r="AB156" s="2567"/>
      <c r="AC156" s="2566"/>
      <c r="AD156" s="2566"/>
      <c r="AE156" s="2567"/>
      <c r="AF156" s="2568"/>
      <c r="AG156" s="2566"/>
      <c r="AH156" s="2566"/>
      <c r="AI156" s="2567"/>
      <c r="AJ156" s="2568"/>
      <c r="AK156" s="2566"/>
      <c r="AL156" s="2569"/>
      <c r="AM156" s="2570"/>
      <c r="AN156" s="2571"/>
      <c r="AO156" s="2571"/>
      <c r="AP156" s="2572"/>
      <c r="AQ156" s="2573"/>
      <c r="AR156" s="2574"/>
      <c r="AS156" s="2575"/>
      <c r="AT156" s="2575"/>
      <c r="AU156" s="2575"/>
      <c r="AV156" s="2575"/>
      <c r="AW156" s="2575"/>
      <c r="AY156" s="2576">
        <f>LEN(C156)</f>
        <v>7</v>
      </c>
      <c r="AZ156" s="2577" t="b">
        <f>13=AY156</f>
        <v>0</v>
      </c>
      <c r="BB156" s="2578" t="e">
        <f>IF(LEN(CLEAN(C156))=10,IF(AND(VALUE(MID(C156,4,1))&gt;=1,VALUE(MID(C156,4,1))&lt;=4),MOD(11-MOD(0*2+0*3+0*4+MID(C156,1,1)*5+MID(C156,2,1)*6+MID(C156,3,1)*7+MID(C156,4,1)*8+MID(C156,5,1)*9+MID(C156,6,1)*2+MID(C156,7,1)*3+MID(C156,8,1)*4+MID(C156,9,1)*5,11),10),IF(AND(VALUE(MID(C156,4,1))&gt;=5,VALUE(MID(C156,4,1))&lt;=8),MOD(11-MOD(0*2+0*3+0*4+MID(C156,1,1)*5+MID(C156,2,1)*6+MID(C156,3,1)*7+MID(C156,4,1)*8+MID(C156,5,1)*9+MID(C156,6,1)*2+MID(C156,7,1)*3+MID(C156,8,1)*4+MID(C156,9,1)*5,11),10),"오류")),IF(LEN(CLEAN(C156))=11,IF(AND(VALUE(MID(C156,5,1))&gt;=1,VALUE(MID(C156,5,1))&lt;=4),MOD(11-MOD(0*2+0*3+MID(C156,1,1)*4+MID(C156,2,1)*5+MID(C156,3,1)*6+MID(C156,4,1)*7+MID(C156,5,1)*8+MID(C156,6,1)*9+MID(C156,7,1)*2+MID(C156,8,1)*3+MID(C156,9,1)*4+MID(C156,10,1)*5,11),10),IF(AND(VALUE(MID(C156,5,1))&gt;=5,VALUE(MID(C156,5,1))&lt;=8),MOD(11-MOD(0*2+0*3+MID(C156,1,1)*4+MID(C156,2,1)*5+MID(C156,3,1)*6+MID(C156,4,1)*7+MID(C156,5,1)*8+MID(C156,6,1)*9+MID(C156,7,1)*2+MID(C156,8,1)*3+MID(C156,9,1)*4+MID(C156,10,1)*5,11),10),"오류")),IF(LEN(CLEAN(C156))=12,IF(AND(VALUE(MID(C156,6,1))&gt;=1,VALUE(MID(C156,6,1))&lt;=4),MOD(11-MOD(0*2+MID(C156,1,1)*3+MID(C156,2,1)*4+MID(C156,3,1)*5+MID(C156,4,1)*6+MID(C156,5,1)*7+MID(C156,6,1)*8+MID(C156,7,1)*9+MID(C156,8,1)*2+MID(C156,9,1)*3+MID(C156,10,1)*4+MID(C156,11,1)*5,11),10),IF(AND(VALUE(MID(C156,7,1))&gt;=5,VALUE(MID(C156,7,1))&lt;=8),MOD(11-MOD(0*2+MID(C156,1,1)*3+MID(C156,2,1)*4+MID(C156,3,1)*5+MID(C156,4,1)*6+MID(C156,5,1)*7+MID(C156,6,1)*8+MID(C156,7,1)*9+MID(C156,8,1)*2+MID(C156,9,1)*3+MID(C156,10,1)*4+MID(C156,11,1)*5,11),10),"오류")),IF(AND(VALUE(MID(C156,7,1))&gt;=1,VALUE(MID(C156,7,1))&lt;=4),MOD(11-MOD(MID(C156,1,1)*2+MID(C156,2,1)*3+MID(C156,3,1)*4+MID(C156,4,1)*5+MID(C156,5,1)*6+MID(C156,6,1)*7+MID(C156,7,1)*8+MID(C156,8,1)*9+MID(C156,9,1)*2+MID(C156,10,1)*3+MID(C156,11,1)*4+MID(C156,12,1)*5,11),10),IF(AND(VALUE(MID(C156,7,1))&gt;=5,VALUE(MID(C156,7,1))&lt;=8),IF(LEN(CLEAN(C156))=12,MOD(MOD(11-MOD(0*2+MID(C156,1,1)*3+MID(C156,2,1)*4+MID(C156,3,1)*5+MID(C156,4,1)*6+MID(C156,5,1)*7+MID(C156,6,1)*8+MID(C156,7,1)*9+MID(C156,8,1)*2+MID(C156,9,1)*3+MID(C156,10,1)*4+MID(C156,11,1)*5,11),10)+2,10),MOD(MOD(11-MOD(MID(C156,1,1)*2+MID(C156,2,1)*3+MID(C156,3,1)*4+MID(C156,4,1)*5+MID(C156,5,1)*6+MID(C156,6,1)*7+MID(C156,7,1)*8+MID(C156,8,1)*9+MID(C156,9,1)*2+MID(C156,10,1)*3+MID(C156,11,1)*4+MID(C156,12,1)*5,11),10)+2,10)))))))</f>
        <v>#VALUE!</v>
      </c>
      <c r="BC156" s="2578"/>
      <c r="BD156" s="2578"/>
      <c r="BE156" s="2578"/>
      <c r="BF156" s="2578" t="e">
        <f>IF(INT(RIGHT(C156,1))=BB156,"OK","주민오류")</f>
        <v>#VALUE!</v>
      </c>
      <c r="BG156" s="2578"/>
      <c r="BH156" s="2578"/>
      <c r="BI156" s="2578"/>
      <c r="BJ156" s="2578" t="e">
        <f>DATEDIF(IF(OR(MID(C156,LEN(CLEAN(C156))-6,1)&lt;="2",MID(C156,LEN(CLEAN(C156))-6,1)="5",MID(C156,LEN(CLEAN(C156))-6,1)="6"),DATE(MID(C156,1,2),MID(C156,3,2),MID(C156,5,2)),CHOOSE(14-LEN(CLEAN(C156)), DATE(MID(C156,1,2)+100,MID(C156,3,2),MID(C156,5,2)), DATE(MID(C156,1,1)+100,MID(C156,2,2),MID(C156,4,2)),DATE(2000,MID(C156,1,2),MID(C156,3,2)),DATE(2000,MID(C156,1,1),MID(C156,2,2)))),$A$1,"y")</f>
        <v>#VALUE!</v>
      </c>
      <c r="BK156" s="2578"/>
      <c r="BL156" s="2578"/>
      <c r="BM156" s="2578"/>
    </row>
    <row r="157" spans="1:65" s="2470" customFormat="1" ht="15" customHeight="1">
      <c r="A157" s="2553">
        <f>A155+1</f>
        <v>2</v>
      </c>
      <c r="B157" s="2579"/>
      <c r="C157" s="2580"/>
      <c r="D157" s="2581"/>
      <c r="E157" s="2581"/>
      <c r="F157" s="2581"/>
      <c r="G157" s="2582"/>
      <c r="H157" s="2583"/>
      <c r="I157" s="2584"/>
      <c r="J157" s="2579"/>
      <c r="K157" s="2579"/>
      <c r="L157" s="2585" t="s">
        <v>1993</v>
      </c>
      <c r="M157" s="2586"/>
      <c r="N157" s="2587"/>
      <c r="O157" s="2588"/>
      <c r="P157" s="2588"/>
      <c r="Q157" s="2588"/>
      <c r="R157" s="2588"/>
      <c r="S157" s="2588"/>
      <c r="T157" s="2588"/>
      <c r="U157" s="2588"/>
      <c r="V157" s="2588"/>
      <c r="W157" s="2589"/>
      <c r="X157" s="2589"/>
      <c r="Y157" s="2590"/>
      <c r="Z157" s="2591"/>
      <c r="AA157" s="2592"/>
      <c r="AB157" s="2593"/>
      <c r="AC157" s="2592"/>
      <c r="AD157" s="2592"/>
      <c r="AE157" s="2593"/>
      <c r="AF157" s="2594"/>
      <c r="AG157" s="2592"/>
      <c r="AH157" s="2592"/>
      <c r="AI157" s="2593"/>
      <c r="AJ157" s="2594"/>
      <c r="AK157" s="2592"/>
      <c r="AL157" s="2595"/>
      <c r="AM157" s="2596"/>
      <c r="AN157" s="2597"/>
      <c r="AO157" s="2597"/>
      <c r="AP157" s="2598"/>
      <c r="AQ157" s="2599"/>
      <c r="AR157" s="2600"/>
      <c r="AS157" s="2550"/>
      <c r="AT157" s="2550"/>
      <c r="AU157" s="2550"/>
      <c r="AV157" s="2550"/>
      <c r="AW157" s="2550"/>
      <c r="AY157" s="2551" t="s">
        <v>1996</v>
      </c>
      <c r="AZ157" s="2552"/>
      <c r="BB157" s="1812" t="s">
        <v>1997</v>
      </c>
      <c r="BC157" s="1812"/>
      <c r="BD157" s="1812"/>
      <c r="BE157" s="1812"/>
      <c r="BF157" s="1812" t="s">
        <v>1998</v>
      </c>
      <c r="BG157" s="1812"/>
      <c r="BH157" s="1812"/>
      <c r="BI157" s="1812"/>
      <c r="BJ157" s="1812" t="s">
        <v>1999</v>
      </c>
      <c r="BK157" s="1812"/>
      <c r="BL157" s="1812"/>
      <c r="BM157" s="1812"/>
    </row>
    <row r="158" spans="1:65" s="2470" customFormat="1" ht="15" customHeight="1">
      <c r="A158" s="2553"/>
      <c r="B158" s="2554"/>
      <c r="C158" s="2601"/>
      <c r="D158" s="2602"/>
      <c r="E158" s="2602"/>
      <c r="F158" s="2602"/>
      <c r="G158" s="2603"/>
      <c r="H158" s="2558"/>
      <c r="I158" s="2558"/>
      <c r="J158" s="2554"/>
      <c r="K158" s="2554"/>
      <c r="L158" s="2559" t="s">
        <v>1524</v>
      </c>
      <c r="M158" s="2560"/>
      <c r="N158" s="2561"/>
      <c r="O158" s="2562"/>
      <c r="P158" s="2562"/>
      <c r="Q158" s="2562"/>
      <c r="R158" s="2562"/>
      <c r="S158" s="2562"/>
      <c r="T158" s="2562"/>
      <c r="U158" s="2562"/>
      <c r="V158" s="2562"/>
      <c r="W158" s="2563"/>
      <c r="X158" s="2563"/>
      <c r="Y158" s="2564"/>
      <c r="Z158" s="2565"/>
      <c r="AA158" s="2566"/>
      <c r="AB158" s="2567"/>
      <c r="AC158" s="2566"/>
      <c r="AD158" s="2566"/>
      <c r="AE158" s="2567"/>
      <c r="AF158" s="2568"/>
      <c r="AG158" s="2566"/>
      <c r="AH158" s="2566"/>
      <c r="AI158" s="2567"/>
      <c r="AJ158" s="2568"/>
      <c r="AK158" s="2566"/>
      <c r="AL158" s="2569"/>
      <c r="AM158" s="2570"/>
      <c r="AN158" s="2571"/>
      <c r="AO158" s="2571"/>
      <c r="AP158" s="2572"/>
      <c r="AQ158" s="2573"/>
      <c r="AR158" s="2574"/>
      <c r="AS158" s="2575"/>
      <c r="AT158" s="2575"/>
      <c r="AU158" s="2575"/>
      <c r="AV158" s="2575"/>
      <c r="AW158" s="2575"/>
      <c r="AY158" s="2576">
        <f>LEN(C158)</f>
        <v>0</v>
      </c>
      <c r="AZ158" s="2577" t="b">
        <f>13=AY158</f>
        <v>0</v>
      </c>
      <c r="BB158" s="2578" t="e">
        <f>IF(LEN(CLEAN(C158))=10,IF(AND(VALUE(MID(C158,4,1))&gt;=1,VALUE(MID(C158,4,1))&lt;=4),MOD(11-MOD(0*2+0*3+0*4+MID(C158,1,1)*5+MID(C158,2,1)*6+MID(C158,3,1)*7+MID(C158,4,1)*8+MID(C158,5,1)*9+MID(C158,6,1)*2+MID(C158,7,1)*3+MID(C158,8,1)*4+MID(C158,9,1)*5,11),10),IF(AND(VALUE(MID(C158,4,1))&gt;=5,VALUE(MID(C158,4,1))&lt;=8),MOD(11-MOD(0*2+0*3+0*4+MID(C158,1,1)*5+MID(C158,2,1)*6+MID(C158,3,1)*7+MID(C158,4,1)*8+MID(C158,5,1)*9+MID(C158,6,1)*2+MID(C158,7,1)*3+MID(C158,8,1)*4+MID(C158,9,1)*5,11),10),"오류")),IF(LEN(CLEAN(C158))=11,IF(AND(VALUE(MID(C158,5,1))&gt;=1,VALUE(MID(C158,5,1))&lt;=4),MOD(11-MOD(0*2+0*3+MID(C158,1,1)*4+MID(C158,2,1)*5+MID(C158,3,1)*6+MID(C158,4,1)*7+MID(C158,5,1)*8+MID(C158,6,1)*9+MID(C158,7,1)*2+MID(C158,8,1)*3+MID(C158,9,1)*4+MID(C158,10,1)*5,11),10),IF(AND(VALUE(MID(C158,5,1))&gt;=5,VALUE(MID(C158,5,1))&lt;=8),MOD(11-MOD(0*2+0*3+MID(C158,1,1)*4+MID(C158,2,1)*5+MID(C158,3,1)*6+MID(C158,4,1)*7+MID(C158,5,1)*8+MID(C158,6,1)*9+MID(C158,7,1)*2+MID(C158,8,1)*3+MID(C158,9,1)*4+MID(C158,10,1)*5,11),10),"오류")),IF(LEN(CLEAN(C158))=12,IF(AND(VALUE(MID(C158,6,1))&gt;=1,VALUE(MID(C158,6,1))&lt;=4),MOD(11-MOD(0*2+MID(C158,1,1)*3+MID(C158,2,1)*4+MID(C158,3,1)*5+MID(C158,4,1)*6+MID(C158,5,1)*7+MID(C158,6,1)*8+MID(C158,7,1)*9+MID(C158,8,1)*2+MID(C158,9,1)*3+MID(C158,10,1)*4+MID(C158,11,1)*5,11),10),IF(AND(VALUE(MID(C158,7,1))&gt;=5,VALUE(MID(C158,7,1))&lt;=8),MOD(11-MOD(0*2+MID(C158,1,1)*3+MID(C158,2,1)*4+MID(C158,3,1)*5+MID(C158,4,1)*6+MID(C158,5,1)*7+MID(C158,6,1)*8+MID(C158,7,1)*9+MID(C158,8,1)*2+MID(C158,9,1)*3+MID(C158,10,1)*4+MID(C158,11,1)*5,11),10),"오류")),IF(AND(VALUE(MID(C158,7,1))&gt;=1,VALUE(MID(C158,7,1))&lt;=4),MOD(11-MOD(MID(C158,1,1)*2+MID(C158,2,1)*3+MID(C158,3,1)*4+MID(C158,4,1)*5+MID(C158,5,1)*6+MID(C158,6,1)*7+MID(C158,7,1)*8+MID(C158,8,1)*9+MID(C158,9,1)*2+MID(C158,10,1)*3+MID(C158,11,1)*4+MID(C158,12,1)*5,11),10),IF(AND(VALUE(MID(C158,7,1))&gt;=5,VALUE(MID(C158,7,1))&lt;=8),IF(LEN(CLEAN(C158))=12,MOD(MOD(11-MOD(0*2+MID(C158,1,1)*3+MID(C158,2,1)*4+MID(C158,3,1)*5+MID(C158,4,1)*6+MID(C158,5,1)*7+MID(C158,6,1)*8+MID(C158,7,1)*9+MID(C158,8,1)*2+MID(C158,9,1)*3+MID(C158,10,1)*4+MID(C158,11,1)*5,11),10)+2,10),MOD(MOD(11-MOD(MID(C158,1,1)*2+MID(C158,2,1)*3+MID(C158,3,1)*4+MID(C158,4,1)*5+MID(C158,5,1)*6+MID(C158,6,1)*7+MID(C158,7,1)*8+MID(C158,8,1)*9+MID(C158,9,1)*2+MID(C158,10,1)*3+MID(C158,11,1)*4+MID(C158,12,1)*5,11),10)+2,10)))))))</f>
        <v>#VALUE!</v>
      </c>
      <c r="BC158" s="2578"/>
      <c r="BD158" s="2578"/>
      <c r="BE158" s="2578"/>
      <c r="BF158" s="2578" t="e">
        <f>IF(INT(RIGHT(C158,1))=BB158,"OK","주민오류")</f>
        <v>#VALUE!</v>
      </c>
      <c r="BG158" s="2578"/>
      <c r="BH158" s="2578"/>
      <c r="BI158" s="2578"/>
      <c r="BJ158" s="2578" t="e">
        <f>DATEDIF(IF(OR(MID(C158,LEN(CLEAN(C158))-6,1)&lt;="2",MID(C158,LEN(CLEAN(C158))-6,1)="5",MID(C158,LEN(CLEAN(C158))-6,1)="6"),DATE(MID(C158,1,2),MID(C158,3,2),MID(C158,5,2)),CHOOSE(14-LEN(CLEAN(C158)), DATE(MID(C158,1,2)+100,MID(C158,3,2),MID(C158,5,2)), DATE(MID(C158,1,1)+100,MID(C158,2,2),MID(C158,4,2)),DATE(2000,MID(C158,1,2),MID(C158,3,2)),DATE(2000,MID(C158,1,1),MID(C158,2,2)))),$A$1,"y")</f>
        <v>#VALUE!</v>
      </c>
      <c r="BK158" s="2578"/>
      <c r="BL158" s="2578"/>
      <c r="BM158" s="2578"/>
    </row>
    <row r="159" spans="1:65" s="2470" customFormat="1" ht="15" customHeight="1">
      <c r="A159" s="2553">
        <f>A157+1</f>
        <v>3</v>
      </c>
      <c r="B159" s="2579"/>
      <c r="C159" s="2580"/>
      <c r="D159" s="2581"/>
      <c r="E159" s="2581"/>
      <c r="F159" s="2581"/>
      <c r="G159" s="2582"/>
      <c r="H159" s="2583"/>
      <c r="I159" s="2584"/>
      <c r="J159" s="2579"/>
      <c r="K159" s="2579"/>
      <c r="L159" s="2585" t="s">
        <v>1993</v>
      </c>
      <c r="M159" s="2586"/>
      <c r="N159" s="2587"/>
      <c r="O159" s="2588"/>
      <c r="P159" s="2588"/>
      <c r="Q159" s="2588"/>
      <c r="R159" s="2588"/>
      <c r="S159" s="2588"/>
      <c r="T159" s="2588"/>
      <c r="U159" s="2588"/>
      <c r="V159" s="2588"/>
      <c r="W159" s="2589"/>
      <c r="X159" s="2589"/>
      <c r="Y159" s="2590"/>
      <c r="Z159" s="2591"/>
      <c r="AA159" s="2592"/>
      <c r="AB159" s="2593"/>
      <c r="AC159" s="2592"/>
      <c r="AD159" s="2592"/>
      <c r="AE159" s="2593"/>
      <c r="AF159" s="2594"/>
      <c r="AG159" s="2592"/>
      <c r="AH159" s="2592"/>
      <c r="AI159" s="2593"/>
      <c r="AJ159" s="2594"/>
      <c r="AK159" s="2592"/>
      <c r="AL159" s="2595"/>
      <c r="AM159" s="2596"/>
      <c r="AN159" s="2597"/>
      <c r="AO159" s="2597"/>
      <c r="AP159" s="2598"/>
      <c r="AQ159" s="2599"/>
      <c r="AR159" s="2600"/>
      <c r="AS159" s="2550"/>
      <c r="AT159" s="2550"/>
      <c r="AU159" s="2550"/>
      <c r="AV159" s="2550"/>
      <c r="AW159" s="2550"/>
      <c r="AY159" s="2551" t="s">
        <v>1996</v>
      </c>
      <c r="AZ159" s="2552"/>
      <c r="BB159" s="1812" t="s">
        <v>1997</v>
      </c>
      <c r="BC159" s="1812"/>
      <c r="BD159" s="1812"/>
      <c r="BE159" s="1812"/>
      <c r="BF159" s="1812" t="s">
        <v>1998</v>
      </c>
      <c r="BG159" s="1812"/>
      <c r="BH159" s="1812"/>
      <c r="BI159" s="1812"/>
      <c r="BJ159" s="1812" t="s">
        <v>1999</v>
      </c>
      <c r="BK159" s="1812"/>
      <c r="BL159" s="1812"/>
      <c r="BM159" s="1812"/>
    </row>
    <row r="160" spans="1:65" s="2470" customFormat="1" ht="15" customHeight="1">
      <c r="A160" s="2553"/>
      <c r="B160" s="2554"/>
      <c r="C160" s="2601"/>
      <c r="D160" s="2602"/>
      <c r="E160" s="2602"/>
      <c r="F160" s="2602"/>
      <c r="G160" s="2603"/>
      <c r="H160" s="2558"/>
      <c r="I160" s="2558"/>
      <c r="J160" s="2554"/>
      <c r="K160" s="2554"/>
      <c r="L160" s="2559" t="s">
        <v>1524</v>
      </c>
      <c r="M160" s="2560"/>
      <c r="N160" s="2561"/>
      <c r="O160" s="2562"/>
      <c r="P160" s="2562"/>
      <c r="Q160" s="2562"/>
      <c r="R160" s="2562"/>
      <c r="S160" s="2562"/>
      <c r="T160" s="2562"/>
      <c r="U160" s="2562"/>
      <c r="V160" s="2562"/>
      <c r="W160" s="2563"/>
      <c r="X160" s="2563"/>
      <c r="Y160" s="2564"/>
      <c r="Z160" s="2565"/>
      <c r="AA160" s="2566"/>
      <c r="AB160" s="2567"/>
      <c r="AC160" s="2566"/>
      <c r="AD160" s="2566"/>
      <c r="AE160" s="2567"/>
      <c r="AF160" s="2568"/>
      <c r="AG160" s="2566"/>
      <c r="AH160" s="2566"/>
      <c r="AI160" s="2567"/>
      <c r="AJ160" s="2568"/>
      <c r="AK160" s="2566"/>
      <c r="AL160" s="2569"/>
      <c r="AM160" s="2570"/>
      <c r="AN160" s="2571"/>
      <c r="AO160" s="2571"/>
      <c r="AP160" s="2572"/>
      <c r="AQ160" s="2573"/>
      <c r="AR160" s="2574"/>
      <c r="AS160" s="2575"/>
      <c r="AT160" s="2575"/>
      <c r="AU160" s="2575"/>
      <c r="AV160" s="2575"/>
      <c r="AW160" s="2575"/>
      <c r="AY160" s="2576">
        <f>LEN(C160)</f>
        <v>0</v>
      </c>
      <c r="AZ160" s="2577" t="b">
        <f>13=AY160</f>
        <v>0</v>
      </c>
      <c r="BB160" s="2578" t="e">
        <f>IF(LEN(CLEAN(C160))=10,IF(AND(VALUE(MID(C160,4,1))&gt;=1,VALUE(MID(C160,4,1))&lt;=4),MOD(11-MOD(0*2+0*3+0*4+MID(C160,1,1)*5+MID(C160,2,1)*6+MID(C160,3,1)*7+MID(C160,4,1)*8+MID(C160,5,1)*9+MID(C160,6,1)*2+MID(C160,7,1)*3+MID(C160,8,1)*4+MID(C160,9,1)*5,11),10),IF(AND(VALUE(MID(C160,4,1))&gt;=5,VALUE(MID(C160,4,1))&lt;=8),MOD(11-MOD(0*2+0*3+0*4+MID(C160,1,1)*5+MID(C160,2,1)*6+MID(C160,3,1)*7+MID(C160,4,1)*8+MID(C160,5,1)*9+MID(C160,6,1)*2+MID(C160,7,1)*3+MID(C160,8,1)*4+MID(C160,9,1)*5,11),10),"오류")),IF(LEN(CLEAN(C160))=11,IF(AND(VALUE(MID(C160,5,1))&gt;=1,VALUE(MID(C160,5,1))&lt;=4),MOD(11-MOD(0*2+0*3+MID(C160,1,1)*4+MID(C160,2,1)*5+MID(C160,3,1)*6+MID(C160,4,1)*7+MID(C160,5,1)*8+MID(C160,6,1)*9+MID(C160,7,1)*2+MID(C160,8,1)*3+MID(C160,9,1)*4+MID(C160,10,1)*5,11),10),IF(AND(VALUE(MID(C160,5,1))&gt;=5,VALUE(MID(C160,5,1))&lt;=8),MOD(11-MOD(0*2+0*3+MID(C160,1,1)*4+MID(C160,2,1)*5+MID(C160,3,1)*6+MID(C160,4,1)*7+MID(C160,5,1)*8+MID(C160,6,1)*9+MID(C160,7,1)*2+MID(C160,8,1)*3+MID(C160,9,1)*4+MID(C160,10,1)*5,11),10),"오류")),IF(LEN(CLEAN(C160))=12,IF(AND(VALUE(MID(C160,6,1))&gt;=1,VALUE(MID(C160,6,1))&lt;=4),MOD(11-MOD(0*2+MID(C160,1,1)*3+MID(C160,2,1)*4+MID(C160,3,1)*5+MID(C160,4,1)*6+MID(C160,5,1)*7+MID(C160,6,1)*8+MID(C160,7,1)*9+MID(C160,8,1)*2+MID(C160,9,1)*3+MID(C160,10,1)*4+MID(C160,11,1)*5,11),10),IF(AND(VALUE(MID(C160,7,1))&gt;=5,VALUE(MID(C160,7,1))&lt;=8),MOD(11-MOD(0*2+MID(C160,1,1)*3+MID(C160,2,1)*4+MID(C160,3,1)*5+MID(C160,4,1)*6+MID(C160,5,1)*7+MID(C160,6,1)*8+MID(C160,7,1)*9+MID(C160,8,1)*2+MID(C160,9,1)*3+MID(C160,10,1)*4+MID(C160,11,1)*5,11),10),"오류")),IF(AND(VALUE(MID(C160,7,1))&gt;=1,VALUE(MID(C160,7,1))&lt;=4),MOD(11-MOD(MID(C160,1,1)*2+MID(C160,2,1)*3+MID(C160,3,1)*4+MID(C160,4,1)*5+MID(C160,5,1)*6+MID(C160,6,1)*7+MID(C160,7,1)*8+MID(C160,8,1)*9+MID(C160,9,1)*2+MID(C160,10,1)*3+MID(C160,11,1)*4+MID(C160,12,1)*5,11),10),IF(AND(VALUE(MID(C160,7,1))&gt;=5,VALUE(MID(C160,7,1))&lt;=8),IF(LEN(CLEAN(C160))=12,MOD(MOD(11-MOD(0*2+MID(C160,1,1)*3+MID(C160,2,1)*4+MID(C160,3,1)*5+MID(C160,4,1)*6+MID(C160,5,1)*7+MID(C160,6,1)*8+MID(C160,7,1)*9+MID(C160,8,1)*2+MID(C160,9,1)*3+MID(C160,10,1)*4+MID(C160,11,1)*5,11),10)+2,10),MOD(MOD(11-MOD(MID(C160,1,1)*2+MID(C160,2,1)*3+MID(C160,3,1)*4+MID(C160,4,1)*5+MID(C160,5,1)*6+MID(C160,6,1)*7+MID(C160,7,1)*8+MID(C160,8,1)*9+MID(C160,9,1)*2+MID(C160,10,1)*3+MID(C160,11,1)*4+MID(C160,12,1)*5,11),10)+2,10)))))))</f>
        <v>#VALUE!</v>
      </c>
      <c r="BC160" s="2578"/>
      <c r="BD160" s="2578"/>
      <c r="BE160" s="2578"/>
      <c r="BF160" s="2578" t="e">
        <f>IF(INT(RIGHT(C160,1))=BB160,"OK","주민오류")</f>
        <v>#VALUE!</v>
      </c>
      <c r="BG160" s="2578"/>
      <c r="BH160" s="2578"/>
      <c r="BI160" s="2578"/>
      <c r="BJ160" s="2578" t="e">
        <f>DATEDIF(IF(OR(MID(C160,LEN(CLEAN(C160))-6,1)&lt;="2",MID(C160,LEN(CLEAN(C160))-6,1)="5",MID(C160,LEN(CLEAN(C160))-6,1)="6"),DATE(MID(C160,1,2),MID(C160,3,2),MID(C160,5,2)),CHOOSE(14-LEN(CLEAN(C160)), DATE(MID(C160,1,2)+100,MID(C160,3,2),MID(C160,5,2)), DATE(MID(C160,1,1)+100,MID(C160,2,2),MID(C160,4,2)),DATE(2000,MID(C160,1,2),MID(C160,3,2)),DATE(2000,MID(C160,1,1),MID(C160,2,2)))),$A$1,"y")</f>
        <v>#VALUE!</v>
      </c>
      <c r="BK160" s="2578"/>
      <c r="BL160" s="2578"/>
      <c r="BM160" s="2578"/>
    </row>
    <row r="161" spans="1:65" s="2470" customFormat="1" ht="15" customHeight="1">
      <c r="A161" s="2553">
        <f>A159+1</f>
        <v>4</v>
      </c>
      <c r="B161" s="2579"/>
      <c r="C161" s="2580"/>
      <c r="D161" s="2581"/>
      <c r="E161" s="2581"/>
      <c r="F161" s="2581"/>
      <c r="G161" s="2582"/>
      <c r="H161" s="2583"/>
      <c r="I161" s="2584"/>
      <c r="J161" s="2579"/>
      <c r="K161" s="2579"/>
      <c r="L161" s="2585" t="s">
        <v>1993</v>
      </c>
      <c r="M161" s="2586"/>
      <c r="N161" s="2587"/>
      <c r="O161" s="2588"/>
      <c r="P161" s="2588"/>
      <c r="Q161" s="2588"/>
      <c r="R161" s="2588"/>
      <c r="S161" s="2588"/>
      <c r="T161" s="2588"/>
      <c r="U161" s="2588"/>
      <c r="V161" s="2588"/>
      <c r="W161" s="2589"/>
      <c r="X161" s="2589"/>
      <c r="Y161" s="2590"/>
      <c r="Z161" s="2591"/>
      <c r="AA161" s="2592"/>
      <c r="AB161" s="2593"/>
      <c r="AC161" s="2592"/>
      <c r="AD161" s="2592"/>
      <c r="AE161" s="2593"/>
      <c r="AF161" s="2594"/>
      <c r="AG161" s="2592"/>
      <c r="AH161" s="2592"/>
      <c r="AI161" s="2593"/>
      <c r="AJ161" s="2594"/>
      <c r="AK161" s="2592"/>
      <c r="AL161" s="2595"/>
      <c r="AM161" s="2596"/>
      <c r="AN161" s="2597"/>
      <c r="AO161" s="2597"/>
      <c r="AP161" s="2598"/>
      <c r="AQ161" s="2599"/>
      <c r="AR161" s="2600"/>
      <c r="AS161" s="2550"/>
      <c r="AT161" s="2550"/>
      <c r="AU161" s="2550"/>
      <c r="AV161" s="2550"/>
      <c r="AW161" s="2550"/>
      <c r="AY161" s="2551" t="s">
        <v>1996</v>
      </c>
      <c r="AZ161" s="2552"/>
      <c r="BB161" s="1812" t="s">
        <v>1997</v>
      </c>
      <c r="BC161" s="1812"/>
      <c r="BD161" s="1812"/>
      <c r="BE161" s="1812"/>
      <c r="BF161" s="1812" t="s">
        <v>1998</v>
      </c>
      <c r="BG161" s="1812"/>
      <c r="BH161" s="1812"/>
      <c r="BI161" s="1812"/>
      <c r="BJ161" s="1812" t="s">
        <v>1999</v>
      </c>
      <c r="BK161" s="1812"/>
      <c r="BL161" s="1812"/>
      <c r="BM161" s="1812"/>
    </row>
    <row r="162" spans="1:65" s="2470" customFormat="1" ht="15" customHeight="1">
      <c r="A162" s="2553"/>
      <c r="B162" s="2554"/>
      <c r="C162" s="2601"/>
      <c r="D162" s="2602"/>
      <c r="E162" s="2602"/>
      <c r="F162" s="2602"/>
      <c r="G162" s="2603"/>
      <c r="H162" s="2558"/>
      <c r="I162" s="2558"/>
      <c r="J162" s="2554"/>
      <c r="K162" s="2554"/>
      <c r="L162" s="2559" t="s">
        <v>1524</v>
      </c>
      <c r="M162" s="2560"/>
      <c r="N162" s="2561"/>
      <c r="O162" s="2562"/>
      <c r="P162" s="2562"/>
      <c r="Q162" s="2562"/>
      <c r="R162" s="2562"/>
      <c r="S162" s="2562"/>
      <c r="T162" s="2562"/>
      <c r="U162" s="2562"/>
      <c r="V162" s="2562"/>
      <c r="W162" s="2563"/>
      <c r="X162" s="2563"/>
      <c r="Y162" s="2564"/>
      <c r="Z162" s="2565"/>
      <c r="AA162" s="2566"/>
      <c r="AB162" s="2567"/>
      <c r="AC162" s="2566"/>
      <c r="AD162" s="2566"/>
      <c r="AE162" s="2567"/>
      <c r="AF162" s="2568"/>
      <c r="AG162" s="2566"/>
      <c r="AH162" s="2566"/>
      <c r="AI162" s="2567"/>
      <c r="AJ162" s="2568"/>
      <c r="AK162" s="2566"/>
      <c r="AL162" s="2569"/>
      <c r="AM162" s="2570"/>
      <c r="AN162" s="2571"/>
      <c r="AO162" s="2571"/>
      <c r="AP162" s="2572"/>
      <c r="AQ162" s="2573"/>
      <c r="AR162" s="2574"/>
      <c r="AS162" s="2575"/>
      <c r="AT162" s="2575"/>
      <c r="AU162" s="2575"/>
      <c r="AV162" s="2575"/>
      <c r="AW162" s="2575"/>
      <c r="AY162" s="2576">
        <f>LEN(C162)</f>
        <v>0</v>
      </c>
      <c r="AZ162" s="2577" t="b">
        <f>13=AY162</f>
        <v>0</v>
      </c>
      <c r="BB162" s="2578" t="e">
        <f>IF(LEN(CLEAN(C162))=10,IF(AND(VALUE(MID(C162,4,1))&gt;=1,VALUE(MID(C162,4,1))&lt;=4),MOD(11-MOD(0*2+0*3+0*4+MID(C162,1,1)*5+MID(C162,2,1)*6+MID(C162,3,1)*7+MID(C162,4,1)*8+MID(C162,5,1)*9+MID(C162,6,1)*2+MID(C162,7,1)*3+MID(C162,8,1)*4+MID(C162,9,1)*5,11),10),IF(AND(VALUE(MID(C162,4,1))&gt;=5,VALUE(MID(C162,4,1))&lt;=8),MOD(11-MOD(0*2+0*3+0*4+MID(C162,1,1)*5+MID(C162,2,1)*6+MID(C162,3,1)*7+MID(C162,4,1)*8+MID(C162,5,1)*9+MID(C162,6,1)*2+MID(C162,7,1)*3+MID(C162,8,1)*4+MID(C162,9,1)*5,11),10),"오류")),IF(LEN(CLEAN(C162))=11,IF(AND(VALUE(MID(C162,5,1))&gt;=1,VALUE(MID(C162,5,1))&lt;=4),MOD(11-MOD(0*2+0*3+MID(C162,1,1)*4+MID(C162,2,1)*5+MID(C162,3,1)*6+MID(C162,4,1)*7+MID(C162,5,1)*8+MID(C162,6,1)*9+MID(C162,7,1)*2+MID(C162,8,1)*3+MID(C162,9,1)*4+MID(C162,10,1)*5,11),10),IF(AND(VALUE(MID(C162,5,1))&gt;=5,VALUE(MID(C162,5,1))&lt;=8),MOD(11-MOD(0*2+0*3+MID(C162,1,1)*4+MID(C162,2,1)*5+MID(C162,3,1)*6+MID(C162,4,1)*7+MID(C162,5,1)*8+MID(C162,6,1)*9+MID(C162,7,1)*2+MID(C162,8,1)*3+MID(C162,9,1)*4+MID(C162,10,1)*5,11),10),"오류")),IF(LEN(CLEAN(C162))=12,IF(AND(VALUE(MID(C162,6,1))&gt;=1,VALUE(MID(C162,6,1))&lt;=4),MOD(11-MOD(0*2+MID(C162,1,1)*3+MID(C162,2,1)*4+MID(C162,3,1)*5+MID(C162,4,1)*6+MID(C162,5,1)*7+MID(C162,6,1)*8+MID(C162,7,1)*9+MID(C162,8,1)*2+MID(C162,9,1)*3+MID(C162,10,1)*4+MID(C162,11,1)*5,11),10),IF(AND(VALUE(MID(C162,7,1))&gt;=5,VALUE(MID(C162,7,1))&lt;=8),MOD(11-MOD(0*2+MID(C162,1,1)*3+MID(C162,2,1)*4+MID(C162,3,1)*5+MID(C162,4,1)*6+MID(C162,5,1)*7+MID(C162,6,1)*8+MID(C162,7,1)*9+MID(C162,8,1)*2+MID(C162,9,1)*3+MID(C162,10,1)*4+MID(C162,11,1)*5,11),10),"오류")),IF(AND(VALUE(MID(C162,7,1))&gt;=1,VALUE(MID(C162,7,1))&lt;=4),MOD(11-MOD(MID(C162,1,1)*2+MID(C162,2,1)*3+MID(C162,3,1)*4+MID(C162,4,1)*5+MID(C162,5,1)*6+MID(C162,6,1)*7+MID(C162,7,1)*8+MID(C162,8,1)*9+MID(C162,9,1)*2+MID(C162,10,1)*3+MID(C162,11,1)*4+MID(C162,12,1)*5,11),10),IF(AND(VALUE(MID(C162,7,1))&gt;=5,VALUE(MID(C162,7,1))&lt;=8),IF(LEN(CLEAN(C162))=12,MOD(MOD(11-MOD(0*2+MID(C162,1,1)*3+MID(C162,2,1)*4+MID(C162,3,1)*5+MID(C162,4,1)*6+MID(C162,5,1)*7+MID(C162,6,1)*8+MID(C162,7,1)*9+MID(C162,8,1)*2+MID(C162,9,1)*3+MID(C162,10,1)*4+MID(C162,11,1)*5,11),10)+2,10),MOD(MOD(11-MOD(MID(C162,1,1)*2+MID(C162,2,1)*3+MID(C162,3,1)*4+MID(C162,4,1)*5+MID(C162,5,1)*6+MID(C162,6,1)*7+MID(C162,7,1)*8+MID(C162,8,1)*9+MID(C162,9,1)*2+MID(C162,10,1)*3+MID(C162,11,1)*4+MID(C162,12,1)*5,11),10)+2,10)))))))</f>
        <v>#VALUE!</v>
      </c>
      <c r="BC162" s="2578"/>
      <c r="BD162" s="2578"/>
      <c r="BE162" s="2578"/>
      <c r="BF162" s="2578" t="e">
        <f>IF(INT(RIGHT(C162,1))=BB162,"OK","주민오류")</f>
        <v>#VALUE!</v>
      </c>
      <c r="BG162" s="2578"/>
      <c r="BH162" s="2578"/>
      <c r="BI162" s="2578"/>
      <c r="BJ162" s="2578" t="e">
        <f>DATEDIF(IF(OR(MID(C162,LEN(CLEAN(C162))-6,1)&lt;="2",MID(C162,LEN(CLEAN(C162))-6,1)="5",MID(C162,LEN(CLEAN(C162))-6,1)="6"),DATE(MID(C162,1,2),MID(C162,3,2),MID(C162,5,2)),CHOOSE(14-LEN(CLEAN(C162)), DATE(MID(C162,1,2)+100,MID(C162,3,2),MID(C162,5,2)), DATE(MID(C162,1,1)+100,MID(C162,2,2),MID(C162,4,2)),DATE(2000,MID(C162,1,2),MID(C162,3,2)),DATE(2000,MID(C162,1,1),MID(C162,2,2)))),$A$1,"y")</f>
        <v>#VALUE!</v>
      </c>
      <c r="BK162" s="2578"/>
      <c r="BL162" s="2578"/>
      <c r="BM162" s="2578"/>
    </row>
    <row r="163" spans="1:65" s="2470" customFormat="1" ht="15" customHeight="1">
      <c r="A163" s="2553">
        <f>A161+1</f>
        <v>5</v>
      </c>
      <c r="B163" s="2579"/>
      <c r="C163" s="2580"/>
      <c r="D163" s="2581"/>
      <c r="E163" s="2581"/>
      <c r="F163" s="2581"/>
      <c r="G163" s="2582"/>
      <c r="H163" s="2583"/>
      <c r="I163" s="2584"/>
      <c r="J163" s="2579"/>
      <c r="K163" s="2579"/>
      <c r="L163" s="2585" t="s">
        <v>1993</v>
      </c>
      <c r="M163" s="2586"/>
      <c r="N163" s="2587"/>
      <c r="O163" s="2588"/>
      <c r="P163" s="2588"/>
      <c r="Q163" s="2588"/>
      <c r="R163" s="2588"/>
      <c r="S163" s="2588"/>
      <c r="T163" s="2588"/>
      <c r="U163" s="2588"/>
      <c r="V163" s="2588"/>
      <c r="W163" s="2589"/>
      <c r="X163" s="2589"/>
      <c r="Y163" s="2590"/>
      <c r="Z163" s="2591"/>
      <c r="AA163" s="2592"/>
      <c r="AB163" s="2593"/>
      <c r="AC163" s="2592"/>
      <c r="AD163" s="2592"/>
      <c r="AE163" s="2593"/>
      <c r="AF163" s="2594"/>
      <c r="AG163" s="2592"/>
      <c r="AH163" s="2592"/>
      <c r="AI163" s="2593"/>
      <c r="AJ163" s="2594"/>
      <c r="AK163" s="2592"/>
      <c r="AL163" s="2595"/>
      <c r="AM163" s="2596"/>
      <c r="AN163" s="2597"/>
      <c r="AO163" s="2597"/>
      <c r="AP163" s="2598"/>
      <c r="AQ163" s="2599"/>
      <c r="AR163" s="2600"/>
      <c r="AS163" s="2550"/>
      <c r="AT163" s="2550"/>
      <c r="AU163" s="2550"/>
      <c r="AV163" s="2550"/>
      <c r="AW163" s="2550"/>
      <c r="AY163" s="2551" t="s">
        <v>1996</v>
      </c>
      <c r="AZ163" s="2552"/>
      <c r="BB163" s="1812" t="s">
        <v>1997</v>
      </c>
      <c r="BC163" s="1812"/>
      <c r="BD163" s="1812"/>
      <c r="BE163" s="1812"/>
      <c r="BF163" s="1812" t="s">
        <v>1998</v>
      </c>
      <c r="BG163" s="1812"/>
      <c r="BH163" s="1812"/>
      <c r="BI163" s="1812"/>
      <c r="BJ163" s="1812" t="s">
        <v>1999</v>
      </c>
      <c r="BK163" s="1812"/>
      <c r="BL163" s="1812"/>
      <c r="BM163" s="1812"/>
    </row>
    <row r="164" spans="1:65" s="2470" customFormat="1" ht="15" customHeight="1">
      <c r="A164" s="2553"/>
      <c r="B164" s="2554"/>
      <c r="C164" s="2601"/>
      <c r="D164" s="2602"/>
      <c r="E164" s="2602"/>
      <c r="F164" s="2602"/>
      <c r="G164" s="2603"/>
      <c r="H164" s="2558"/>
      <c r="I164" s="2558"/>
      <c r="J164" s="2554"/>
      <c r="K164" s="2554"/>
      <c r="L164" s="2559" t="s">
        <v>1524</v>
      </c>
      <c r="M164" s="2560"/>
      <c r="N164" s="2561"/>
      <c r="O164" s="2562"/>
      <c r="P164" s="2562"/>
      <c r="Q164" s="2562"/>
      <c r="R164" s="2562"/>
      <c r="S164" s="2562"/>
      <c r="T164" s="2562"/>
      <c r="U164" s="2562"/>
      <c r="V164" s="2562"/>
      <c r="W164" s="2563"/>
      <c r="X164" s="2563"/>
      <c r="Y164" s="2564"/>
      <c r="Z164" s="2565"/>
      <c r="AA164" s="2566"/>
      <c r="AB164" s="2567"/>
      <c r="AC164" s="2566"/>
      <c r="AD164" s="2566"/>
      <c r="AE164" s="2567"/>
      <c r="AF164" s="2568"/>
      <c r="AG164" s="2566"/>
      <c r="AH164" s="2566"/>
      <c r="AI164" s="2567"/>
      <c r="AJ164" s="2568"/>
      <c r="AK164" s="2566"/>
      <c r="AL164" s="2569"/>
      <c r="AM164" s="2570"/>
      <c r="AN164" s="2571"/>
      <c r="AO164" s="2571"/>
      <c r="AP164" s="2572"/>
      <c r="AQ164" s="2573"/>
      <c r="AR164" s="2574"/>
      <c r="AS164" s="2575"/>
      <c r="AT164" s="2575"/>
      <c r="AU164" s="2575"/>
      <c r="AV164" s="2575"/>
      <c r="AW164" s="2575"/>
      <c r="AY164" s="2576">
        <f>LEN(C164)</f>
        <v>0</v>
      </c>
      <c r="AZ164" s="2577" t="b">
        <f>13=AY164</f>
        <v>0</v>
      </c>
      <c r="BB164" s="2578" t="e">
        <f>IF(LEN(CLEAN(C164))=10,IF(AND(VALUE(MID(C164,4,1))&gt;=1,VALUE(MID(C164,4,1))&lt;=4),MOD(11-MOD(0*2+0*3+0*4+MID(C164,1,1)*5+MID(C164,2,1)*6+MID(C164,3,1)*7+MID(C164,4,1)*8+MID(C164,5,1)*9+MID(C164,6,1)*2+MID(C164,7,1)*3+MID(C164,8,1)*4+MID(C164,9,1)*5,11),10),IF(AND(VALUE(MID(C164,4,1))&gt;=5,VALUE(MID(C164,4,1))&lt;=8),MOD(11-MOD(0*2+0*3+0*4+MID(C164,1,1)*5+MID(C164,2,1)*6+MID(C164,3,1)*7+MID(C164,4,1)*8+MID(C164,5,1)*9+MID(C164,6,1)*2+MID(C164,7,1)*3+MID(C164,8,1)*4+MID(C164,9,1)*5,11),10),"오류")),IF(LEN(CLEAN(C164))=11,IF(AND(VALUE(MID(C164,5,1))&gt;=1,VALUE(MID(C164,5,1))&lt;=4),MOD(11-MOD(0*2+0*3+MID(C164,1,1)*4+MID(C164,2,1)*5+MID(C164,3,1)*6+MID(C164,4,1)*7+MID(C164,5,1)*8+MID(C164,6,1)*9+MID(C164,7,1)*2+MID(C164,8,1)*3+MID(C164,9,1)*4+MID(C164,10,1)*5,11),10),IF(AND(VALUE(MID(C164,5,1))&gt;=5,VALUE(MID(C164,5,1))&lt;=8),MOD(11-MOD(0*2+0*3+MID(C164,1,1)*4+MID(C164,2,1)*5+MID(C164,3,1)*6+MID(C164,4,1)*7+MID(C164,5,1)*8+MID(C164,6,1)*9+MID(C164,7,1)*2+MID(C164,8,1)*3+MID(C164,9,1)*4+MID(C164,10,1)*5,11),10),"오류")),IF(LEN(CLEAN(C164))=12,IF(AND(VALUE(MID(C164,6,1))&gt;=1,VALUE(MID(C164,6,1))&lt;=4),MOD(11-MOD(0*2+MID(C164,1,1)*3+MID(C164,2,1)*4+MID(C164,3,1)*5+MID(C164,4,1)*6+MID(C164,5,1)*7+MID(C164,6,1)*8+MID(C164,7,1)*9+MID(C164,8,1)*2+MID(C164,9,1)*3+MID(C164,10,1)*4+MID(C164,11,1)*5,11),10),IF(AND(VALUE(MID(C164,7,1))&gt;=5,VALUE(MID(C164,7,1))&lt;=8),MOD(11-MOD(0*2+MID(C164,1,1)*3+MID(C164,2,1)*4+MID(C164,3,1)*5+MID(C164,4,1)*6+MID(C164,5,1)*7+MID(C164,6,1)*8+MID(C164,7,1)*9+MID(C164,8,1)*2+MID(C164,9,1)*3+MID(C164,10,1)*4+MID(C164,11,1)*5,11),10),"오류")),IF(AND(VALUE(MID(C164,7,1))&gt;=1,VALUE(MID(C164,7,1))&lt;=4),MOD(11-MOD(MID(C164,1,1)*2+MID(C164,2,1)*3+MID(C164,3,1)*4+MID(C164,4,1)*5+MID(C164,5,1)*6+MID(C164,6,1)*7+MID(C164,7,1)*8+MID(C164,8,1)*9+MID(C164,9,1)*2+MID(C164,10,1)*3+MID(C164,11,1)*4+MID(C164,12,1)*5,11),10),IF(AND(VALUE(MID(C164,7,1))&gt;=5,VALUE(MID(C164,7,1))&lt;=8),IF(LEN(CLEAN(C164))=12,MOD(MOD(11-MOD(0*2+MID(C164,1,1)*3+MID(C164,2,1)*4+MID(C164,3,1)*5+MID(C164,4,1)*6+MID(C164,5,1)*7+MID(C164,6,1)*8+MID(C164,7,1)*9+MID(C164,8,1)*2+MID(C164,9,1)*3+MID(C164,10,1)*4+MID(C164,11,1)*5,11),10)+2,10),MOD(MOD(11-MOD(MID(C164,1,1)*2+MID(C164,2,1)*3+MID(C164,3,1)*4+MID(C164,4,1)*5+MID(C164,5,1)*6+MID(C164,6,1)*7+MID(C164,7,1)*8+MID(C164,8,1)*9+MID(C164,9,1)*2+MID(C164,10,1)*3+MID(C164,11,1)*4+MID(C164,12,1)*5,11),10)+2,10)))))))</f>
        <v>#VALUE!</v>
      </c>
      <c r="BC164" s="2578"/>
      <c r="BD164" s="2578"/>
      <c r="BE164" s="2578"/>
      <c r="BF164" s="2578" t="e">
        <f>IF(INT(RIGHT(C164,1))=BB164,"OK","주민오류")</f>
        <v>#VALUE!</v>
      </c>
      <c r="BG164" s="2578"/>
      <c r="BH164" s="2578"/>
      <c r="BI164" s="2578"/>
      <c r="BJ164" s="2578" t="e">
        <f>DATEDIF(IF(OR(MID(C164,LEN(CLEAN(C164))-6,1)&lt;="2",MID(C164,LEN(CLEAN(C164))-6,1)="5",MID(C164,LEN(CLEAN(C164))-6,1)="6"),DATE(MID(C164,1,2),MID(C164,3,2),MID(C164,5,2)),CHOOSE(14-LEN(CLEAN(C164)), DATE(MID(C164,1,2)+100,MID(C164,3,2),MID(C164,5,2)), DATE(MID(C164,1,1)+100,MID(C164,2,2),MID(C164,4,2)),DATE(2000,MID(C164,1,2),MID(C164,3,2)),DATE(2000,MID(C164,1,1),MID(C164,2,2)))),$A$1,"y")</f>
        <v>#VALUE!</v>
      </c>
      <c r="BK164" s="2578"/>
      <c r="BL164" s="2578"/>
      <c r="BM164" s="2578"/>
    </row>
    <row r="165" spans="1:65" s="2470" customFormat="1" ht="15" customHeight="1">
      <c r="A165" s="2553">
        <f>A163+1</f>
        <v>6</v>
      </c>
      <c r="B165" s="2579"/>
      <c r="C165" s="2580"/>
      <c r="D165" s="2581"/>
      <c r="E165" s="2581"/>
      <c r="F165" s="2581"/>
      <c r="G165" s="2582"/>
      <c r="H165" s="2583"/>
      <c r="I165" s="2584"/>
      <c r="J165" s="2579"/>
      <c r="K165" s="2579"/>
      <c r="L165" s="2585" t="s">
        <v>1993</v>
      </c>
      <c r="M165" s="2586"/>
      <c r="N165" s="2587"/>
      <c r="O165" s="2588"/>
      <c r="P165" s="2588"/>
      <c r="Q165" s="2588"/>
      <c r="R165" s="2588"/>
      <c r="S165" s="2588"/>
      <c r="T165" s="2588"/>
      <c r="U165" s="2588"/>
      <c r="V165" s="2588"/>
      <c r="W165" s="2589"/>
      <c r="X165" s="2589"/>
      <c r="Y165" s="2590"/>
      <c r="Z165" s="2591"/>
      <c r="AA165" s="2592"/>
      <c r="AB165" s="2593"/>
      <c r="AC165" s="2592"/>
      <c r="AD165" s="2592"/>
      <c r="AE165" s="2593"/>
      <c r="AF165" s="2594"/>
      <c r="AG165" s="2592"/>
      <c r="AH165" s="2592"/>
      <c r="AI165" s="2593"/>
      <c r="AJ165" s="2594"/>
      <c r="AK165" s="2592"/>
      <c r="AL165" s="2595"/>
      <c r="AM165" s="2596"/>
      <c r="AN165" s="2597"/>
      <c r="AO165" s="2597"/>
      <c r="AP165" s="2598"/>
      <c r="AQ165" s="2599"/>
      <c r="AR165" s="2600"/>
      <c r="AS165" s="2550"/>
      <c r="AT165" s="2550"/>
      <c r="AU165" s="2550"/>
      <c r="AV165" s="2550"/>
      <c r="AW165" s="2550"/>
      <c r="AY165" s="2551" t="s">
        <v>1996</v>
      </c>
      <c r="AZ165" s="2552"/>
      <c r="BB165" s="1812" t="s">
        <v>1997</v>
      </c>
      <c r="BC165" s="1812"/>
      <c r="BD165" s="1812"/>
      <c r="BE165" s="1812"/>
      <c r="BF165" s="1812" t="s">
        <v>1998</v>
      </c>
      <c r="BG165" s="1812"/>
      <c r="BH165" s="1812"/>
      <c r="BI165" s="1812"/>
      <c r="BJ165" s="1812" t="s">
        <v>1999</v>
      </c>
      <c r="BK165" s="1812"/>
      <c r="BL165" s="1812"/>
      <c r="BM165" s="1812"/>
    </row>
    <row r="166" spans="1:65" s="2470" customFormat="1" ht="15" customHeight="1">
      <c r="A166" s="2553"/>
      <c r="B166" s="2554"/>
      <c r="C166" s="2601"/>
      <c r="D166" s="2602"/>
      <c r="E166" s="2602"/>
      <c r="F166" s="2602"/>
      <c r="G166" s="2603"/>
      <c r="H166" s="2558"/>
      <c r="I166" s="2558"/>
      <c r="J166" s="2554"/>
      <c r="K166" s="2554"/>
      <c r="L166" s="2559" t="s">
        <v>1524</v>
      </c>
      <c r="M166" s="2560"/>
      <c r="N166" s="2561"/>
      <c r="O166" s="2562"/>
      <c r="P166" s="2562"/>
      <c r="Q166" s="2562"/>
      <c r="R166" s="2562"/>
      <c r="S166" s="2562"/>
      <c r="T166" s="2562"/>
      <c r="U166" s="2562"/>
      <c r="V166" s="2562"/>
      <c r="W166" s="2563"/>
      <c r="X166" s="2563"/>
      <c r="Y166" s="2564"/>
      <c r="Z166" s="2565"/>
      <c r="AA166" s="2566"/>
      <c r="AB166" s="2567"/>
      <c r="AC166" s="2566"/>
      <c r="AD166" s="2566"/>
      <c r="AE166" s="2567"/>
      <c r="AF166" s="2568"/>
      <c r="AG166" s="2566"/>
      <c r="AH166" s="2566"/>
      <c r="AI166" s="2567"/>
      <c r="AJ166" s="2568"/>
      <c r="AK166" s="2566"/>
      <c r="AL166" s="2569"/>
      <c r="AM166" s="2570"/>
      <c r="AN166" s="2571"/>
      <c r="AO166" s="2571"/>
      <c r="AP166" s="2572"/>
      <c r="AQ166" s="2573"/>
      <c r="AR166" s="2574"/>
      <c r="AS166" s="2575"/>
      <c r="AT166" s="2575"/>
      <c r="AU166" s="2575"/>
      <c r="AV166" s="2575"/>
      <c r="AW166" s="2575"/>
      <c r="AY166" s="2576">
        <f>LEN(C166)</f>
        <v>0</v>
      </c>
      <c r="AZ166" s="2577" t="b">
        <f>13=AY166</f>
        <v>0</v>
      </c>
      <c r="BB166" s="2578" t="e">
        <f>IF(LEN(CLEAN(C166))=10,IF(AND(VALUE(MID(C166,4,1))&gt;=1,VALUE(MID(C166,4,1))&lt;=4),MOD(11-MOD(0*2+0*3+0*4+MID(C166,1,1)*5+MID(C166,2,1)*6+MID(C166,3,1)*7+MID(C166,4,1)*8+MID(C166,5,1)*9+MID(C166,6,1)*2+MID(C166,7,1)*3+MID(C166,8,1)*4+MID(C166,9,1)*5,11),10),IF(AND(VALUE(MID(C166,4,1))&gt;=5,VALUE(MID(C166,4,1))&lt;=8),MOD(11-MOD(0*2+0*3+0*4+MID(C166,1,1)*5+MID(C166,2,1)*6+MID(C166,3,1)*7+MID(C166,4,1)*8+MID(C166,5,1)*9+MID(C166,6,1)*2+MID(C166,7,1)*3+MID(C166,8,1)*4+MID(C166,9,1)*5,11),10),"오류")),IF(LEN(CLEAN(C166))=11,IF(AND(VALUE(MID(C166,5,1))&gt;=1,VALUE(MID(C166,5,1))&lt;=4),MOD(11-MOD(0*2+0*3+MID(C166,1,1)*4+MID(C166,2,1)*5+MID(C166,3,1)*6+MID(C166,4,1)*7+MID(C166,5,1)*8+MID(C166,6,1)*9+MID(C166,7,1)*2+MID(C166,8,1)*3+MID(C166,9,1)*4+MID(C166,10,1)*5,11),10),IF(AND(VALUE(MID(C166,5,1))&gt;=5,VALUE(MID(C166,5,1))&lt;=8),MOD(11-MOD(0*2+0*3+MID(C166,1,1)*4+MID(C166,2,1)*5+MID(C166,3,1)*6+MID(C166,4,1)*7+MID(C166,5,1)*8+MID(C166,6,1)*9+MID(C166,7,1)*2+MID(C166,8,1)*3+MID(C166,9,1)*4+MID(C166,10,1)*5,11),10),"오류")),IF(LEN(CLEAN(C166))=12,IF(AND(VALUE(MID(C166,6,1))&gt;=1,VALUE(MID(C166,6,1))&lt;=4),MOD(11-MOD(0*2+MID(C166,1,1)*3+MID(C166,2,1)*4+MID(C166,3,1)*5+MID(C166,4,1)*6+MID(C166,5,1)*7+MID(C166,6,1)*8+MID(C166,7,1)*9+MID(C166,8,1)*2+MID(C166,9,1)*3+MID(C166,10,1)*4+MID(C166,11,1)*5,11),10),IF(AND(VALUE(MID(C166,7,1))&gt;=5,VALUE(MID(C166,7,1))&lt;=8),MOD(11-MOD(0*2+MID(C166,1,1)*3+MID(C166,2,1)*4+MID(C166,3,1)*5+MID(C166,4,1)*6+MID(C166,5,1)*7+MID(C166,6,1)*8+MID(C166,7,1)*9+MID(C166,8,1)*2+MID(C166,9,1)*3+MID(C166,10,1)*4+MID(C166,11,1)*5,11),10),"오류")),IF(AND(VALUE(MID(C166,7,1))&gt;=1,VALUE(MID(C166,7,1))&lt;=4),MOD(11-MOD(MID(C166,1,1)*2+MID(C166,2,1)*3+MID(C166,3,1)*4+MID(C166,4,1)*5+MID(C166,5,1)*6+MID(C166,6,1)*7+MID(C166,7,1)*8+MID(C166,8,1)*9+MID(C166,9,1)*2+MID(C166,10,1)*3+MID(C166,11,1)*4+MID(C166,12,1)*5,11),10),IF(AND(VALUE(MID(C166,7,1))&gt;=5,VALUE(MID(C166,7,1))&lt;=8),IF(LEN(CLEAN(C166))=12,MOD(MOD(11-MOD(0*2+MID(C166,1,1)*3+MID(C166,2,1)*4+MID(C166,3,1)*5+MID(C166,4,1)*6+MID(C166,5,1)*7+MID(C166,6,1)*8+MID(C166,7,1)*9+MID(C166,8,1)*2+MID(C166,9,1)*3+MID(C166,10,1)*4+MID(C166,11,1)*5,11),10)+2,10),MOD(MOD(11-MOD(MID(C166,1,1)*2+MID(C166,2,1)*3+MID(C166,3,1)*4+MID(C166,4,1)*5+MID(C166,5,1)*6+MID(C166,6,1)*7+MID(C166,7,1)*8+MID(C166,8,1)*9+MID(C166,9,1)*2+MID(C166,10,1)*3+MID(C166,11,1)*4+MID(C166,12,1)*5,11),10)+2,10)))))))</f>
        <v>#VALUE!</v>
      </c>
      <c r="BC166" s="2578"/>
      <c r="BD166" s="2578"/>
      <c r="BE166" s="2578"/>
      <c r="BF166" s="2578" t="e">
        <f>IF(INT(RIGHT(C166,1))=BB166,"OK","주민오류")</f>
        <v>#VALUE!</v>
      </c>
      <c r="BG166" s="2578"/>
      <c r="BH166" s="2578"/>
      <c r="BI166" s="2578"/>
      <c r="BJ166" s="2578" t="e">
        <f>DATEDIF(IF(OR(MID(C166,LEN(CLEAN(C166))-6,1)&lt;="2",MID(C166,LEN(CLEAN(C166))-6,1)="5",MID(C166,LEN(CLEAN(C166))-6,1)="6"),DATE(MID(C166,1,2),MID(C166,3,2),MID(C166,5,2)),CHOOSE(14-LEN(CLEAN(C166)), DATE(MID(C166,1,2)+100,MID(C166,3,2),MID(C166,5,2)), DATE(MID(C166,1,1)+100,MID(C166,2,2),MID(C166,4,2)),DATE(2000,MID(C166,1,2),MID(C166,3,2)),DATE(2000,MID(C166,1,1),MID(C166,2,2)))),$A$1,"y")</f>
        <v>#VALUE!</v>
      </c>
      <c r="BK166" s="2578"/>
      <c r="BL166" s="2578"/>
      <c r="BM166" s="2578"/>
    </row>
    <row r="167" spans="1:65" s="2470" customFormat="1" ht="15" customHeight="1">
      <c r="A167" s="2553">
        <f>A165+1</f>
        <v>7</v>
      </c>
      <c r="B167" s="2579"/>
      <c r="C167" s="2580"/>
      <c r="D167" s="2581"/>
      <c r="E167" s="2581"/>
      <c r="F167" s="2581"/>
      <c r="G167" s="2582"/>
      <c r="H167" s="2583"/>
      <c r="I167" s="2584"/>
      <c r="J167" s="2579"/>
      <c r="K167" s="2579"/>
      <c r="L167" s="2585" t="s">
        <v>1993</v>
      </c>
      <c r="M167" s="2586"/>
      <c r="N167" s="2587"/>
      <c r="O167" s="2588"/>
      <c r="P167" s="2588"/>
      <c r="Q167" s="2588"/>
      <c r="R167" s="2588"/>
      <c r="S167" s="2588"/>
      <c r="T167" s="2588"/>
      <c r="U167" s="2588"/>
      <c r="V167" s="2588"/>
      <c r="W167" s="2589"/>
      <c r="X167" s="2589"/>
      <c r="Y167" s="2590"/>
      <c r="Z167" s="2591"/>
      <c r="AA167" s="2592"/>
      <c r="AB167" s="2593"/>
      <c r="AC167" s="2592"/>
      <c r="AD167" s="2592"/>
      <c r="AE167" s="2593"/>
      <c r="AF167" s="2594"/>
      <c r="AG167" s="2592"/>
      <c r="AH167" s="2592"/>
      <c r="AI167" s="2593"/>
      <c r="AJ167" s="2594"/>
      <c r="AK167" s="2592"/>
      <c r="AL167" s="2595"/>
      <c r="AM167" s="2596"/>
      <c r="AN167" s="2597"/>
      <c r="AO167" s="2597"/>
      <c r="AP167" s="2598"/>
      <c r="AQ167" s="2599"/>
      <c r="AR167" s="2600"/>
      <c r="AS167" s="2550"/>
      <c r="AT167" s="2550"/>
      <c r="AU167" s="2550"/>
      <c r="AV167" s="2550"/>
      <c r="AW167" s="2550"/>
      <c r="AY167" s="2551" t="s">
        <v>1996</v>
      </c>
      <c r="AZ167" s="2552"/>
      <c r="BB167" s="1812" t="s">
        <v>1997</v>
      </c>
      <c r="BC167" s="1812"/>
      <c r="BD167" s="1812"/>
      <c r="BE167" s="1812"/>
      <c r="BF167" s="1812" t="s">
        <v>1998</v>
      </c>
      <c r="BG167" s="1812"/>
      <c r="BH167" s="1812"/>
      <c r="BI167" s="1812"/>
      <c r="BJ167" s="1812" t="s">
        <v>1999</v>
      </c>
      <c r="BK167" s="1812"/>
      <c r="BL167" s="1812"/>
      <c r="BM167" s="1812"/>
    </row>
    <row r="168" spans="1:65" s="2470" customFormat="1" ht="15" customHeight="1" thickBot="1">
      <c r="A168" s="2553"/>
      <c r="B168" s="2554"/>
      <c r="C168" s="2601"/>
      <c r="D168" s="2602"/>
      <c r="E168" s="2602"/>
      <c r="F168" s="2602"/>
      <c r="G168" s="2603"/>
      <c r="H168" s="2558"/>
      <c r="I168" s="2558"/>
      <c r="J168" s="2554"/>
      <c r="K168" s="2554"/>
      <c r="L168" s="2604" t="s">
        <v>1524</v>
      </c>
      <c r="M168" s="2605"/>
      <c r="N168" s="2561"/>
      <c r="O168" s="2562"/>
      <c r="P168" s="2562"/>
      <c r="Q168" s="2562"/>
      <c r="R168" s="2562"/>
      <c r="S168" s="2562"/>
      <c r="T168" s="2562"/>
      <c r="U168" s="2562"/>
      <c r="V168" s="2562"/>
      <c r="W168" s="2563"/>
      <c r="X168" s="2563"/>
      <c r="Y168" s="2564"/>
      <c r="Z168" s="2565"/>
      <c r="AA168" s="2566"/>
      <c r="AB168" s="2567"/>
      <c r="AC168" s="2566"/>
      <c r="AD168" s="2566"/>
      <c r="AE168" s="2567"/>
      <c r="AF168" s="2568"/>
      <c r="AG168" s="2566"/>
      <c r="AH168" s="2566"/>
      <c r="AI168" s="2567"/>
      <c r="AJ168" s="2568"/>
      <c r="AK168" s="2566"/>
      <c r="AL168" s="2569"/>
      <c r="AM168" s="2570"/>
      <c r="AN168" s="2571"/>
      <c r="AO168" s="2571"/>
      <c r="AP168" s="2572"/>
      <c r="AQ168" s="2573"/>
      <c r="AR168" s="2574"/>
      <c r="AS168" s="2575"/>
      <c r="AT168" s="2575"/>
      <c r="AU168" s="2575"/>
      <c r="AV168" s="2575"/>
      <c r="AW168" s="2575"/>
      <c r="AY168" s="2576">
        <f>LEN(C168)</f>
        <v>0</v>
      </c>
      <c r="AZ168" s="2577" t="b">
        <f>13=AY168</f>
        <v>0</v>
      </c>
      <c r="BB168" s="2578" t="e">
        <f>IF(LEN(CLEAN(C168))=10,IF(AND(VALUE(MID(C168,4,1))&gt;=1,VALUE(MID(C168,4,1))&lt;=4),MOD(11-MOD(0*2+0*3+0*4+MID(C168,1,1)*5+MID(C168,2,1)*6+MID(C168,3,1)*7+MID(C168,4,1)*8+MID(C168,5,1)*9+MID(C168,6,1)*2+MID(C168,7,1)*3+MID(C168,8,1)*4+MID(C168,9,1)*5,11),10),IF(AND(VALUE(MID(C168,4,1))&gt;=5,VALUE(MID(C168,4,1))&lt;=8),MOD(11-MOD(0*2+0*3+0*4+MID(C168,1,1)*5+MID(C168,2,1)*6+MID(C168,3,1)*7+MID(C168,4,1)*8+MID(C168,5,1)*9+MID(C168,6,1)*2+MID(C168,7,1)*3+MID(C168,8,1)*4+MID(C168,9,1)*5,11),10),"오류")),IF(LEN(CLEAN(C168))=11,IF(AND(VALUE(MID(C168,5,1))&gt;=1,VALUE(MID(C168,5,1))&lt;=4),MOD(11-MOD(0*2+0*3+MID(C168,1,1)*4+MID(C168,2,1)*5+MID(C168,3,1)*6+MID(C168,4,1)*7+MID(C168,5,1)*8+MID(C168,6,1)*9+MID(C168,7,1)*2+MID(C168,8,1)*3+MID(C168,9,1)*4+MID(C168,10,1)*5,11),10),IF(AND(VALUE(MID(C168,5,1))&gt;=5,VALUE(MID(C168,5,1))&lt;=8),MOD(11-MOD(0*2+0*3+MID(C168,1,1)*4+MID(C168,2,1)*5+MID(C168,3,1)*6+MID(C168,4,1)*7+MID(C168,5,1)*8+MID(C168,6,1)*9+MID(C168,7,1)*2+MID(C168,8,1)*3+MID(C168,9,1)*4+MID(C168,10,1)*5,11),10),"오류")),IF(LEN(CLEAN(C168))=12,IF(AND(VALUE(MID(C168,6,1))&gt;=1,VALUE(MID(C168,6,1))&lt;=4),MOD(11-MOD(0*2+MID(C168,1,1)*3+MID(C168,2,1)*4+MID(C168,3,1)*5+MID(C168,4,1)*6+MID(C168,5,1)*7+MID(C168,6,1)*8+MID(C168,7,1)*9+MID(C168,8,1)*2+MID(C168,9,1)*3+MID(C168,10,1)*4+MID(C168,11,1)*5,11),10),IF(AND(VALUE(MID(C168,7,1))&gt;=5,VALUE(MID(C168,7,1))&lt;=8),MOD(11-MOD(0*2+MID(C168,1,1)*3+MID(C168,2,1)*4+MID(C168,3,1)*5+MID(C168,4,1)*6+MID(C168,5,1)*7+MID(C168,6,1)*8+MID(C168,7,1)*9+MID(C168,8,1)*2+MID(C168,9,1)*3+MID(C168,10,1)*4+MID(C168,11,1)*5,11),10),"오류")),IF(AND(VALUE(MID(C168,7,1))&gt;=1,VALUE(MID(C168,7,1))&lt;=4),MOD(11-MOD(MID(C168,1,1)*2+MID(C168,2,1)*3+MID(C168,3,1)*4+MID(C168,4,1)*5+MID(C168,5,1)*6+MID(C168,6,1)*7+MID(C168,7,1)*8+MID(C168,8,1)*9+MID(C168,9,1)*2+MID(C168,10,1)*3+MID(C168,11,1)*4+MID(C168,12,1)*5,11),10),IF(AND(VALUE(MID(C168,7,1))&gt;=5,VALUE(MID(C168,7,1))&lt;=8),IF(LEN(CLEAN(C168))=12,MOD(MOD(11-MOD(0*2+MID(C168,1,1)*3+MID(C168,2,1)*4+MID(C168,3,1)*5+MID(C168,4,1)*6+MID(C168,5,1)*7+MID(C168,6,1)*8+MID(C168,7,1)*9+MID(C168,8,1)*2+MID(C168,9,1)*3+MID(C168,10,1)*4+MID(C168,11,1)*5,11),10)+2,10),MOD(MOD(11-MOD(MID(C168,1,1)*2+MID(C168,2,1)*3+MID(C168,3,1)*4+MID(C168,4,1)*5+MID(C168,5,1)*6+MID(C168,6,1)*7+MID(C168,7,1)*8+MID(C168,8,1)*9+MID(C168,9,1)*2+MID(C168,10,1)*3+MID(C168,11,1)*4+MID(C168,12,1)*5,11),10)+2,10)))))))</f>
        <v>#VALUE!</v>
      </c>
      <c r="BC168" s="2578"/>
      <c r="BD168" s="2578"/>
      <c r="BE168" s="2578"/>
      <c r="BF168" s="2578" t="e">
        <f>IF(INT(RIGHT(C168,1))=BB168,"OK","주민오류")</f>
        <v>#VALUE!</v>
      </c>
      <c r="BG168" s="2578"/>
      <c r="BH168" s="2578"/>
      <c r="BI168" s="2578"/>
      <c r="BJ168" s="2578" t="e">
        <f>DATEDIF(IF(OR(MID(C168,LEN(CLEAN(C168))-6,1)&lt;="2",MID(C168,LEN(CLEAN(C168))-6,1)="5",MID(C168,LEN(CLEAN(C168))-6,1)="6"),DATE(MID(C168,1,2),MID(C168,3,2),MID(C168,5,2)),CHOOSE(14-LEN(CLEAN(C168)), DATE(MID(C168,1,2)+100,MID(C168,3,2),MID(C168,5,2)), DATE(MID(C168,1,1)+100,MID(C168,2,2),MID(C168,4,2)),DATE(2000,MID(C168,1,2),MID(C168,3,2)),DATE(2000,MID(C168,1,1),MID(C168,2,2)))),$A$1,"y")</f>
        <v>#VALUE!</v>
      </c>
      <c r="BK168" s="2578"/>
      <c r="BL168" s="2578"/>
      <c r="BM168" s="2578"/>
    </row>
    <row r="169" spans="1:65" s="2470" customFormat="1" ht="16.5" customHeight="1" thickBot="1">
      <c r="A169" s="2606" t="s">
        <v>1965</v>
      </c>
      <c r="B169" s="2607"/>
      <c r="C169" s="2607"/>
      <c r="D169" s="2607"/>
      <c r="E169" s="2607"/>
      <c r="F169" s="2607"/>
      <c r="G169" s="2607"/>
      <c r="H169" s="2607"/>
      <c r="I169" s="2607"/>
      <c r="J169" s="2607"/>
      <c r="K169" s="2607"/>
      <c r="L169" s="2607"/>
      <c r="M169" s="2607"/>
      <c r="N169" s="2607"/>
      <c r="O169" s="2607"/>
      <c r="P169" s="2607"/>
      <c r="Q169" s="2607"/>
      <c r="R169" s="2607"/>
      <c r="S169" s="2607"/>
      <c r="T169" s="2607"/>
      <c r="U169" s="2607"/>
      <c r="V169" s="2607"/>
      <c r="W169" s="2607"/>
      <c r="X169" s="2607"/>
      <c r="Y169" s="2607"/>
      <c r="Z169" s="2607"/>
      <c r="AA169" s="2607"/>
      <c r="AB169" s="2607"/>
      <c r="AC169" s="2607"/>
      <c r="AD169" s="2607"/>
      <c r="AE169" s="2607"/>
      <c r="AF169" s="2607"/>
      <c r="AG169" s="2607"/>
      <c r="AH169" s="2607"/>
      <c r="AI169" s="2608"/>
      <c r="AJ169" s="2609" t="s">
        <v>2001</v>
      </c>
      <c r="AK169" s="2610"/>
      <c r="AL169" s="2610"/>
      <c r="AM169" s="2610"/>
      <c r="AN169" s="2611"/>
      <c r="AO169" s="2612" t="s">
        <v>1747</v>
      </c>
      <c r="AP169" s="2613"/>
      <c r="AQ169" s="2613"/>
      <c r="AR169" s="2614"/>
    </row>
    <row r="170" spans="1:65" s="2470" customFormat="1" ht="16.5" customHeight="1">
      <c r="A170" s="2615" t="s">
        <v>1962</v>
      </c>
      <c r="B170" s="2616" t="s">
        <v>2002</v>
      </c>
      <c r="C170" s="2616"/>
      <c r="D170" s="2616"/>
      <c r="E170" s="2617" t="s">
        <v>1971</v>
      </c>
      <c r="F170" s="2611"/>
      <c r="G170" s="2618" t="s">
        <v>2003</v>
      </c>
      <c r="H170" s="2619"/>
      <c r="I170" s="2619"/>
      <c r="J170" s="2619"/>
      <c r="K170" s="2619"/>
      <c r="L170" s="2619"/>
      <c r="M170" s="2619"/>
      <c r="N170" s="2619"/>
      <c r="O170" s="2619"/>
      <c r="P170" s="2619"/>
      <c r="Q170" s="2619"/>
      <c r="R170" s="2619"/>
      <c r="S170" s="2619"/>
      <c r="T170" s="2619"/>
      <c r="U170" s="2619"/>
      <c r="V170" s="2619"/>
      <c r="W170" s="2619"/>
      <c r="X170" s="2619"/>
      <c r="Y170" s="2619"/>
      <c r="Z170" s="2619"/>
      <c r="AA170" s="2619"/>
      <c r="AB170" s="2619"/>
      <c r="AC170" s="2619"/>
      <c r="AD170" s="2619"/>
      <c r="AE170" s="2619"/>
      <c r="AF170" s="2619"/>
      <c r="AG170" s="2619"/>
      <c r="AH170" s="2619"/>
      <c r="AI170" s="2620"/>
      <c r="AJ170" s="2621"/>
      <c r="AK170" s="2622"/>
      <c r="AL170" s="2622"/>
      <c r="AM170" s="2622"/>
      <c r="AN170" s="2623"/>
      <c r="AO170" s="2624"/>
      <c r="AP170" s="2625"/>
      <c r="AQ170" s="2625"/>
      <c r="AR170" s="2626"/>
    </row>
    <row r="171" spans="1:65" s="2470" customFormat="1" ht="27" customHeight="1">
      <c r="A171" s="2472"/>
      <c r="B171" s="2478"/>
      <c r="C171" s="2478"/>
      <c r="D171" s="2478"/>
      <c r="E171" s="2627"/>
      <c r="F171" s="2628"/>
      <c r="G171" s="2472" t="s">
        <v>2004</v>
      </c>
      <c r="H171" s="2478"/>
      <c r="I171" s="2478"/>
      <c r="J171" s="2478"/>
      <c r="K171" s="2478"/>
      <c r="L171" s="2475" t="s">
        <v>2005</v>
      </c>
      <c r="M171" s="2478"/>
      <c r="N171" s="2478"/>
      <c r="O171" s="2478"/>
      <c r="P171" s="2478"/>
      <c r="Q171" s="2473" t="s">
        <v>2006</v>
      </c>
      <c r="R171" s="2474"/>
      <c r="S171" s="2474"/>
      <c r="T171" s="2474"/>
      <c r="U171" s="2475"/>
      <c r="V171" s="2479" t="s">
        <v>2007</v>
      </c>
      <c r="W171" s="2479"/>
      <c r="X171" s="2479"/>
      <c r="Y171" s="2479"/>
      <c r="Z171" s="2479"/>
      <c r="AA171" s="2478" t="s">
        <v>2008</v>
      </c>
      <c r="AB171" s="2478"/>
      <c r="AC171" s="2478"/>
      <c r="AD171" s="2478"/>
      <c r="AE171" s="2479" t="s">
        <v>2009</v>
      </c>
      <c r="AF171" s="2479"/>
      <c r="AG171" s="2479"/>
      <c r="AH171" s="2479"/>
      <c r="AI171" s="2629"/>
      <c r="AJ171" s="2630"/>
      <c r="AK171" s="2631"/>
      <c r="AL171" s="2631"/>
      <c r="AM171" s="2631"/>
      <c r="AN171" s="2628"/>
      <c r="AO171" s="2632"/>
      <c r="AP171" s="2633"/>
      <c r="AQ171" s="2633"/>
      <c r="AR171" s="2634"/>
    </row>
    <row r="172" spans="1:65" s="2470" customFormat="1" ht="15" customHeight="1">
      <c r="A172" s="2472"/>
      <c r="B172" s="2478" t="s">
        <v>2010</v>
      </c>
      <c r="C172" s="2478"/>
      <c r="D172" s="2478"/>
      <c r="E172" s="2583" t="s">
        <v>1993</v>
      </c>
      <c r="F172" s="2635"/>
      <c r="G172" s="2636">
        <f>SUM(G174,G176,G178,G180,G182,G184,G186)</f>
        <v>0</v>
      </c>
      <c r="H172" s="2637"/>
      <c r="I172" s="2637"/>
      <c r="J172" s="2637"/>
      <c r="K172" s="2637"/>
      <c r="L172" s="2638">
        <f>SUM(L174,L176,L178,L180,L182,L184,L186)</f>
        <v>0</v>
      </c>
      <c r="M172" s="2637"/>
      <c r="N172" s="2637"/>
      <c r="O172" s="2637"/>
      <c r="P172" s="2637"/>
      <c r="Q172" s="2639">
        <f>SUM(Q174,Q176,Q178,Q180,Q182,Q184,Q186)</f>
        <v>0</v>
      </c>
      <c r="R172" s="2640"/>
      <c r="S172" s="2640"/>
      <c r="T172" s="2640"/>
      <c r="U172" s="2638"/>
      <c r="V172" s="2637">
        <f>SUM(V174,V176,V178,V180,V182,V184,V186)</f>
        <v>0</v>
      </c>
      <c r="W172" s="2637"/>
      <c r="X172" s="2637"/>
      <c r="Y172" s="2637"/>
      <c r="Z172" s="2637"/>
      <c r="AA172" s="2637">
        <f>SUM(AA174,AA176,AA178,AA180,AA182,AA184,AA186)</f>
        <v>0</v>
      </c>
      <c r="AB172" s="2637"/>
      <c r="AC172" s="2637"/>
      <c r="AD172" s="2637"/>
      <c r="AE172" s="2637">
        <f>SUM(AE174,AE176,AE178,AE180,AE182,AE184,AE186)</f>
        <v>0</v>
      </c>
      <c r="AF172" s="2637"/>
      <c r="AG172" s="2637"/>
      <c r="AH172" s="2637"/>
      <c r="AI172" s="2641"/>
      <c r="AJ172" s="2636">
        <f>SUM(AJ174,AJ176,AJ178,AJ180,AJ182,AJ184,AJ186)</f>
        <v>0</v>
      </c>
      <c r="AK172" s="2637"/>
      <c r="AL172" s="2637"/>
      <c r="AM172" s="2637"/>
      <c r="AN172" s="2641"/>
      <c r="AO172" s="2642"/>
      <c r="AP172" s="2643"/>
      <c r="AQ172" s="2643"/>
      <c r="AR172" s="2644"/>
    </row>
    <row r="173" spans="1:65" s="2470" customFormat="1" ht="15" customHeight="1" thickBot="1">
      <c r="A173" s="2511"/>
      <c r="B173" s="2645"/>
      <c r="C173" s="2645"/>
      <c r="D173" s="2645"/>
      <c r="E173" s="2646" t="s">
        <v>1524</v>
      </c>
      <c r="F173" s="2647"/>
      <c r="G173" s="2648">
        <f>SUM(G175,G177,G179,G181,G183,G185,G187)</f>
        <v>0</v>
      </c>
      <c r="H173" s="2649"/>
      <c r="I173" s="2649"/>
      <c r="J173" s="2649"/>
      <c r="K173" s="2649"/>
      <c r="L173" s="2650"/>
      <c r="M173" s="2649"/>
      <c r="N173" s="2649"/>
      <c r="O173" s="2649"/>
      <c r="P173" s="2649"/>
      <c r="Q173" s="2651"/>
      <c r="R173" s="2652"/>
      <c r="S173" s="2652"/>
      <c r="T173" s="2652"/>
      <c r="U173" s="2653"/>
      <c r="V173" s="2649">
        <f>SUM(V175,V177,V179,V181,V183,V185,V187)</f>
        <v>0</v>
      </c>
      <c r="W173" s="2649"/>
      <c r="X173" s="2649"/>
      <c r="Y173" s="2649"/>
      <c r="Z173" s="2649"/>
      <c r="AA173" s="2654">
        <f>SUM(AA175,AA177,AA179,AA181,AA183,AA185,AA187)</f>
        <v>0</v>
      </c>
      <c r="AB173" s="2654"/>
      <c r="AC173" s="2654"/>
      <c r="AD173" s="2654"/>
      <c r="AE173" s="2649">
        <f>SUM(AE175,AE177,AE179,AE181,AE183,AE185,AE187)</f>
        <v>0</v>
      </c>
      <c r="AF173" s="2649"/>
      <c r="AG173" s="2649"/>
      <c r="AH173" s="2649"/>
      <c r="AI173" s="2655"/>
      <c r="AJ173" s="2648">
        <f>SUM(AJ175,AJ177,AJ179,AJ181,AJ183,AJ185,AJ187)</f>
        <v>0</v>
      </c>
      <c r="AK173" s="2649"/>
      <c r="AL173" s="2649"/>
      <c r="AM173" s="2649"/>
      <c r="AN173" s="2655"/>
      <c r="AO173" s="2656"/>
      <c r="AP173" s="2657"/>
      <c r="AQ173" s="2657"/>
      <c r="AR173" s="2658"/>
    </row>
    <row r="174" spans="1:65" s="2470" customFormat="1" ht="15" customHeight="1" thickTop="1">
      <c r="A174" s="2530">
        <v>1</v>
      </c>
      <c r="B174" s="2659" t="str">
        <f>IF(C155="","",C155)</f>
        <v>김수현</v>
      </c>
      <c r="C174" s="2659"/>
      <c r="D174" s="2659"/>
      <c r="E174" s="2660" t="s">
        <v>1993</v>
      </c>
      <c r="F174" s="2661"/>
      <c r="G174" s="2662"/>
      <c r="H174" s="2541"/>
      <c r="I174" s="2541"/>
      <c r="J174" s="2541"/>
      <c r="K174" s="2541"/>
      <c r="L174" s="2545"/>
      <c r="M174" s="2541"/>
      <c r="N174" s="2541"/>
      <c r="O174" s="2541"/>
      <c r="P174" s="2541"/>
      <c r="Q174" s="2546"/>
      <c r="R174" s="2544"/>
      <c r="S174" s="2544"/>
      <c r="T174" s="2544"/>
      <c r="U174" s="2545"/>
      <c r="V174" s="2541"/>
      <c r="W174" s="2541"/>
      <c r="X174" s="2541"/>
      <c r="Y174" s="2541"/>
      <c r="Z174" s="2541"/>
      <c r="AA174" s="2663"/>
      <c r="AB174" s="2663"/>
      <c r="AC174" s="2663"/>
      <c r="AD174" s="2663"/>
      <c r="AE174" s="2541"/>
      <c r="AF174" s="2541"/>
      <c r="AG174" s="2541"/>
      <c r="AH174" s="2541"/>
      <c r="AI174" s="2542"/>
      <c r="AJ174" s="2543"/>
      <c r="AK174" s="2544"/>
      <c r="AL174" s="2544"/>
      <c r="AM174" s="2544"/>
      <c r="AN174" s="2547"/>
      <c r="AO174" s="2664"/>
      <c r="AP174" s="2663"/>
      <c r="AQ174" s="2663"/>
      <c r="AR174" s="2665"/>
    </row>
    <row r="175" spans="1:65" s="2470" customFormat="1" ht="15" customHeight="1">
      <c r="A175" s="2553"/>
      <c r="B175" s="2478"/>
      <c r="C175" s="2478"/>
      <c r="D175" s="2478"/>
      <c r="E175" s="2666" t="s">
        <v>2011</v>
      </c>
      <c r="F175" s="2667"/>
      <c r="G175" s="2668"/>
      <c r="H175" s="2563"/>
      <c r="I175" s="2563"/>
      <c r="J175" s="2563"/>
      <c r="K175" s="2563"/>
      <c r="L175" s="2567"/>
      <c r="M175" s="2563"/>
      <c r="N175" s="2563"/>
      <c r="O175" s="2563"/>
      <c r="P175" s="2563"/>
      <c r="Q175" s="2669"/>
      <c r="R175" s="2670"/>
      <c r="S175" s="2670"/>
      <c r="T175" s="2670"/>
      <c r="U175" s="2671"/>
      <c r="V175" s="2563"/>
      <c r="W175" s="2563"/>
      <c r="X175" s="2563"/>
      <c r="Y175" s="2563"/>
      <c r="Z175" s="2563"/>
      <c r="AA175" s="2672"/>
      <c r="AB175" s="2672"/>
      <c r="AC175" s="2672"/>
      <c r="AD175" s="2672"/>
      <c r="AE175" s="2563"/>
      <c r="AF175" s="2563"/>
      <c r="AG175" s="2563"/>
      <c r="AH175" s="2563"/>
      <c r="AI175" s="2564"/>
      <c r="AJ175" s="2565"/>
      <c r="AK175" s="2566"/>
      <c r="AL175" s="2566"/>
      <c r="AM175" s="2566"/>
      <c r="AN175" s="2569"/>
      <c r="AO175" s="2673"/>
      <c r="AP175" s="2672"/>
      <c r="AQ175" s="2672"/>
      <c r="AR175" s="2674"/>
    </row>
    <row r="176" spans="1:65" s="2470" customFormat="1" ht="15" customHeight="1">
      <c r="A176" s="2553">
        <f>A174+1</f>
        <v>2</v>
      </c>
      <c r="B176" s="2478" t="str">
        <f>IF(C157="","",C157)</f>
        <v/>
      </c>
      <c r="C176" s="2478"/>
      <c r="D176" s="2478"/>
      <c r="E176" s="2583" t="s">
        <v>1993</v>
      </c>
      <c r="F176" s="2635"/>
      <c r="G176" s="2664"/>
      <c r="H176" s="2663"/>
      <c r="I176" s="2663"/>
      <c r="J176" s="2663"/>
      <c r="K176" s="2663"/>
      <c r="L176" s="2675"/>
      <c r="M176" s="2663"/>
      <c r="N176" s="2663"/>
      <c r="O176" s="2663"/>
      <c r="P176" s="2663"/>
      <c r="Q176" s="2594"/>
      <c r="R176" s="2592"/>
      <c r="S176" s="2592"/>
      <c r="T176" s="2592"/>
      <c r="U176" s="2593"/>
      <c r="V176" s="2663"/>
      <c r="W176" s="2663"/>
      <c r="X176" s="2663"/>
      <c r="Y176" s="2663"/>
      <c r="Z176" s="2663"/>
      <c r="AA176" s="2589"/>
      <c r="AB176" s="2589"/>
      <c r="AC176" s="2589"/>
      <c r="AD176" s="2589"/>
      <c r="AE176" s="2663"/>
      <c r="AF176" s="2663"/>
      <c r="AG176" s="2663"/>
      <c r="AH176" s="2663"/>
      <c r="AI176" s="2665"/>
      <c r="AJ176" s="2676"/>
      <c r="AK176" s="2677"/>
      <c r="AL176" s="2677"/>
      <c r="AM176" s="2677"/>
      <c r="AN176" s="2678"/>
      <c r="AO176" s="2679"/>
      <c r="AP176" s="2589"/>
      <c r="AQ176" s="2589"/>
      <c r="AR176" s="2590"/>
    </row>
    <row r="177" spans="1:44" s="2470" customFormat="1" ht="15" customHeight="1">
      <c r="A177" s="2553"/>
      <c r="B177" s="2478"/>
      <c r="C177" s="2478"/>
      <c r="D177" s="2478"/>
      <c r="E177" s="2666" t="s">
        <v>2011</v>
      </c>
      <c r="F177" s="2667"/>
      <c r="G177" s="2668"/>
      <c r="H177" s="2563"/>
      <c r="I177" s="2563"/>
      <c r="J177" s="2563"/>
      <c r="K177" s="2563"/>
      <c r="L177" s="2567"/>
      <c r="M177" s="2563"/>
      <c r="N177" s="2563"/>
      <c r="O177" s="2563"/>
      <c r="P177" s="2563"/>
      <c r="Q177" s="2669"/>
      <c r="R177" s="2670"/>
      <c r="S177" s="2670"/>
      <c r="T177" s="2670"/>
      <c r="U177" s="2671"/>
      <c r="V177" s="2563"/>
      <c r="W177" s="2563"/>
      <c r="X177" s="2563"/>
      <c r="Y177" s="2563"/>
      <c r="Z177" s="2563"/>
      <c r="AA177" s="2672"/>
      <c r="AB177" s="2672"/>
      <c r="AC177" s="2672"/>
      <c r="AD177" s="2672"/>
      <c r="AE177" s="2563"/>
      <c r="AF177" s="2563"/>
      <c r="AG177" s="2563"/>
      <c r="AH177" s="2563"/>
      <c r="AI177" s="2564"/>
      <c r="AJ177" s="2565"/>
      <c r="AK177" s="2566"/>
      <c r="AL177" s="2566"/>
      <c r="AM177" s="2566"/>
      <c r="AN177" s="2569"/>
      <c r="AO177" s="2673"/>
      <c r="AP177" s="2672"/>
      <c r="AQ177" s="2672"/>
      <c r="AR177" s="2674"/>
    </row>
    <row r="178" spans="1:44" s="2470" customFormat="1" ht="15" customHeight="1">
      <c r="A178" s="2553">
        <f>A176+1</f>
        <v>3</v>
      </c>
      <c r="B178" s="2478" t="str">
        <f>IF(C159="","",C159)</f>
        <v/>
      </c>
      <c r="C178" s="2478"/>
      <c r="D178" s="2478"/>
      <c r="E178" s="2583" t="s">
        <v>1993</v>
      </c>
      <c r="F178" s="2635"/>
      <c r="G178" s="2664"/>
      <c r="H178" s="2663"/>
      <c r="I178" s="2663"/>
      <c r="J178" s="2663"/>
      <c r="K178" s="2663"/>
      <c r="L178" s="2675"/>
      <c r="M178" s="2663"/>
      <c r="N178" s="2663"/>
      <c r="O178" s="2663"/>
      <c r="P178" s="2663"/>
      <c r="Q178" s="2594"/>
      <c r="R178" s="2592"/>
      <c r="S178" s="2592"/>
      <c r="T178" s="2592"/>
      <c r="U178" s="2593"/>
      <c r="V178" s="2663"/>
      <c r="W178" s="2663"/>
      <c r="X178" s="2663"/>
      <c r="Y178" s="2663"/>
      <c r="Z178" s="2663"/>
      <c r="AA178" s="2589"/>
      <c r="AB178" s="2589"/>
      <c r="AC178" s="2589"/>
      <c r="AD178" s="2589"/>
      <c r="AE178" s="2663"/>
      <c r="AF178" s="2663"/>
      <c r="AG178" s="2663"/>
      <c r="AH178" s="2663"/>
      <c r="AI178" s="2665"/>
      <c r="AJ178" s="2676"/>
      <c r="AK178" s="2677"/>
      <c r="AL178" s="2677"/>
      <c r="AM178" s="2677"/>
      <c r="AN178" s="2678"/>
      <c r="AO178" s="2679"/>
      <c r="AP178" s="2589"/>
      <c r="AQ178" s="2589"/>
      <c r="AR178" s="2590"/>
    </row>
    <row r="179" spans="1:44" s="2470" customFormat="1" ht="15" customHeight="1">
      <c r="A179" s="2553"/>
      <c r="B179" s="2478"/>
      <c r="C179" s="2478"/>
      <c r="D179" s="2478"/>
      <c r="E179" s="2666" t="s">
        <v>2011</v>
      </c>
      <c r="F179" s="2667"/>
      <c r="G179" s="2668"/>
      <c r="H179" s="2563"/>
      <c r="I179" s="2563"/>
      <c r="J179" s="2563"/>
      <c r="K179" s="2563"/>
      <c r="L179" s="2567"/>
      <c r="M179" s="2563"/>
      <c r="N179" s="2563"/>
      <c r="O179" s="2563"/>
      <c r="P179" s="2563"/>
      <c r="Q179" s="2669"/>
      <c r="R179" s="2670"/>
      <c r="S179" s="2670"/>
      <c r="T179" s="2670"/>
      <c r="U179" s="2671"/>
      <c r="V179" s="2563"/>
      <c r="W179" s="2563"/>
      <c r="X179" s="2563"/>
      <c r="Y179" s="2563"/>
      <c r="Z179" s="2563"/>
      <c r="AA179" s="2672"/>
      <c r="AB179" s="2672"/>
      <c r="AC179" s="2672"/>
      <c r="AD179" s="2672"/>
      <c r="AE179" s="2563"/>
      <c r="AF179" s="2563"/>
      <c r="AG179" s="2563"/>
      <c r="AH179" s="2563"/>
      <c r="AI179" s="2564"/>
      <c r="AJ179" s="2565"/>
      <c r="AK179" s="2566"/>
      <c r="AL179" s="2566"/>
      <c r="AM179" s="2566"/>
      <c r="AN179" s="2569"/>
      <c r="AO179" s="2673"/>
      <c r="AP179" s="2672"/>
      <c r="AQ179" s="2672"/>
      <c r="AR179" s="2674"/>
    </row>
    <row r="180" spans="1:44" s="2470" customFormat="1" ht="15" customHeight="1">
      <c r="A180" s="2553">
        <f>A178+1</f>
        <v>4</v>
      </c>
      <c r="B180" s="2478" t="str">
        <f>IF(C161="","",C161)</f>
        <v/>
      </c>
      <c r="C180" s="2478"/>
      <c r="D180" s="2478"/>
      <c r="E180" s="2583" t="s">
        <v>1993</v>
      </c>
      <c r="F180" s="2635"/>
      <c r="G180" s="2664"/>
      <c r="H180" s="2663"/>
      <c r="I180" s="2663"/>
      <c r="J180" s="2663"/>
      <c r="K180" s="2663"/>
      <c r="L180" s="2675"/>
      <c r="M180" s="2663"/>
      <c r="N180" s="2663"/>
      <c r="O180" s="2663"/>
      <c r="P180" s="2663"/>
      <c r="Q180" s="2594"/>
      <c r="R180" s="2592"/>
      <c r="S180" s="2592"/>
      <c r="T180" s="2592"/>
      <c r="U180" s="2593"/>
      <c r="V180" s="2663"/>
      <c r="W180" s="2663"/>
      <c r="X180" s="2663"/>
      <c r="Y180" s="2663"/>
      <c r="Z180" s="2663"/>
      <c r="AA180" s="2589"/>
      <c r="AB180" s="2589"/>
      <c r="AC180" s="2589"/>
      <c r="AD180" s="2589"/>
      <c r="AE180" s="2663"/>
      <c r="AF180" s="2663"/>
      <c r="AG180" s="2663"/>
      <c r="AH180" s="2663"/>
      <c r="AI180" s="2665"/>
      <c r="AJ180" s="2676"/>
      <c r="AK180" s="2677"/>
      <c r="AL180" s="2677"/>
      <c r="AM180" s="2677"/>
      <c r="AN180" s="2678"/>
      <c r="AO180" s="2679"/>
      <c r="AP180" s="2589"/>
      <c r="AQ180" s="2589"/>
      <c r="AR180" s="2590"/>
    </row>
    <row r="181" spans="1:44" s="2470" customFormat="1" ht="15" customHeight="1">
      <c r="A181" s="2553"/>
      <c r="B181" s="2478"/>
      <c r="C181" s="2478"/>
      <c r="D181" s="2478"/>
      <c r="E181" s="2666" t="s">
        <v>2011</v>
      </c>
      <c r="F181" s="2667"/>
      <c r="G181" s="2668"/>
      <c r="H181" s="2563"/>
      <c r="I181" s="2563"/>
      <c r="J181" s="2563"/>
      <c r="K181" s="2563"/>
      <c r="L181" s="2567"/>
      <c r="M181" s="2563"/>
      <c r="N181" s="2563"/>
      <c r="O181" s="2563"/>
      <c r="P181" s="2563"/>
      <c r="Q181" s="2669"/>
      <c r="R181" s="2670"/>
      <c r="S181" s="2670"/>
      <c r="T181" s="2670"/>
      <c r="U181" s="2671"/>
      <c r="V181" s="2563"/>
      <c r="W181" s="2563"/>
      <c r="X181" s="2563"/>
      <c r="Y181" s="2563"/>
      <c r="Z181" s="2563"/>
      <c r="AA181" s="2672"/>
      <c r="AB181" s="2672"/>
      <c r="AC181" s="2672"/>
      <c r="AD181" s="2672"/>
      <c r="AE181" s="2563"/>
      <c r="AF181" s="2563"/>
      <c r="AG181" s="2563"/>
      <c r="AH181" s="2563"/>
      <c r="AI181" s="2564"/>
      <c r="AJ181" s="2565"/>
      <c r="AK181" s="2566"/>
      <c r="AL181" s="2566"/>
      <c r="AM181" s="2566"/>
      <c r="AN181" s="2569"/>
      <c r="AO181" s="2673"/>
      <c r="AP181" s="2672"/>
      <c r="AQ181" s="2672"/>
      <c r="AR181" s="2674"/>
    </row>
    <row r="182" spans="1:44" s="2470" customFormat="1" ht="15" customHeight="1">
      <c r="A182" s="2553">
        <f>A180+1</f>
        <v>5</v>
      </c>
      <c r="B182" s="2478" t="str">
        <f>IF(C163="","",C163)</f>
        <v/>
      </c>
      <c r="C182" s="2478"/>
      <c r="D182" s="2478"/>
      <c r="E182" s="2583" t="s">
        <v>1993</v>
      </c>
      <c r="F182" s="2635"/>
      <c r="G182" s="2664"/>
      <c r="H182" s="2663"/>
      <c r="I182" s="2663"/>
      <c r="J182" s="2663"/>
      <c r="K182" s="2663"/>
      <c r="L182" s="2675"/>
      <c r="M182" s="2663"/>
      <c r="N182" s="2663"/>
      <c r="O182" s="2663"/>
      <c r="P182" s="2663"/>
      <c r="Q182" s="2594"/>
      <c r="R182" s="2592"/>
      <c r="S182" s="2592"/>
      <c r="T182" s="2592"/>
      <c r="U182" s="2593"/>
      <c r="V182" s="2663"/>
      <c r="W182" s="2663"/>
      <c r="X182" s="2663"/>
      <c r="Y182" s="2663"/>
      <c r="Z182" s="2663"/>
      <c r="AA182" s="2589"/>
      <c r="AB182" s="2589"/>
      <c r="AC182" s="2589"/>
      <c r="AD182" s="2589"/>
      <c r="AE182" s="2663"/>
      <c r="AF182" s="2663"/>
      <c r="AG182" s="2663"/>
      <c r="AH182" s="2663"/>
      <c r="AI182" s="2665"/>
      <c r="AJ182" s="2676"/>
      <c r="AK182" s="2677"/>
      <c r="AL182" s="2677"/>
      <c r="AM182" s="2677"/>
      <c r="AN182" s="2678"/>
      <c r="AO182" s="2679"/>
      <c r="AP182" s="2589"/>
      <c r="AQ182" s="2589"/>
      <c r="AR182" s="2590"/>
    </row>
    <row r="183" spans="1:44" s="2470" customFormat="1" ht="15" customHeight="1">
      <c r="A183" s="2553"/>
      <c r="B183" s="2478"/>
      <c r="C183" s="2478"/>
      <c r="D183" s="2478"/>
      <c r="E183" s="2666" t="s">
        <v>1524</v>
      </c>
      <c r="F183" s="2667"/>
      <c r="G183" s="2668"/>
      <c r="H183" s="2563"/>
      <c r="I183" s="2563"/>
      <c r="J183" s="2563"/>
      <c r="K183" s="2563"/>
      <c r="L183" s="2567"/>
      <c r="M183" s="2563"/>
      <c r="N183" s="2563"/>
      <c r="O183" s="2563"/>
      <c r="P183" s="2563"/>
      <c r="Q183" s="2669"/>
      <c r="R183" s="2670"/>
      <c r="S183" s="2670"/>
      <c r="T183" s="2670"/>
      <c r="U183" s="2671"/>
      <c r="V183" s="2563"/>
      <c r="W183" s="2563"/>
      <c r="X183" s="2563"/>
      <c r="Y183" s="2563"/>
      <c r="Z183" s="2563"/>
      <c r="AA183" s="2672"/>
      <c r="AB183" s="2672"/>
      <c r="AC183" s="2672"/>
      <c r="AD183" s="2672"/>
      <c r="AE183" s="2563"/>
      <c r="AF183" s="2563"/>
      <c r="AG183" s="2563"/>
      <c r="AH183" s="2563"/>
      <c r="AI183" s="2564"/>
      <c r="AJ183" s="2565"/>
      <c r="AK183" s="2566"/>
      <c r="AL183" s="2566"/>
      <c r="AM183" s="2566"/>
      <c r="AN183" s="2569"/>
      <c r="AO183" s="2673"/>
      <c r="AP183" s="2672"/>
      <c r="AQ183" s="2672"/>
      <c r="AR183" s="2674"/>
    </row>
    <row r="184" spans="1:44" s="2470" customFormat="1" ht="15" customHeight="1">
      <c r="A184" s="2553">
        <f>A182+1</f>
        <v>6</v>
      </c>
      <c r="B184" s="2478" t="str">
        <f>IF(C165="","",C165)</f>
        <v/>
      </c>
      <c r="C184" s="2478"/>
      <c r="D184" s="2478"/>
      <c r="E184" s="2583" t="s">
        <v>1993</v>
      </c>
      <c r="F184" s="2635"/>
      <c r="G184" s="2664"/>
      <c r="H184" s="2663"/>
      <c r="I184" s="2663"/>
      <c r="J184" s="2663"/>
      <c r="K184" s="2663"/>
      <c r="L184" s="2675"/>
      <c r="M184" s="2663"/>
      <c r="N184" s="2663"/>
      <c r="O184" s="2663"/>
      <c r="P184" s="2663"/>
      <c r="Q184" s="2594"/>
      <c r="R184" s="2592"/>
      <c r="S184" s="2592"/>
      <c r="T184" s="2592"/>
      <c r="U184" s="2593"/>
      <c r="V184" s="2663"/>
      <c r="W184" s="2663"/>
      <c r="X184" s="2663"/>
      <c r="Y184" s="2663"/>
      <c r="Z184" s="2663"/>
      <c r="AA184" s="2589"/>
      <c r="AB184" s="2589"/>
      <c r="AC184" s="2589"/>
      <c r="AD184" s="2589"/>
      <c r="AE184" s="2663"/>
      <c r="AF184" s="2663"/>
      <c r="AG184" s="2663"/>
      <c r="AH184" s="2663"/>
      <c r="AI184" s="2665"/>
      <c r="AJ184" s="2676"/>
      <c r="AK184" s="2677"/>
      <c r="AL184" s="2677"/>
      <c r="AM184" s="2677"/>
      <c r="AN184" s="2678"/>
      <c r="AO184" s="2679"/>
      <c r="AP184" s="2589"/>
      <c r="AQ184" s="2589"/>
      <c r="AR184" s="2590"/>
    </row>
    <row r="185" spans="1:44" s="2470" customFormat="1" ht="15" customHeight="1">
      <c r="A185" s="2553"/>
      <c r="B185" s="2478"/>
      <c r="C185" s="2478"/>
      <c r="D185" s="2478"/>
      <c r="E185" s="2666" t="s">
        <v>1524</v>
      </c>
      <c r="F185" s="2667"/>
      <c r="G185" s="2668"/>
      <c r="H185" s="2563"/>
      <c r="I185" s="2563"/>
      <c r="J185" s="2563"/>
      <c r="K185" s="2563"/>
      <c r="L185" s="2567"/>
      <c r="M185" s="2563"/>
      <c r="N185" s="2563"/>
      <c r="O185" s="2563"/>
      <c r="P185" s="2563"/>
      <c r="Q185" s="2669"/>
      <c r="R185" s="2670"/>
      <c r="S185" s="2670"/>
      <c r="T185" s="2670"/>
      <c r="U185" s="2671"/>
      <c r="V185" s="2563"/>
      <c r="W185" s="2563"/>
      <c r="X185" s="2563"/>
      <c r="Y185" s="2563"/>
      <c r="Z185" s="2563"/>
      <c r="AA185" s="2672"/>
      <c r="AB185" s="2672"/>
      <c r="AC185" s="2672"/>
      <c r="AD185" s="2672"/>
      <c r="AE185" s="2563"/>
      <c r="AF185" s="2563"/>
      <c r="AG185" s="2563"/>
      <c r="AH185" s="2563"/>
      <c r="AI185" s="2564"/>
      <c r="AJ185" s="2565"/>
      <c r="AK185" s="2566"/>
      <c r="AL185" s="2566"/>
      <c r="AM185" s="2566"/>
      <c r="AN185" s="2569"/>
      <c r="AO185" s="2673"/>
      <c r="AP185" s="2672"/>
      <c r="AQ185" s="2672"/>
      <c r="AR185" s="2674"/>
    </row>
    <row r="186" spans="1:44" s="2470" customFormat="1" ht="15" customHeight="1">
      <c r="A186" s="2553">
        <f>A184+1</f>
        <v>7</v>
      </c>
      <c r="B186" s="2478" t="str">
        <f>IF(C167="","",C167)</f>
        <v/>
      </c>
      <c r="C186" s="2478"/>
      <c r="D186" s="2478"/>
      <c r="E186" s="2583" t="s">
        <v>1993</v>
      </c>
      <c r="F186" s="2635"/>
      <c r="G186" s="2664"/>
      <c r="H186" s="2663"/>
      <c r="I186" s="2663"/>
      <c r="J186" s="2663"/>
      <c r="K186" s="2663"/>
      <c r="L186" s="2675"/>
      <c r="M186" s="2663"/>
      <c r="N186" s="2663"/>
      <c r="O186" s="2663"/>
      <c r="P186" s="2663"/>
      <c r="Q186" s="2594"/>
      <c r="R186" s="2592"/>
      <c r="S186" s="2592"/>
      <c r="T186" s="2592"/>
      <c r="U186" s="2593"/>
      <c r="V186" s="2663"/>
      <c r="W186" s="2663"/>
      <c r="X186" s="2663"/>
      <c r="Y186" s="2663"/>
      <c r="Z186" s="2663"/>
      <c r="AA186" s="2589"/>
      <c r="AB186" s="2589"/>
      <c r="AC186" s="2589"/>
      <c r="AD186" s="2589"/>
      <c r="AE186" s="2663"/>
      <c r="AF186" s="2663"/>
      <c r="AG186" s="2663"/>
      <c r="AH186" s="2663"/>
      <c r="AI186" s="2665"/>
      <c r="AJ186" s="2676"/>
      <c r="AK186" s="2677"/>
      <c r="AL186" s="2677"/>
      <c r="AM186" s="2677"/>
      <c r="AN186" s="2678"/>
      <c r="AO186" s="2679"/>
      <c r="AP186" s="2589"/>
      <c r="AQ186" s="2589"/>
      <c r="AR186" s="2590"/>
    </row>
    <row r="187" spans="1:44" s="2470" customFormat="1" ht="15" customHeight="1" thickBot="1">
      <c r="A187" s="2680"/>
      <c r="B187" s="2681"/>
      <c r="C187" s="2681"/>
      <c r="D187" s="2681"/>
      <c r="E187" s="2682" t="s">
        <v>1524</v>
      </c>
      <c r="F187" s="2683"/>
      <c r="G187" s="2684"/>
      <c r="H187" s="2685"/>
      <c r="I187" s="2685"/>
      <c r="J187" s="2685"/>
      <c r="K187" s="2685"/>
      <c r="L187" s="2686"/>
      <c r="M187" s="2687"/>
      <c r="N187" s="2687"/>
      <c r="O187" s="2687"/>
      <c r="P187" s="2687"/>
      <c r="Q187" s="2688"/>
      <c r="R187" s="2689"/>
      <c r="S187" s="2689"/>
      <c r="T187" s="2689"/>
      <c r="U187" s="2690"/>
      <c r="V187" s="2685"/>
      <c r="W187" s="2685"/>
      <c r="X187" s="2685"/>
      <c r="Y187" s="2685"/>
      <c r="Z187" s="2685"/>
      <c r="AA187" s="2691"/>
      <c r="AB187" s="2691"/>
      <c r="AC187" s="2691"/>
      <c r="AD187" s="2691"/>
      <c r="AE187" s="2685"/>
      <c r="AF187" s="2685"/>
      <c r="AG187" s="2685"/>
      <c r="AH187" s="2685"/>
      <c r="AI187" s="2692"/>
      <c r="AJ187" s="2693"/>
      <c r="AK187" s="2694"/>
      <c r="AL187" s="2694"/>
      <c r="AM187" s="2694"/>
      <c r="AN187" s="2695"/>
      <c r="AO187" s="2696"/>
      <c r="AP187" s="2691"/>
      <c r="AQ187" s="2691"/>
      <c r="AR187" s="2697"/>
    </row>
    <row r="188" spans="1:44" s="2470" customFormat="1" ht="15" customHeight="1">
      <c r="A188" s="2698"/>
      <c r="B188" s="2699"/>
      <c r="C188" s="2699"/>
      <c r="D188" s="2699"/>
      <c r="E188" s="2699"/>
      <c r="F188" s="2699"/>
      <c r="G188" s="2550"/>
      <c r="H188" s="2550"/>
      <c r="I188" s="2550"/>
      <c r="J188" s="2550"/>
      <c r="K188" s="2550"/>
      <c r="L188" s="2550"/>
      <c r="M188" s="2550"/>
      <c r="N188" s="2550"/>
      <c r="O188" s="2550"/>
      <c r="P188" s="2550"/>
      <c r="Q188" s="2550"/>
      <c r="R188" s="2550"/>
      <c r="S188" s="2550"/>
      <c r="T188" s="2550"/>
      <c r="U188" s="2550"/>
      <c r="V188" s="2550"/>
      <c r="W188" s="2550"/>
      <c r="X188" s="2550"/>
      <c r="Y188" s="2550"/>
      <c r="Z188" s="2550"/>
      <c r="AA188" s="2550"/>
      <c r="AB188" s="2550"/>
      <c r="AC188" s="2550"/>
      <c r="AD188" s="2550"/>
      <c r="AE188" s="2550"/>
      <c r="AF188" s="2550"/>
      <c r="AG188" s="2550"/>
      <c r="AH188" s="2550"/>
      <c r="AI188" s="2550"/>
      <c r="AJ188" s="2550"/>
      <c r="AK188" s="2550"/>
      <c r="AL188" s="2550"/>
      <c r="AM188" s="2550"/>
      <c r="AN188" s="2550"/>
      <c r="AO188" s="2550"/>
      <c r="AP188" s="2550"/>
      <c r="AQ188" s="2550"/>
      <c r="AR188" s="2550"/>
    </row>
    <row r="189" spans="1:44" s="2470" customFormat="1" ht="13.5">
      <c r="A189" s="2470" t="s">
        <v>2012</v>
      </c>
      <c r="F189" s="2700" t="s">
        <v>2013</v>
      </c>
    </row>
    <row r="190" spans="1:44" s="2470" customFormat="1" ht="9.75">
      <c r="B190" s="2470" t="s">
        <v>2014</v>
      </c>
    </row>
    <row r="191" spans="1:44" s="2470" customFormat="1" ht="9.75">
      <c r="B191" s="2470" t="s">
        <v>2015</v>
      </c>
    </row>
    <row r="192" spans="1:44" s="2470" customFormat="1" ht="9.75">
      <c r="B192" s="2470" t="s">
        <v>2016</v>
      </c>
    </row>
    <row r="193" spans="2:26" s="2470" customFormat="1" ht="9.75">
      <c r="B193" s="2470" t="s">
        <v>2017</v>
      </c>
    </row>
    <row r="194" spans="2:26" s="2470" customFormat="1" ht="9.75">
      <c r="B194" s="2470" t="s">
        <v>2018</v>
      </c>
    </row>
    <row r="195" spans="2:26" s="2470" customFormat="1" ht="9.75">
      <c r="B195" s="2470" t="s">
        <v>2019</v>
      </c>
    </row>
    <row r="196" spans="2:26" s="2470" customFormat="1" ht="9.75">
      <c r="B196" s="2470" t="s">
        <v>2020</v>
      </c>
    </row>
    <row r="197" spans="2:26" s="2470" customFormat="1" ht="9.75">
      <c r="B197" s="2470" t="s">
        <v>2021</v>
      </c>
    </row>
    <row r="198" spans="2:26" s="2470" customFormat="1" ht="9.75">
      <c r="B198" s="2470" t="s">
        <v>2022</v>
      </c>
    </row>
    <row r="199" spans="2:26" s="2470" customFormat="1" ht="11.25" customHeight="1">
      <c r="C199" s="2701" t="s">
        <v>2023</v>
      </c>
      <c r="D199" s="2702"/>
      <c r="E199" s="2702"/>
      <c r="F199" s="2702"/>
      <c r="G199" s="2702"/>
      <c r="H199" s="2703"/>
      <c r="I199" s="2704" t="str">
        <f>TEXT($J$24,"yyyy")-20&amp;". 1. 1."</f>
        <v>2000. 1. 1.</v>
      </c>
      <c r="J199" s="2705"/>
      <c r="K199" s="2705"/>
      <c r="L199" s="2705"/>
      <c r="M199" s="2706"/>
      <c r="N199" s="2707" t="s">
        <v>2024</v>
      </c>
      <c r="O199" s="2708"/>
      <c r="P199" s="2707"/>
      <c r="Q199" s="2707"/>
      <c r="R199" s="2707" t="s">
        <v>2025</v>
      </c>
      <c r="S199" s="2708"/>
      <c r="T199" s="2708"/>
      <c r="U199" s="2708"/>
      <c r="V199" s="2708"/>
      <c r="W199" s="2707"/>
      <c r="Y199" s="2709"/>
      <c r="Z199" s="2709"/>
    </row>
    <row r="200" spans="2:26" s="2470" customFormat="1" ht="11.25" customHeight="1">
      <c r="C200" s="2701" t="s">
        <v>2026</v>
      </c>
      <c r="D200" s="2702"/>
      <c r="E200" s="2702"/>
      <c r="F200" s="2702"/>
      <c r="G200" s="2702"/>
      <c r="H200" s="2703"/>
      <c r="I200" s="2704" t="str">
        <f>TEXT($J$24,"yyyy")-60&amp;".12.31."</f>
        <v>1960.12.31.</v>
      </c>
      <c r="J200" s="2705"/>
      <c r="K200" s="2705"/>
      <c r="L200" s="2705"/>
      <c r="M200" s="2706"/>
      <c r="N200" s="2707" t="s">
        <v>2027</v>
      </c>
      <c r="O200" s="2708"/>
      <c r="P200" s="2707"/>
      <c r="Q200" s="2707"/>
      <c r="R200" s="2707" t="s">
        <v>2025</v>
      </c>
      <c r="S200" s="2708"/>
      <c r="T200" s="2708"/>
      <c r="U200" s="2708"/>
      <c r="V200" s="2708"/>
      <c r="W200" s="2707"/>
      <c r="Y200" s="2709"/>
      <c r="Z200" s="2709"/>
    </row>
    <row r="201" spans="2:26" s="2470" customFormat="1" ht="11.25" customHeight="1">
      <c r="C201" s="2701" t="s">
        <v>2028</v>
      </c>
      <c r="D201" s="2702"/>
      <c r="E201" s="2702"/>
      <c r="F201" s="2702"/>
      <c r="G201" s="2702"/>
      <c r="H201" s="2703"/>
      <c r="I201" s="2704" t="str">
        <f>TEXT($J$24,"yyyy")-70&amp;".12.31."</f>
        <v>1950.12.31.</v>
      </c>
      <c r="J201" s="2705"/>
      <c r="K201" s="2705"/>
      <c r="L201" s="2705"/>
      <c r="M201" s="2706"/>
      <c r="N201" s="2707" t="s">
        <v>2027</v>
      </c>
      <c r="O201" s="2708"/>
      <c r="P201" s="2707"/>
      <c r="Q201" s="2707"/>
      <c r="R201" s="2707" t="s">
        <v>2029</v>
      </c>
      <c r="S201" s="2708"/>
      <c r="T201" s="2708"/>
      <c r="U201" s="2708"/>
      <c r="V201" s="2708"/>
      <c r="W201" s="2707"/>
      <c r="Y201" s="2709"/>
      <c r="Z201" s="2709"/>
    </row>
  </sheetData>
  <mergeCells count="1168">
    <mergeCell ref="C200:H200"/>
    <mergeCell ref="I200:M200"/>
    <mergeCell ref="C201:H201"/>
    <mergeCell ref="I201:M201"/>
    <mergeCell ref="AA187:AD187"/>
    <mergeCell ref="AE187:AI187"/>
    <mergeCell ref="AJ187:AN187"/>
    <mergeCell ref="AO187:AR187"/>
    <mergeCell ref="C199:H199"/>
    <mergeCell ref="I199:M199"/>
    <mergeCell ref="V186:Z186"/>
    <mergeCell ref="AA186:AD186"/>
    <mergeCell ref="AE186:AI186"/>
    <mergeCell ref="AJ186:AN186"/>
    <mergeCell ref="AO186:AR186"/>
    <mergeCell ref="E187:F187"/>
    <mergeCell ref="G187:K187"/>
    <mergeCell ref="L187:P187"/>
    <mergeCell ref="Q187:U187"/>
    <mergeCell ref="V187:Z187"/>
    <mergeCell ref="AA185:AD185"/>
    <mergeCell ref="AE185:AI185"/>
    <mergeCell ref="AJ185:AN185"/>
    <mergeCell ref="AO185:AR185"/>
    <mergeCell ref="A186:A187"/>
    <mergeCell ref="B186:D187"/>
    <mergeCell ref="E186:F186"/>
    <mergeCell ref="G186:K186"/>
    <mergeCell ref="L186:P186"/>
    <mergeCell ref="Q186:U186"/>
    <mergeCell ref="V184:Z184"/>
    <mergeCell ref="AA184:AD184"/>
    <mergeCell ref="AE184:AI184"/>
    <mergeCell ref="AJ184:AN184"/>
    <mergeCell ref="AO184:AR184"/>
    <mergeCell ref="E185:F185"/>
    <mergeCell ref="G185:K185"/>
    <mergeCell ref="L185:P185"/>
    <mergeCell ref="Q185:U185"/>
    <mergeCell ref="V185:Z185"/>
    <mergeCell ref="AA183:AD183"/>
    <mergeCell ref="AE183:AI183"/>
    <mergeCell ref="AJ183:AN183"/>
    <mergeCell ref="AO183:AR183"/>
    <mergeCell ref="A184:A185"/>
    <mergeCell ref="B184:D185"/>
    <mergeCell ref="E184:F184"/>
    <mergeCell ref="G184:K184"/>
    <mergeCell ref="L184:P184"/>
    <mergeCell ref="Q184:U184"/>
    <mergeCell ref="V182:Z182"/>
    <mergeCell ref="AA182:AD182"/>
    <mergeCell ref="AE182:AI182"/>
    <mergeCell ref="AJ182:AN182"/>
    <mergeCell ref="AO182:AR182"/>
    <mergeCell ref="E183:F183"/>
    <mergeCell ref="G183:K183"/>
    <mergeCell ref="L183:P183"/>
    <mergeCell ref="Q183:U183"/>
    <mergeCell ref="V183:Z183"/>
    <mergeCell ref="AA181:AD181"/>
    <mergeCell ref="AE181:AI181"/>
    <mergeCell ref="AJ181:AN181"/>
    <mergeCell ref="AO181:AR181"/>
    <mergeCell ref="A182:A183"/>
    <mergeCell ref="B182:D183"/>
    <mergeCell ref="E182:F182"/>
    <mergeCell ref="G182:K182"/>
    <mergeCell ref="L182:P182"/>
    <mergeCell ref="Q182:U182"/>
    <mergeCell ref="V180:Z180"/>
    <mergeCell ref="AA180:AD180"/>
    <mergeCell ref="AE180:AI180"/>
    <mergeCell ref="AJ180:AN180"/>
    <mergeCell ref="AO180:AR180"/>
    <mergeCell ref="E181:F181"/>
    <mergeCell ref="G181:K181"/>
    <mergeCell ref="L181:P181"/>
    <mergeCell ref="Q181:U181"/>
    <mergeCell ref="V181:Z181"/>
    <mergeCell ref="AA179:AD179"/>
    <mergeCell ref="AE179:AI179"/>
    <mergeCell ref="AJ179:AN179"/>
    <mergeCell ref="AO179:AR179"/>
    <mergeCell ref="A180:A181"/>
    <mergeCell ref="B180:D181"/>
    <mergeCell ref="E180:F180"/>
    <mergeCell ref="G180:K180"/>
    <mergeCell ref="L180:P180"/>
    <mergeCell ref="Q180:U180"/>
    <mergeCell ref="V178:Z178"/>
    <mergeCell ref="AA178:AD178"/>
    <mergeCell ref="AE178:AI178"/>
    <mergeCell ref="AJ178:AN178"/>
    <mergeCell ref="AO178:AR178"/>
    <mergeCell ref="E179:F179"/>
    <mergeCell ref="G179:K179"/>
    <mergeCell ref="L179:P179"/>
    <mergeCell ref="Q179:U179"/>
    <mergeCell ref="V179:Z179"/>
    <mergeCell ref="AA177:AD177"/>
    <mergeCell ref="AE177:AI177"/>
    <mergeCell ref="AJ177:AN177"/>
    <mergeCell ref="AO177:AR177"/>
    <mergeCell ref="A178:A179"/>
    <mergeCell ref="B178:D179"/>
    <mergeCell ref="E178:F178"/>
    <mergeCell ref="G178:K178"/>
    <mergeCell ref="L178:P178"/>
    <mergeCell ref="Q178:U178"/>
    <mergeCell ref="V176:Z176"/>
    <mergeCell ref="AA176:AD176"/>
    <mergeCell ref="AE176:AI176"/>
    <mergeCell ref="AJ176:AN176"/>
    <mergeCell ref="AO176:AR176"/>
    <mergeCell ref="E177:F177"/>
    <mergeCell ref="G177:K177"/>
    <mergeCell ref="L177:P177"/>
    <mergeCell ref="Q177:U177"/>
    <mergeCell ref="V177:Z177"/>
    <mergeCell ref="AA175:AD175"/>
    <mergeCell ref="AE175:AI175"/>
    <mergeCell ref="AJ175:AN175"/>
    <mergeCell ref="AO175:AR175"/>
    <mergeCell ref="A176:A177"/>
    <mergeCell ref="B176:D177"/>
    <mergeCell ref="E176:F176"/>
    <mergeCell ref="G176:K176"/>
    <mergeCell ref="L176:P176"/>
    <mergeCell ref="Q176:U176"/>
    <mergeCell ref="V174:Z174"/>
    <mergeCell ref="AA174:AD174"/>
    <mergeCell ref="AE174:AI174"/>
    <mergeCell ref="AJ174:AN174"/>
    <mergeCell ref="AO174:AR174"/>
    <mergeCell ref="E175:F175"/>
    <mergeCell ref="G175:K175"/>
    <mergeCell ref="L175:P175"/>
    <mergeCell ref="Q175:U175"/>
    <mergeCell ref="V175:Z175"/>
    <mergeCell ref="AA173:AD173"/>
    <mergeCell ref="AE173:AI173"/>
    <mergeCell ref="AJ173:AN173"/>
    <mergeCell ref="AO173:AR173"/>
    <mergeCell ref="A174:A175"/>
    <mergeCell ref="B174:D175"/>
    <mergeCell ref="E174:F174"/>
    <mergeCell ref="G174:K174"/>
    <mergeCell ref="L174:P174"/>
    <mergeCell ref="Q174:U174"/>
    <mergeCell ref="V172:Z172"/>
    <mergeCell ref="AA172:AD172"/>
    <mergeCell ref="AE172:AI172"/>
    <mergeCell ref="AJ172:AN172"/>
    <mergeCell ref="AO172:AR172"/>
    <mergeCell ref="E173:F173"/>
    <mergeCell ref="G173:K173"/>
    <mergeCell ref="L173:P173"/>
    <mergeCell ref="Q173:U173"/>
    <mergeCell ref="V173:Z173"/>
    <mergeCell ref="L171:P171"/>
    <mergeCell ref="Q171:U171"/>
    <mergeCell ref="V171:Z171"/>
    <mergeCell ref="AA171:AD171"/>
    <mergeCell ref="AE171:AI171"/>
    <mergeCell ref="B172:D173"/>
    <mergeCell ref="E172:F172"/>
    <mergeCell ref="G172:K172"/>
    <mergeCell ref="L172:P172"/>
    <mergeCell ref="Q172:U172"/>
    <mergeCell ref="BF168:BI168"/>
    <mergeCell ref="BJ168:BM168"/>
    <mergeCell ref="A169:AI169"/>
    <mergeCell ref="AJ169:AN171"/>
    <mergeCell ref="AO169:AR171"/>
    <mergeCell ref="A170:A173"/>
    <mergeCell ref="B170:D171"/>
    <mergeCell ref="E170:F171"/>
    <mergeCell ref="G170:AI170"/>
    <mergeCell ref="G171:K171"/>
    <mergeCell ref="Z168:AB168"/>
    <mergeCell ref="AC168:AE168"/>
    <mergeCell ref="AF168:AI168"/>
    <mergeCell ref="AJ168:AL168"/>
    <mergeCell ref="AP168:AR168"/>
    <mergeCell ref="BB168:BE168"/>
    <mergeCell ref="AP167:AR167"/>
    <mergeCell ref="BB167:BE167"/>
    <mergeCell ref="BF167:BI167"/>
    <mergeCell ref="BJ167:BM167"/>
    <mergeCell ref="C168:G168"/>
    <mergeCell ref="L168:M168"/>
    <mergeCell ref="N168:P168"/>
    <mergeCell ref="Q168:S168"/>
    <mergeCell ref="T168:V168"/>
    <mergeCell ref="W168:Y168"/>
    <mergeCell ref="T167:V167"/>
    <mergeCell ref="W167:Y167"/>
    <mergeCell ref="Z167:AB167"/>
    <mergeCell ref="AC167:AE167"/>
    <mergeCell ref="AF167:AI167"/>
    <mergeCell ref="AJ167:AL167"/>
    <mergeCell ref="A167:A168"/>
    <mergeCell ref="C167:G167"/>
    <mergeCell ref="H167:I167"/>
    <mergeCell ref="L167:M167"/>
    <mergeCell ref="N167:P167"/>
    <mergeCell ref="Q167:S167"/>
    <mergeCell ref="AF166:AI166"/>
    <mergeCell ref="AJ166:AL166"/>
    <mergeCell ref="AP166:AR166"/>
    <mergeCell ref="BB166:BE166"/>
    <mergeCell ref="BF166:BI166"/>
    <mergeCell ref="BJ166:BM166"/>
    <mergeCell ref="BF165:BI165"/>
    <mergeCell ref="BJ165:BM165"/>
    <mergeCell ref="C166:G166"/>
    <mergeCell ref="L166:M166"/>
    <mergeCell ref="N166:P166"/>
    <mergeCell ref="Q166:S166"/>
    <mergeCell ref="T166:V166"/>
    <mergeCell ref="W166:Y166"/>
    <mergeCell ref="Z166:AB166"/>
    <mergeCell ref="AC166:AE166"/>
    <mergeCell ref="Z165:AB165"/>
    <mergeCell ref="AC165:AE165"/>
    <mergeCell ref="AF165:AI165"/>
    <mergeCell ref="AJ165:AL165"/>
    <mergeCell ref="AP165:AR165"/>
    <mergeCell ref="BB165:BE165"/>
    <mergeCell ref="BF164:BI164"/>
    <mergeCell ref="BJ164:BM164"/>
    <mergeCell ref="A165:A166"/>
    <mergeCell ref="C165:G165"/>
    <mergeCell ref="H165:I165"/>
    <mergeCell ref="L165:M165"/>
    <mergeCell ref="N165:P165"/>
    <mergeCell ref="Q165:S165"/>
    <mergeCell ref="T165:V165"/>
    <mergeCell ref="W165:Y165"/>
    <mergeCell ref="Z164:AB164"/>
    <mergeCell ref="AC164:AE164"/>
    <mergeCell ref="AF164:AI164"/>
    <mergeCell ref="AJ164:AL164"/>
    <mergeCell ref="AP164:AR164"/>
    <mergeCell ref="BB164:BE164"/>
    <mergeCell ref="AP163:AR163"/>
    <mergeCell ref="BB163:BE163"/>
    <mergeCell ref="BF163:BI163"/>
    <mergeCell ref="BJ163:BM163"/>
    <mergeCell ref="C164:G164"/>
    <mergeCell ref="L164:M164"/>
    <mergeCell ref="N164:P164"/>
    <mergeCell ref="Q164:S164"/>
    <mergeCell ref="T164:V164"/>
    <mergeCell ref="W164:Y164"/>
    <mergeCell ref="T163:V163"/>
    <mergeCell ref="W163:Y163"/>
    <mergeCell ref="Z163:AB163"/>
    <mergeCell ref="AC163:AE163"/>
    <mergeCell ref="AF163:AI163"/>
    <mergeCell ref="AJ163:AL163"/>
    <mergeCell ref="A163:A164"/>
    <mergeCell ref="C163:G163"/>
    <mergeCell ref="H163:I163"/>
    <mergeCell ref="L163:M163"/>
    <mergeCell ref="N163:P163"/>
    <mergeCell ref="Q163:S163"/>
    <mergeCell ref="AF162:AI162"/>
    <mergeCell ref="AJ162:AL162"/>
    <mergeCell ref="AP162:AR162"/>
    <mergeCell ref="BB162:BE162"/>
    <mergeCell ref="BF162:BI162"/>
    <mergeCell ref="BJ162:BM162"/>
    <mergeCell ref="BF161:BI161"/>
    <mergeCell ref="BJ161:BM161"/>
    <mergeCell ref="C162:G162"/>
    <mergeCell ref="L162:M162"/>
    <mergeCell ref="N162:P162"/>
    <mergeCell ref="Q162:S162"/>
    <mergeCell ref="T162:V162"/>
    <mergeCell ref="W162:Y162"/>
    <mergeCell ref="Z162:AB162"/>
    <mergeCell ref="AC162:AE162"/>
    <mergeCell ref="Z161:AB161"/>
    <mergeCell ref="AC161:AE161"/>
    <mergeCell ref="AF161:AI161"/>
    <mergeCell ref="AJ161:AL161"/>
    <mergeCell ref="AP161:AR161"/>
    <mergeCell ref="BB161:BE161"/>
    <mergeCell ref="BF160:BI160"/>
    <mergeCell ref="BJ160:BM160"/>
    <mergeCell ref="A161:A162"/>
    <mergeCell ref="C161:G161"/>
    <mergeCell ref="H161:I161"/>
    <mergeCell ref="L161:M161"/>
    <mergeCell ref="N161:P161"/>
    <mergeCell ref="Q161:S161"/>
    <mergeCell ref="T161:V161"/>
    <mergeCell ref="W161:Y161"/>
    <mergeCell ref="Z160:AB160"/>
    <mergeCell ref="AC160:AE160"/>
    <mergeCell ref="AF160:AI160"/>
    <mergeCell ref="AJ160:AL160"/>
    <mergeCell ref="AP160:AR160"/>
    <mergeCell ref="BB160:BE160"/>
    <mergeCell ref="AP159:AR159"/>
    <mergeCell ref="BB159:BE159"/>
    <mergeCell ref="BF159:BI159"/>
    <mergeCell ref="BJ159:BM159"/>
    <mergeCell ref="C160:G160"/>
    <mergeCell ref="L160:M160"/>
    <mergeCell ref="N160:P160"/>
    <mergeCell ref="Q160:S160"/>
    <mergeCell ref="T160:V160"/>
    <mergeCell ref="W160:Y160"/>
    <mergeCell ref="T159:V159"/>
    <mergeCell ref="W159:Y159"/>
    <mergeCell ref="Z159:AB159"/>
    <mergeCell ref="AC159:AE159"/>
    <mergeCell ref="AF159:AI159"/>
    <mergeCell ref="AJ159:AL159"/>
    <mergeCell ref="A159:A160"/>
    <mergeCell ref="C159:G159"/>
    <mergeCell ref="H159:I159"/>
    <mergeCell ref="L159:M159"/>
    <mergeCell ref="N159:P159"/>
    <mergeCell ref="Q159:S159"/>
    <mergeCell ref="AF158:AI158"/>
    <mergeCell ref="AJ158:AL158"/>
    <mergeCell ref="AP158:AR158"/>
    <mergeCell ref="BB158:BE158"/>
    <mergeCell ref="BF158:BI158"/>
    <mergeCell ref="BJ158:BM158"/>
    <mergeCell ref="BF157:BI157"/>
    <mergeCell ref="BJ157:BM157"/>
    <mergeCell ref="C158:G158"/>
    <mergeCell ref="L158:M158"/>
    <mergeCell ref="N158:P158"/>
    <mergeCell ref="Q158:S158"/>
    <mergeCell ref="T158:V158"/>
    <mergeCell ref="W158:Y158"/>
    <mergeCell ref="Z158:AB158"/>
    <mergeCell ref="AC158:AE158"/>
    <mergeCell ref="Z157:AB157"/>
    <mergeCell ref="AC157:AE157"/>
    <mergeCell ref="AF157:AI157"/>
    <mergeCell ref="AJ157:AL157"/>
    <mergeCell ref="AP157:AR157"/>
    <mergeCell ref="BB157:BE157"/>
    <mergeCell ref="BF156:BI156"/>
    <mergeCell ref="BJ156:BM156"/>
    <mergeCell ref="A157:A158"/>
    <mergeCell ref="C157:G157"/>
    <mergeCell ref="H157:I157"/>
    <mergeCell ref="L157:M157"/>
    <mergeCell ref="N157:P157"/>
    <mergeCell ref="Q157:S157"/>
    <mergeCell ref="T157:V157"/>
    <mergeCell ref="W157:Y157"/>
    <mergeCell ref="Z156:AB156"/>
    <mergeCell ref="AC156:AE156"/>
    <mergeCell ref="AF156:AI156"/>
    <mergeCell ref="AJ156:AL156"/>
    <mergeCell ref="AP156:AR156"/>
    <mergeCell ref="BB156:BE156"/>
    <mergeCell ref="AP155:AR155"/>
    <mergeCell ref="BB155:BE155"/>
    <mergeCell ref="BF155:BI155"/>
    <mergeCell ref="BJ155:BM155"/>
    <mergeCell ref="C156:G156"/>
    <mergeCell ref="L156:M156"/>
    <mergeCell ref="N156:P156"/>
    <mergeCell ref="Q156:S156"/>
    <mergeCell ref="T156:V156"/>
    <mergeCell ref="W156:Y156"/>
    <mergeCell ref="T155:V155"/>
    <mergeCell ref="W155:Y155"/>
    <mergeCell ref="Z155:AB155"/>
    <mergeCell ref="AC155:AE155"/>
    <mergeCell ref="AF155:AI155"/>
    <mergeCell ref="AJ155:AL155"/>
    <mergeCell ref="AC154:AE154"/>
    <mergeCell ref="AF154:AI154"/>
    <mergeCell ref="AJ154:AL154"/>
    <mergeCell ref="AP154:AR154"/>
    <mergeCell ref="A155:A156"/>
    <mergeCell ref="C155:G155"/>
    <mergeCell ref="H155:I155"/>
    <mergeCell ref="L155:M155"/>
    <mergeCell ref="N155:P155"/>
    <mergeCell ref="Q155:S155"/>
    <mergeCell ref="L154:M154"/>
    <mergeCell ref="N154:P154"/>
    <mergeCell ref="Q154:S154"/>
    <mergeCell ref="T154:V154"/>
    <mergeCell ref="W154:Y154"/>
    <mergeCell ref="Z154:AB154"/>
    <mergeCell ref="W153:Y153"/>
    <mergeCell ref="Z153:AB153"/>
    <mergeCell ref="AC153:AE153"/>
    <mergeCell ref="AF153:AI153"/>
    <mergeCell ref="AJ153:AL153"/>
    <mergeCell ref="AP153:AR153"/>
    <mergeCell ref="B153:G153"/>
    <mergeCell ref="H153:I153"/>
    <mergeCell ref="L153:M153"/>
    <mergeCell ref="N153:P153"/>
    <mergeCell ref="Q153:S153"/>
    <mergeCell ref="T153:V153"/>
    <mergeCell ref="Z152:AB152"/>
    <mergeCell ref="AC152:AE152"/>
    <mergeCell ref="AF152:AI152"/>
    <mergeCell ref="AJ152:AL152"/>
    <mergeCell ref="AM152:AO152"/>
    <mergeCell ref="AP152:AR152"/>
    <mergeCell ref="H151:I151"/>
    <mergeCell ref="L151:M152"/>
    <mergeCell ref="N151:Y151"/>
    <mergeCell ref="Z151:AL151"/>
    <mergeCell ref="AM151:AR151"/>
    <mergeCell ref="C152:G152"/>
    <mergeCell ref="N152:P152"/>
    <mergeCell ref="Q152:S152"/>
    <mergeCell ref="T152:V152"/>
    <mergeCell ref="W152:Y152"/>
    <mergeCell ref="C143:K143"/>
    <mergeCell ref="L143:T143"/>
    <mergeCell ref="A147:K147"/>
    <mergeCell ref="L147:T147"/>
    <mergeCell ref="AK148:AR148"/>
    <mergeCell ref="A149:A154"/>
    <mergeCell ref="B149:AR149"/>
    <mergeCell ref="B150:K150"/>
    <mergeCell ref="L150:AR150"/>
    <mergeCell ref="C151:G151"/>
    <mergeCell ref="L140:T140"/>
    <mergeCell ref="U140:AJ141"/>
    <mergeCell ref="AK140:AR141"/>
    <mergeCell ref="L141:T141"/>
    <mergeCell ref="L142:T142"/>
    <mergeCell ref="U142:AJ143"/>
    <mergeCell ref="AK142:AR143"/>
    <mergeCell ref="D138:H138"/>
    <mergeCell ref="I138:K138"/>
    <mergeCell ref="L138:T138"/>
    <mergeCell ref="V138:V139"/>
    <mergeCell ref="W138:AJ139"/>
    <mergeCell ref="AK138:AR139"/>
    <mergeCell ref="L139:T139"/>
    <mergeCell ref="AK135:AR135"/>
    <mergeCell ref="F136:K136"/>
    <mergeCell ref="L136:T136"/>
    <mergeCell ref="W136:AF137"/>
    <mergeCell ref="AG136:AJ136"/>
    <mergeCell ref="AK136:AR136"/>
    <mergeCell ref="L137:T137"/>
    <mergeCell ref="AG137:AJ137"/>
    <mergeCell ref="AK137:AR137"/>
    <mergeCell ref="AG133:AJ133"/>
    <mergeCell ref="AK133:AR133"/>
    <mergeCell ref="C134:E136"/>
    <mergeCell ref="F134:K134"/>
    <mergeCell ref="L134:T134"/>
    <mergeCell ref="W134:AJ134"/>
    <mergeCell ref="AK134:AR134"/>
    <mergeCell ref="F135:K135"/>
    <mergeCell ref="L135:T135"/>
    <mergeCell ref="W135:AJ135"/>
    <mergeCell ref="B131:K131"/>
    <mergeCell ref="L131:T131"/>
    <mergeCell ref="X131:AJ131"/>
    <mergeCell ref="AK131:AR131"/>
    <mergeCell ref="B132:B142"/>
    <mergeCell ref="L132:T132"/>
    <mergeCell ref="X132:AJ132"/>
    <mergeCell ref="AK132:AR132"/>
    <mergeCell ref="L133:T133"/>
    <mergeCell ref="W133:AF133"/>
    <mergeCell ref="AK128:AR128"/>
    <mergeCell ref="D129:K130"/>
    <mergeCell ref="L129:O130"/>
    <mergeCell ref="P129:T130"/>
    <mergeCell ref="X129:AF130"/>
    <mergeCell ref="AG129:AJ129"/>
    <mergeCell ref="AK129:AR129"/>
    <mergeCell ref="AG130:AJ130"/>
    <mergeCell ref="AK130:AR130"/>
    <mergeCell ref="J127:K127"/>
    <mergeCell ref="L127:O127"/>
    <mergeCell ref="P127:T127"/>
    <mergeCell ref="X127:AF128"/>
    <mergeCell ref="AG127:AJ127"/>
    <mergeCell ref="AK127:AR127"/>
    <mergeCell ref="D128:K128"/>
    <mergeCell ref="L128:O128"/>
    <mergeCell ref="P128:T128"/>
    <mergeCell ref="AG128:AJ128"/>
    <mergeCell ref="AG125:AJ125"/>
    <mergeCell ref="AK125:AR125"/>
    <mergeCell ref="J126:K126"/>
    <mergeCell ref="L126:O126"/>
    <mergeCell ref="P126:T126"/>
    <mergeCell ref="AG126:AJ126"/>
    <mergeCell ref="AK126:AR126"/>
    <mergeCell ref="G124:H127"/>
    <mergeCell ref="I124:I126"/>
    <mergeCell ref="J124:K124"/>
    <mergeCell ref="L124:O124"/>
    <mergeCell ref="P124:T124"/>
    <mergeCell ref="AG124:AJ124"/>
    <mergeCell ref="J125:K125"/>
    <mergeCell ref="L125:O125"/>
    <mergeCell ref="P125:T125"/>
    <mergeCell ref="X125:AF126"/>
    <mergeCell ref="G122:H123"/>
    <mergeCell ref="I122:K122"/>
    <mergeCell ref="L122:O122"/>
    <mergeCell ref="P122:T122"/>
    <mergeCell ref="AG122:AJ122"/>
    <mergeCell ref="AK122:AR122"/>
    <mergeCell ref="I123:K123"/>
    <mergeCell ref="L123:O123"/>
    <mergeCell ref="P123:T123"/>
    <mergeCell ref="X123:AF124"/>
    <mergeCell ref="I120:K120"/>
    <mergeCell ref="L120:O120"/>
    <mergeCell ref="P120:T120"/>
    <mergeCell ref="AG120:AJ120"/>
    <mergeCell ref="AK120:AR120"/>
    <mergeCell ref="I121:K121"/>
    <mergeCell ref="L121:O121"/>
    <mergeCell ref="P121:T121"/>
    <mergeCell ref="AD121:AF122"/>
    <mergeCell ref="AG121:AJ121"/>
    <mergeCell ref="P119:T119"/>
    <mergeCell ref="W119:W130"/>
    <mergeCell ref="X119:AC122"/>
    <mergeCell ref="AD119:AF120"/>
    <mergeCell ref="AG119:AJ119"/>
    <mergeCell ref="AK119:AR119"/>
    <mergeCell ref="AK121:AR121"/>
    <mergeCell ref="AG123:AJ123"/>
    <mergeCell ref="AK123:AR123"/>
    <mergeCell ref="AK124:AR124"/>
    <mergeCell ref="AG117:AJ117"/>
    <mergeCell ref="AK117:AR117"/>
    <mergeCell ref="L118:O118"/>
    <mergeCell ref="P118:T118"/>
    <mergeCell ref="AG118:AJ118"/>
    <mergeCell ref="AK118:AR118"/>
    <mergeCell ref="AK115:AR115"/>
    <mergeCell ref="L116:O116"/>
    <mergeCell ref="P116:T116"/>
    <mergeCell ref="AG116:AJ116"/>
    <mergeCell ref="AK116:AR116"/>
    <mergeCell ref="I117:K118"/>
    <mergeCell ref="L117:O117"/>
    <mergeCell ref="P117:T117"/>
    <mergeCell ref="W117:W118"/>
    <mergeCell ref="X117:AF118"/>
    <mergeCell ref="D115:D127"/>
    <mergeCell ref="E115:H118"/>
    <mergeCell ref="I115:K116"/>
    <mergeCell ref="L115:O115"/>
    <mergeCell ref="P115:T115"/>
    <mergeCell ref="W115:W116"/>
    <mergeCell ref="E119:F127"/>
    <mergeCell ref="G119:H121"/>
    <mergeCell ref="I119:K119"/>
    <mergeCell ref="L119:O119"/>
    <mergeCell ref="L113:N113"/>
    <mergeCell ref="O113:T113"/>
    <mergeCell ref="AA113:AF114"/>
    <mergeCell ref="AG113:AJ113"/>
    <mergeCell ref="AK113:AR113"/>
    <mergeCell ref="L114:N114"/>
    <mergeCell ref="O114:T114"/>
    <mergeCell ref="AG114:AJ114"/>
    <mergeCell ref="AK114:AR114"/>
    <mergeCell ref="V111:V132"/>
    <mergeCell ref="W111:W114"/>
    <mergeCell ref="X111:Z114"/>
    <mergeCell ref="AA111:AF112"/>
    <mergeCell ref="AG111:AJ111"/>
    <mergeCell ref="AK111:AR111"/>
    <mergeCell ref="AG112:AJ112"/>
    <mergeCell ref="AK112:AR112"/>
    <mergeCell ref="X115:AF116"/>
    <mergeCell ref="AG115:AJ115"/>
    <mergeCell ref="C111:C130"/>
    <mergeCell ref="D111:E114"/>
    <mergeCell ref="F111:F112"/>
    <mergeCell ref="G111:K112"/>
    <mergeCell ref="L111:N111"/>
    <mergeCell ref="O111:T111"/>
    <mergeCell ref="L112:N112"/>
    <mergeCell ref="O112:T112"/>
    <mergeCell ref="F113:F114"/>
    <mergeCell ref="G113:K114"/>
    <mergeCell ref="AG109:AJ109"/>
    <mergeCell ref="AK109:AR109"/>
    <mergeCell ref="L110:N110"/>
    <mergeCell ref="O110:T110"/>
    <mergeCell ref="AG110:AJ110"/>
    <mergeCell ref="AK110:AR110"/>
    <mergeCell ref="F109:F110"/>
    <mergeCell ref="G109:K110"/>
    <mergeCell ref="L109:N109"/>
    <mergeCell ref="O109:T109"/>
    <mergeCell ref="W109:W110"/>
    <mergeCell ref="X109:AF110"/>
    <mergeCell ref="W107:W108"/>
    <mergeCell ref="X107:AF108"/>
    <mergeCell ref="AG107:AJ107"/>
    <mergeCell ref="AK107:AR107"/>
    <mergeCell ref="L108:N108"/>
    <mergeCell ref="O108:T108"/>
    <mergeCell ref="AG108:AJ108"/>
    <mergeCell ref="AK108:AR108"/>
    <mergeCell ref="X105:AF106"/>
    <mergeCell ref="AG105:AJ105"/>
    <mergeCell ref="AK105:AR105"/>
    <mergeCell ref="L106:N106"/>
    <mergeCell ref="O106:T106"/>
    <mergeCell ref="AG106:AJ106"/>
    <mergeCell ref="AK106:AR106"/>
    <mergeCell ref="F105:F106"/>
    <mergeCell ref="G105:K106"/>
    <mergeCell ref="L105:N105"/>
    <mergeCell ref="O105:T105"/>
    <mergeCell ref="V105:V110"/>
    <mergeCell ref="W105:W106"/>
    <mergeCell ref="F107:F108"/>
    <mergeCell ref="G107:K108"/>
    <mergeCell ref="L107:N107"/>
    <mergeCell ref="O107:T107"/>
    <mergeCell ref="AK103:AR103"/>
    <mergeCell ref="L104:N104"/>
    <mergeCell ref="O104:T104"/>
    <mergeCell ref="Z104:AF104"/>
    <mergeCell ref="AG104:AH104"/>
    <mergeCell ref="AI104:AJ104"/>
    <mergeCell ref="AK104:AR104"/>
    <mergeCell ref="O103:T103"/>
    <mergeCell ref="V103:V104"/>
    <mergeCell ref="W103:Y104"/>
    <mergeCell ref="Z103:AF103"/>
    <mergeCell ref="AG103:AH103"/>
    <mergeCell ref="AI103:AJ103"/>
    <mergeCell ref="V101:V102"/>
    <mergeCell ref="W101:AF102"/>
    <mergeCell ref="AG101:AJ102"/>
    <mergeCell ref="AK101:AR102"/>
    <mergeCell ref="L102:N102"/>
    <mergeCell ref="O102:T102"/>
    <mergeCell ref="C101:C110"/>
    <mergeCell ref="D101:D102"/>
    <mergeCell ref="E101:K102"/>
    <mergeCell ref="L101:N101"/>
    <mergeCell ref="O101:T101"/>
    <mergeCell ref="U101:U139"/>
    <mergeCell ref="D103:E110"/>
    <mergeCell ref="F103:F104"/>
    <mergeCell ref="G103:K104"/>
    <mergeCell ref="L103:N103"/>
    <mergeCell ref="AK98:AR98"/>
    <mergeCell ref="E99:G99"/>
    <mergeCell ref="I99:K99"/>
    <mergeCell ref="L99:T99"/>
    <mergeCell ref="V99:V100"/>
    <mergeCell ref="W99:AJ100"/>
    <mergeCell ref="AK99:AR100"/>
    <mergeCell ref="E100:G100"/>
    <mergeCell ref="I100:K100"/>
    <mergeCell ref="L100:T100"/>
    <mergeCell ref="L96:T96"/>
    <mergeCell ref="V96:V97"/>
    <mergeCell ref="W96:AJ97"/>
    <mergeCell ref="AK96:AR97"/>
    <mergeCell ref="C97:C100"/>
    <mergeCell ref="E97:G97"/>
    <mergeCell ref="L97:T97"/>
    <mergeCell ref="E98:G98"/>
    <mergeCell ref="L98:T98"/>
    <mergeCell ref="W98:AJ98"/>
    <mergeCell ref="L94:T94"/>
    <mergeCell ref="U94:U100"/>
    <mergeCell ref="W94:AJ94"/>
    <mergeCell ref="AK94:AR94"/>
    <mergeCell ref="E95:G95"/>
    <mergeCell ref="J95:K95"/>
    <mergeCell ref="L95:T95"/>
    <mergeCell ref="W95:AJ95"/>
    <mergeCell ref="AK95:AR95"/>
    <mergeCell ref="E96:G96"/>
    <mergeCell ref="AK91:AR91"/>
    <mergeCell ref="B92:K92"/>
    <mergeCell ref="L92:T92"/>
    <mergeCell ref="U92:U93"/>
    <mergeCell ref="V92:AJ93"/>
    <mergeCell ref="AK92:AR93"/>
    <mergeCell ref="B93:K93"/>
    <mergeCell ref="L93:T93"/>
    <mergeCell ref="A90:K90"/>
    <mergeCell ref="L90:T90"/>
    <mergeCell ref="U90:Y90"/>
    <mergeCell ref="A91:A143"/>
    <mergeCell ref="B91:K91"/>
    <mergeCell ref="L91:T91"/>
    <mergeCell ref="V91:AJ91"/>
    <mergeCell ref="B94:B130"/>
    <mergeCell ref="C94:C96"/>
    <mergeCell ref="E94:G94"/>
    <mergeCell ref="V83:AC83"/>
    <mergeCell ref="AK83:AQ83"/>
    <mergeCell ref="A85:E86"/>
    <mergeCell ref="F85:K86"/>
    <mergeCell ref="L85:N86"/>
    <mergeCell ref="P85:U85"/>
    <mergeCell ref="V85:AC85"/>
    <mergeCell ref="AK85:AQ85"/>
    <mergeCell ref="B83:F84"/>
    <mergeCell ref="G83:G84"/>
    <mergeCell ref="H83:K84"/>
    <mergeCell ref="L83:L84"/>
    <mergeCell ref="N83:O84"/>
    <mergeCell ref="P83:U83"/>
    <mergeCell ref="X79:AC79"/>
    <mergeCell ref="B81:F82"/>
    <mergeCell ref="G81:G82"/>
    <mergeCell ref="H81:K82"/>
    <mergeCell ref="L81:L82"/>
    <mergeCell ref="N81:P82"/>
    <mergeCell ref="R81:AE81"/>
    <mergeCell ref="B77:F78"/>
    <mergeCell ref="G77:G78"/>
    <mergeCell ref="H77:K78"/>
    <mergeCell ref="L77:L78"/>
    <mergeCell ref="N77:P78"/>
    <mergeCell ref="B79:F80"/>
    <mergeCell ref="G79:G80"/>
    <mergeCell ref="H79:K80"/>
    <mergeCell ref="L79:L80"/>
    <mergeCell ref="N79:P80"/>
    <mergeCell ref="AZ74:AZ75"/>
    <mergeCell ref="B75:E75"/>
    <mergeCell ref="F75:P75"/>
    <mergeCell ref="Q75:W75"/>
    <mergeCell ref="X75:AD75"/>
    <mergeCell ref="AE75:AK75"/>
    <mergeCell ref="AL75:AR75"/>
    <mergeCell ref="BA73:BA74"/>
    <mergeCell ref="BB73:BC73"/>
    <mergeCell ref="BD73:BE73"/>
    <mergeCell ref="B74:E74"/>
    <mergeCell ref="F74:P74"/>
    <mergeCell ref="Q74:W74"/>
    <mergeCell ref="X74:AD74"/>
    <mergeCell ref="AE74:AK74"/>
    <mergeCell ref="AL74:AR74"/>
    <mergeCell ref="AT74:AU74"/>
    <mergeCell ref="D73:I73"/>
    <mergeCell ref="J73:P73"/>
    <mergeCell ref="Q73:W73"/>
    <mergeCell ref="X73:AD73"/>
    <mergeCell ref="AE73:AK73"/>
    <mergeCell ref="AL73:AR73"/>
    <mergeCell ref="AL71:AR71"/>
    <mergeCell ref="D72:G72"/>
    <mergeCell ref="H72:I72"/>
    <mergeCell ref="J72:P72"/>
    <mergeCell ref="Q72:W72"/>
    <mergeCell ref="X72:AD72"/>
    <mergeCell ref="AE72:AK72"/>
    <mergeCell ref="AL72:AR72"/>
    <mergeCell ref="Q70:W70"/>
    <mergeCell ref="X70:AD70"/>
    <mergeCell ref="AE70:AK70"/>
    <mergeCell ref="AL70:AR70"/>
    <mergeCell ref="D71:G71"/>
    <mergeCell ref="H71:I71"/>
    <mergeCell ref="J71:P71"/>
    <mergeCell ref="Q71:W71"/>
    <mergeCell ref="X71:AD71"/>
    <mergeCell ref="AE71:AK71"/>
    <mergeCell ref="AT68:AU68"/>
    <mergeCell ref="AZ68:AZ69"/>
    <mergeCell ref="B69:P69"/>
    <mergeCell ref="Q69:W69"/>
    <mergeCell ref="X69:AD69"/>
    <mergeCell ref="AE69:AK69"/>
    <mergeCell ref="AL69:AR69"/>
    <mergeCell ref="A68:A75"/>
    <mergeCell ref="B68:P68"/>
    <mergeCell ref="Q68:W68"/>
    <mergeCell ref="X68:AD68"/>
    <mergeCell ref="AE68:AK68"/>
    <mergeCell ref="AL68:AR68"/>
    <mergeCell ref="B70:C73"/>
    <mergeCell ref="D70:G70"/>
    <mergeCell ref="H70:I70"/>
    <mergeCell ref="J70:P70"/>
    <mergeCell ref="AL66:AR66"/>
    <mergeCell ref="AV66:AV67"/>
    <mergeCell ref="B67:C67"/>
    <mergeCell ref="D67:I67"/>
    <mergeCell ref="J67:P67"/>
    <mergeCell ref="Q67:W67"/>
    <mergeCell ref="X67:AD67"/>
    <mergeCell ref="AE67:AK67"/>
    <mergeCell ref="AL67:AR67"/>
    <mergeCell ref="B66:C66"/>
    <mergeCell ref="D66:I66"/>
    <mergeCell ref="J66:P66"/>
    <mergeCell ref="Q66:W66"/>
    <mergeCell ref="X66:AD66"/>
    <mergeCell ref="AE66:AK66"/>
    <mergeCell ref="C65:H65"/>
    <mergeCell ref="J65:P65"/>
    <mergeCell ref="Q65:W65"/>
    <mergeCell ref="X65:AD65"/>
    <mergeCell ref="AE65:AK65"/>
    <mergeCell ref="AL65:AR65"/>
    <mergeCell ref="C64:H64"/>
    <mergeCell ref="J64:P64"/>
    <mergeCell ref="Q64:W64"/>
    <mergeCell ref="X64:AD64"/>
    <mergeCell ref="AE64:AK64"/>
    <mergeCell ref="AL64:AR64"/>
    <mergeCell ref="C63:H63"/>
    <mergeCell ref="J63:P63"/>
    <mergeCell ref="Q63:W63"/>
    <mergeCell ref="X63:AD63"/>
    <mergeCell ref="AE63:AK63"/>
    <mergeCell ref="AL63:AR63"/>
    <mergeCell ref="C62:H62"/>
    <mergeCell ref="J62:P62"/>
    <mergeCell ref="Q62:W62"/>
    <mergeCell ref="X62:AD62"/>
    <mergeCell ref="AE62:AK62"/>
    <mergeCell ref="AL62:AR62"/>
    <mergeCell ref="C61:H61"/>
    <mergeCell ref="J61:P61"/>
    <mergeCell ref="Q61:W61"/>
    <mergeCell ref="X61:AD61"/>
    <mergeCell ref="AE61:AK61"/>
    <mergeCell ref="AL61:AR61"/>
    <mergeCell ref="C60:H60"/>
    <mergeCell ref="J60:P60"/>
    <mergeCell ref="Q60:W60"/>
    <mergeCell ref="X60:AD60"/>
    <mergeCell ref="AE60:AK60"/>
    <mergeCell ref="AL60:AR60"/>
    <mergeCell ref="C59:H59"/>
    <mergeCell ref="J59:P59"/>
    <mergeCell ref="Q59:W59"/>
    <mergeCell ref="X59:AD59"/>
    <mergeCell ref="AE59:AK59"/>
    <mergeCell ref="AL59:AR59"/>
    <mergeCell ref="C58:H58"/>
    <mergeCell ref="J58:P58"/>
    <mergeCell ref="Q58:W58"/>
    <mergeCell ref="X58:AD58"/>
    <mergeCell ref="AE58:AK58"/>
    <mergeCell ref="AL58:AR58"/>
    <mergeCell ref="C57:H57"/>
    <mergeCell ref="J57:P57"/>
    <mergeCell ref="Q57:W57"/>
    <mergeCell ref="X57:AD57"/>
    <mergeCell ref="AE57:AK57"/>
    <mergeCell ref="AL57:AR57"/>
    <mergeCell ref="C56:H56"/>
    <mergeCell ref="J56:P56"/>
    <mergeCell ref="Q56:W56"/>
    <mergeCell ref="X56:AD56"/>
    <mergeCell ref="AE56:AK56"/>
    <mergeCell ref="AL56:AR56"/>
    <mergeCell ref="C55:H55"/>
    <mergeCell ref="J55:P55"/>
    <mergeCell ref="Q55:W55"/>
    <mergeCell ref="X55:AD55"/>
    <mergeCell ref="AE55:AK55"/>
    <mergeCell ref="AL55:AR55"/>
    <mergeCell ref="C54:H54"/>
    <mergeCell ref="J54:P54"/>
    <mergeCell ref="Q54:W54"/>
    <mergeCell ref="X54:AD54"/>
    <mergeCell ref="AE54:AK54"/>
    <mergeCell ref="AL54:AR54"/>
    <mergeCell ref="C53:H53"/>
    <mergeCell ref="J53:P53"/>
    <mergeCell ref="Q53:W53"/>
    <mergeCell ref="X53:AD53"/>
    <mergeCell ref="AE53:AK53"/>
    <mergeCell ref="AL53:AR53"/>
    <mergeCell ref="C52:H52"/>
    <mergeCell ref="J52:P52"/>
    <mergeCell ref="Q52:W52"/>
    <mergeCell ref="X52:AD52"/>
    <mergeCell ref="AE52:AK52"/>
    <mergeCell ref="AL52:AR52"/>
    <mergeCell ref="C51:H51"/>
    <mergeCell ref="J51:P51"/>
    <mergeCell ref="Q51:W51"/>
    <mergeCell ref="X51:AD51"/>
    <mergeCell ref="AE51:AK51"/>
    <mergeCell ref="AL51:AR51"/>
    <mergeCell ref="C50:H50"/>
    <mergeCell ref="J50:P50"/>
    <mergeCell ref="Q50:W50"/>
    <mergeCell ref="X50:AD50"/>
    <mergeCell ref="AE50:AK50"/>
    <mergeCell ref="AL50:AR50"/>
    <mergeCell ref="C49:H49"/>
    <mergeCell ref="J49:P49"/>
    <mergeCell ref="Q49:W49"/>
    <mergeCell ref="X49:AD49"/>
    <mergeCell ref="AE49:AK49"/>
    <mergeCell ref="AL49:AR49"/>
    <mergeCell ref="C48:H48"/>
    <mergeCell ref="J48:P48"/>
    <mergeCell ref="Q48:W48"/>
    <mergeCell ref="X48:AD48"/>
    <mergeCell ref="AE48:AK48"/>
    <mergeCell ref="AL48:AR48"/>
    <mergeCell ref="C47:H47"/>
    <mergeCell ref="J47:P47"/>
    <mergeCell ref="Q47:W47"/>
    <mergeCell ref="X47:AD47"/>
    <mergeCell ref="AE47:AK47"/>
    <mergeCell ref="AL47:AR47"/>
    <mergeCell ref="C46:H46"/>
    <mergeCell ref="J46:P46"/>
    <mergeCell ref="Q46:W46"/>
    <mergeCell ref="X46:AD46"/>
    <mergeCell ref="AE46:AK46"/>
    <mergeCell ref="AL46:AR46"/>
    <mergeCell ref="AL44:AR44"/>
    <mergeCell ref="C45:H45"/>
    <mergeCell ref="J45:P45"/>
    <mergeCell ref="Q45:W45"/>
    <mergeCell ref="X45:AD45"/>
    <mergeCell ref="AE45:AK45"/>
    <mergeCell ref="AL45:AR45"/>
    <mergeCell ref="C44:D44"/>
    <mergeCell ref="E44:H44"/>
    <mergeCell ref="J44:P44"/>
    <mergeCell ref="Q44:W44"/>
    <mergeCell ref="X44:AD44"/>
    <mergeCell ref="AE44:AK44"/>
    <mergeCell ref="AL42:AR42"/>
    <mergeCell ref="C43:D43"/>
    <mergeCell ref="E43:H43"/>
    <mergeCell ref="J43:P43"/>
    <mergeCell ref="Q43:W43"/>
    <mergeCell ref="X43:AD43"/>
    <mergeCell ref="AE43:AK43"/>
    <mergeCell ref="AL43:AR43"/>
    <mergeCell ref="C42:D42"/>
    <mergeCell ref="E42:H42"/>
    <mergeCell ref="J42:P42"/>
    <mergeCell ref="Q42:W42"/>
    <mergeCell ref="X42:AD42"/>
    <mergeCell ref="AE42:AK42"/>
    <mergeCell ref="AL40:AR40"/>
    <mergeCell ref="C41:D41"/>
    <mergeCell ref="E41:H41"/>
    <mergeCell ref="J41:P41"/>
    <mergeCell ref="Q41:W41"/>
    <mergeCell ref="X41:AD41"/>
    <mergeCell ref="AE41:AK41"/>
    <mergeCell ref="AL41:AR41"/>
    <mergeCell ref="C40:D40"/>
    <mergeCell ref="E40:H40"/>
    <mergeCell ref="J40:P40"/>
    <mergeCell ref="Q40:W40"/>
    <mergeCell ref="X40:AD40"/>
    <mergeCell ref="AE40:AK40"/>
    <mergeCell ref="C39:H39"/>
    <mergeCell ref="J39:P39"/>
    <mergeCell ref="Q39:W39"/>
    <mergeCell ref="X39:AD39"/>
    <mergeCell ref="AE39:AK39"/>
    <mergeCell ref="AL39:AR39"/>
    <mergeCell ref="AE37:AK37"/>
    <mergeCell ref="AL37:AR37"/>
    <mergeCell ref="C38:H38"/>
    <mergeCell ref="J38:P38"/>
    <mergeCell ref="Q38:W38"/>
    <mergeCell ref="X38:AD38"/>
    <mergeCell ref="AE38:AK38"/>
    <mergeCell ref="AL38:AR38"/>
    <mergeCell ref="AL35:AR35"/>
    <mergeCell ref="C36:H36"/>
    <mergeCell ref="J36:P36"/>
    <mergeCell ref="Q36:W36"/>
    <mergeCell ref="X36:AD36"/>
    <mergeCell ref="AE36:AK36"/>
    <mergeCell ref="AL36:AR36"/>
    <mergeCell ref="A35:A67"/>
    <mergeCell ref="C35:H35"/>
    <mergeCell ref="J35:P35"/>
    <mergeCell ref="Q35:W35"/>
    <mergeCell ref="X35:AD35"/>
    <mergeCell ref="AE35:AK35"/>
    <mergeCell ref="C37:H37"/>
    <mergeCell ref="J37:P37"/>
    <mergeCell ref="Q37:W37"/>
    <mergeCell ref="X37:AD37"/>
    <mergeCell ref="B34:I34"/>
    <mergeCell ref="J34:P34"/>
    <mergeCell ref="Q34:W34"/>
    <mergeCell ref="X34:AD34"/>
    <mergeCell ref="AE34:AK34"/>
    <mergeCell ref="AL34:AR34"/>
    <mergeCell ref="C33:I33"/>
    <mergeCell ref="J33:P33"/>
    <mergeCell ref="Q33:W33"/>
    <mergeCell ref="X33:AD33"/>
    <mergeCell ref="AE33:AK33"/>
    <mergeCell ref="AL33:AR33"/>
    <mergeCell ref="AL31:AR31"/>
    <mergeCell ref="B32:C32"/>
    <mergeCell ref="D32:I32"/>
    <mergeCell ref="J32:P32"/>
    <mergeCell ref="Q32:W32"/>
    <mergeCell ref="X32:AD32"/>
    <mergeCell ref="AE32:AK32"/>
    <mergeCell ref="AL32:AR32"/>
    <mergeCell ref="B31:C31"/>
    <mergeCell ref="D31:I31"/>
    <mergeCell ref="J31:P31"/>
    <mergeCell ref="Q31:W31"/>
    <mergeCell ref="X31:AD31"/>
    <mergeCell ref="AE31:AK31"/>
    <mergeCell ref="AL29:AR29"/>
    <mergeCell ref="B30:C30"/>
    <mergeCell ref="D30:I30"/>
    <mergeCell ref="J30:P30"/>
    <mergeCell ref="Q30:W30"/>
    <mergeCell ref="X30:AD30"/>
    <mergeCell ref="AE30:AK30"/>
    <mergeCell ref="AL30:AR30"/>
    <mergeCell ref="B29:C29"/>
    <mergeCell ref="D29:I29"/>
    <mergeCell ref="J29:P29"/>
    <mergeCell ref="Q29:W29"/>
    <mergeCell ref="X29:AD29"/>
    <mergeCell ref="AE29:AK29"/>
    <mergeCell ref="C28:I28"/>
    <mergeCell ref="J28:P28"/>
    <mergeCell ref="Q28:W28"/>
    <mergeCell ref="X28:AD28"/>
    <mergeCell ref="AE28:AK28"/>
    <mergeCell ref="AL28:AR28"/>
    <mergeCell ref="C27:I27"/>
    <mergeCell ref="J27:P27"/>
    <mergeCell ref="Q27:W27"/>
    <mergeCell ref="X27:AD27"/>
    <mergeCell ref="AE27:AK27"/>
    <mergeCell ref="AL27:AR27"/>
    <mergeCell ref="AE25:AG25"/>
    <mergeCell ref="AI25:AK25"/>
    <mergeCell ref="AL25:AN25"/>
    <mergeCell ref="AP25:AR25"/>
    <mergeCell ref="C26:I26"/>
    <mergeCell ref="J26:P26"/>
    <mergeCell ref="Q26:W26"/>
    <mergeCell ref="X26:AD26"/>
    <mergeCell ref="AE26:AK26"/>
    <mergeCell ref="AL26:AR26"/>
    <mergeCell ref="AI24:AK24"/>
    <mergeCell ref="AL24:AN24"/>
    <mergeCell ref="AP24:AR24"/>
    <mergeCell ref="C25:I25"/>
    <mergeCell ref="J25:L25"/>
    <mergeCell ref="N25:P25"/>
    <mergeCell ref="Q25:S25"/>
    <mergeCell ref="U25:W25"/>
    <mergeCell ref="X25:Z25"/>
    <mergeCell ref="AB25:AD25"/>
    <mergeCell ref="AE23:AK23"/>
    <mergeCell ref="AL23:AR23"/>
    <mergeCell ref="C24:I24"/>
    <mergeCell ref="J24:L24"/>
    <mergeCell ref="N24:P24"/>
    <mergeCell ref="Q24:S24"/>
    <mergeCell ref="U24:W24"/>
    <mergeCell ref="X24:Z24"/>
    <mergeCell ref="AB24:AD24"/>
    <mergeCell ref="AE24:AG24"/>
    <mergeCell ref="AL21:AR21"/>
    <mergeCell ref="C22:I22"/>
    <mergeCell ref="J22:P22"/>
    <mergeCell ref="Q22:W22"/>
    <mergeCell ref="X22:AD22"/>
    <mergeCell ref="AE22:AK22"/>
    <mergeCell ref="AL22:AR22"/>
    <mergeCell ref="A21:A33"/>
    <mergeCell ref="B21:I21"/>
    <mergeCell ref="J21:P21"/>
    <mergeCell ref="Q21:W21"/>
    <mergeCell ref="X21:AD21"/>
    <mergeCell ref="AE21:AK21"/>
    <mergeCell ref="C23:I23"/>
    <mergeCell ref="J23:P23"/>
    <mergeCell ref="Q23:W23"/>
    <mergeCell ref="X23:AD23"/>
    <mergeCell ref="E18:I18"/>
    <mergeCell ref="J18:AR18"/>
    <mergeCell ref="A19:C20"/>
    <mergeCell ref="E19:I19"/>
    <mergeCell ref="J19:W19"/>
    <mergeCell ref="Y19:AF19"/>
    <mergeCell ref="AG19:AR19"/>
    <mergeCell ref="E20:I20"/>
    <mergeCell ref="J20:AR20"/>
    <mergeCell ref="J16:W16"/>
    <mergeCell ref="Y16:AF16"/>
    <mergeCell ref="AG16:AR16"/>
    <mergeCell ref="F17:L17"/>
    <mergeCell ref="M17:W17"/>
    <mergeCell ref="Z17:AF17"/>
    <mergeCell ref="AG17:AR17"/>
    <mergeCell ref="AI12:AQ12"/>
    <mergeCell ref="AE13:AH13"/>
    <mergeCell ref="AI13:AQ13"/>
    <mergeCell ref="J14:AC14"/>
    <mergeCell ref="A15:C18"/>
    <mergeCell ref="E15:I15"/>
    <mergeCell ref="J15:W15"/>
    <mergeCell ref="Y15:AF15"/>
    <mergeCell ref="AG15:AR15"/>
    <mergeCell ref="E16:I16"/>
    <mergeCell ref="AP7:AQ8"/>
    <mergeCell ref="AE9:AL10"/>
    <mergeCell ref="AN9:AO10"/>
    <mergeCell ref="AP9:AQ10"/>
    <mergeCell ref="A10:H12"/>
    <mergeCell ref="AE11:AG11"/>
    <mergeCell ref="AH11:AJ11"/>
    <mergeCell ref="AK11:AN11"/>
    <mergeCell ref="AO11:AQ11"/>
    <mergeCell ref="AE12:AH12"/>
    <mergeCell ref="AV6:AW8"/>
    <mergeCell ref="AX6:BA8"/>
    <mergeCell ref="B7:C9"/>
    <mergeCell ref="D7:G9"/>
    <mergeCell ref="I7:I12"/>
    <mergeCell ref="J7:J12"/>
    <mergeCell ref="K7:K12"/>
    <mergeCell ref="L7:AD12"/>
    <mergeCell ref="AE7:AL8"/>
    <mergeCell ref="AN7:AO8"/>
    <mergeCell ref="AI4:AQ4"/>
    <mergeCell ref="AE5:AG5"/>
    <mergeCell ref="AH5:AJ5"/>
    <mergeCell ref="AK5:AN5"/>
    <mergeCell ref="AO5:AQ5"/>
    <mergeCell ref="AE6:AH6"/>
    <mergeCell ref="AI6:AQ6"/>
    <mergeCell ref="A2:H5"/>
    <mergeCell ref="I4:I6"/>
    <mergeCell ref="J4:J6"/>
    <mergeCell ref="K4:K6"/>
    <mergeCell ref="L4:AD6"/>
    <mergeCell ref="AE4:AH4"/>
  </mergeCells>
  <phoneticPr fontId="4" type="noConversion"/>
  <conditionalFormatting sqref="L132:T132">
    <cfRule type="cellIs" dxfId="43" priority="20" stopIfTrue="1" operator="greaterThan">
      <formula>720000</formula>
    </cfRule>
  </conditionalFormatting>
  <conditionalFormatting sqref="L133:T133">
    <cfRule type="cellIs" dxfId="42" priority="19" operator="greaterThan">
      <formula>3000000</formula>
    </cfRule>
  </conditionalFormatting>
  <conditionalFormatting sqref="L139:T139 AK105:AR105 AK109:AR109 AK107:AR107">
    <cfRule type="cellIs" dxfId="41" priority="18" operator="greaterThan">
      <formula>4000000</formula>
    </cfRule>
  </conditionalFormatting>
  <conditionalFormatting sqref="L141:T141">
    <cfRule type="cellIs" dxfId="40" priority="17" operator="greaterThan">
      <formula>2400000</formula>
    </cfRule>
  </conditionalFormatting>
  <conditionalFormatting sqref="AK136 AK115 AK119 AK121 AK123 AK125 AK127 AK129 AK111:AK113">
    <cfRule type="cellIs" dxfId="39" priority="16" operator="greaterThan">
      <formula>1000000</formula>
    </cfRule>
  </conditionalFormatting>
  <conditionalFormatting sqref="AK119 AK121 AK123 AK125">
    <cfRule type="cellIs" dxfId="38" priority="15" operator="greaterThan">
      <formula>100000</formula>
    </cfRule>
  </conditionalFormatting>
  <conditionalFormatting sqref="AU19">
    <cfRule type="cellIs" dxfId="37" priority="14" operator="equal">
      <formula>"주민오류"</formula>
    </cfRule>
  </conditionalFormatting>
  <conditionalFormatting sqref="AU15">
    <cfRule type="cellIs" dxfId="36" priority="13" operator="equal">
      <formula>"사업자오류"</formula>
    </cfRule>
  </conditionalFormatting>
  <conditionalFormatting sqref="AT16">
    <cfRule type="cellIs" dxfId="35" priority="12" operator="equal">
      <formula>10</formula>
    </cfRule>
  </conditionalFormatting>
  <conditionalFormatting sqref="AT20">
    <cfRule type="cellIs" dxfId="34" priority="11" operator="equal">
      <formula>13</formula>
    </cfRule>
  </conditionalFormatting>
  <conditionalFormatting sqref="AT17">
    <cfRule type="cellIs" dxfId="33" priority="10" operator="equal">
      <formula>10</formula>
    </cfRule>
  </conditionalFormatting>
  <conditionalFormatting sqref="BJ156:BM156">
    <cfRule type="cellIs" dxfId="32" priority="9" operator="greaterThan">
      <formula>69</formula>
    </cfRule>
  </conditionalFormatting>
  <conditionalFormatting sqref="BJ158:BM158">
    <cfRule type="cellIs" dxfId="31" priority="8" operator="greaterThan">
      <formula>69</formula>
    </cfRule>
  </conditionalFormatting>
  <conditionalFormatting sqref="BJ160:BM160">
    <cfRule type="cellIs" dxfId="30" priority="7" operator="greaterThan">
      <formula>69</formula>
    </cfRule>
  </conditionalFormatting>
  <conditionalFormatting sqref="BJ162:BM162">
    <cfRule type="cellIs" dxfId="29" priority="6" operator="greaterThan">
      <formula>69</formula>
    </cfRule>
  </conditionalFormatting>
  <conditionalFormatting sqref="BJ164:BM164">
    <cfRule type="cellIs" dxfId="28" priority="5" operator="greaterThan">
      <formula>69</formula>
    </cfRule>
  </conditionalFormatting>
  <conditionalFormatting sqref="BJ166:BM166">
    <cfRule type="cellIs" dxfId="27" priority="4" operator="greaterThan">
      <formula>69</formula>
    </cfRule>
  </conditionalFormatting>
  <conditionalFormatting sqref="BJ168:BM168">
    <cfRule type="cellIs" dxfId="26" priority="3" operator="greaterThan">
      <formula>69</formula>
    </cfRule>
  </conditionalFormatting>
  <conditionalFormatting sqref="L137:T137">
    <cfRule type="cellIs" dxfId="25" priority="2" operator="greaterThan">
      <formula>3000000</formula>
    </cfRule>
  </conditionalFormatting>
  <conditionalFormatting sqref="L138:T138">
    <cfRule type="cellIs" dxfId="24" priority="1" operator="greaterThan">
      <formula>3000000</formula>
    </cfRule>
  </conditionalFormatting>
  <dataValidations count="2">
    <dataValidation allowBlank="1" showInputMessage="1" showErrorMessage="1" promptTitle="특별소득공제" prompt="특별소득공제" sqref="D111" xr:uid="{265CCAD4-C713-44F3-AE2B-7ADF41FCD6EB}"/>
    <dataValidation allowBlank="1" showInputMessage="1" showErrorMessage="1" promptTitle="표준세액공제가 0보다 크면 0 강제 입력" prompt="표준세액공제가 0보다 크면 0 강제 입력" sqref="AN137:AR137 P115:T128" xr:uid="{D6343404-2495-43CC-B770-08784966C0B1}"/>
  </dataValidations>
  <hyperlinks>
    <hyperlink ref="F189" r:id="rId1" xr:uid="{3EAD0CDA-A797-44C5-A14C-2357D2752A45}"/>
    <hyperlink ref="AT1" r:id="rId2" xr:uid="{2A05F2A3-55E2-4D2A-BF7F-6746BA1F8E6F}"/>
    <hyperlink ref="AU95" r:id="rId3" xr:uid="{D750DCFB-3082-4FA8-BDEA-8D1D0B97B475}"/>
    <hyperlink ref="AT152" r:id="rId4" xr:uid="{9FDFDB63-3951-4546-96B0-2A461E2B8B12}"/>
  </hyperlinks>
  <printOptions horizontalCentered="1" verticalCentered="1"/>
  <pageMargins left="0.19685039370078741" right="0.19685039370078741" top="0.39370078740157483" bottom="0.19685039370078741" header="0" footer="7.874015748031496E-2"/>
  <pageSetup paperSize="9" scale="95" orientation="portrait" r:id="rId5"/>
  <headerFooter alignWithMargins="0">
    <oddFooter>&amp;R&amp;P/&amp;N</oddFooter>
  </headerFooter>
  <drawing r:id="rId6"/>
  <legacyDrawing r:id="rId7"/>
  <mc:AlternateContent xmlns:mc="http://schemas.openxmlformats.org/markup-compatibility/2006">
    <mc:Choice Requires="x14">
      <controls>
        <mc:AlternateContent xmlns:mc="http://schemas.openxmlformats.org/markup-compatibility/2006">
          <mc:Choice Requires="x14">
            <control shapeId="84993" r:id="rId8" name="Check Box 1">
              <controlPr defaultSize="0" autoFill="0" autoLine="0" autoPict="0">
                <anchor moveWithCells="1">
                  <from>
                    <xdr:col>7</xdr:col>
                    <xdr:colOff>47625</xdr:colOff>
                    <xdr:row>93</xdr:row>
                    <xdr:rowOff>152400</xdr:rowOff>
                  </from>
                  <to>
                    <xdr:col>8</xdr:col>
                    <xdr:colOff>66675</xdr:colOff>
                    <xdr:row>95</xdr:row>
                    <xdr:rowOff>9525</xdr:rowOff>
                  </to>
                </anchor>
              </controlPr>
            </control>
          </mc:Choice>
        </mc:AlternateContent>
        <mc:AlternateContent xmlns:mc="http://schemas.openxmlformats.org/markup-compatibility/2006">
          <mc:Choice Requires="x14">
            <control shapeId="84994" r:id="rId9" name="Check Box 2">
              <controlPr defaultSize="0" autoFill="0" autoLine="0" autoPict="0">
                <anchor moveWithCells="1">
                  <from>
                    <xdr:col>7</xdr:col>
                    <xdr:colOff>38100</xdr:colOff>
                    <xdr:row>97</xdr:row>
                    <xdr:rowOff>180975</xdr:rowOff>
                  </from>
                  <to>
                    <xdr:col>8</xdr:col>
                    <xdr:colOff>57150</xdr:colOff>
                    <xdr:row>99</xdr:row>
                    <xdr:rowOff>9525</xdr:rowOff>
                  </to>
                </anchor>
              </controlPr>
            </control>
          </mc:Choice>
        </mc:AlternateContent>
        <mc:AlternateContent xmlns:mc="http://schemas.openxmlformats.org/markup-compatibility/2006">
          <mc:Choice Requires="x14">
            <control shapeId="84995" r:id="rId10" name="Check Box 3">
              <controlPr defaultSize="0" autoFill="0" autoLine="0" autoPict="0">
                <anchor moveWithCells="1">
                  <from>
                    <xdr:col>9</xdr:col>
                    <xdr:colOff>19050</xdr:colOff>
                    <xdr:row>12</xdr:row>
                    <xdr:rowOff>0</xdr:rowOff>
                  </from>
                  <to>
                    <xdr:col>14</xdr:col>
                    <xdr:colOff>19050</xdr:colOff>
                    <xdr:row>13</xdr:row>
                    <xdr:rowOff>19050</xdr:rowOff>
                  </to>
                </anchor>
              </controlPr>
            </control>
          </mc:Choice>
        </mc:AlternateContent>
        <mc:AlternateContent xmlns:mc="http://schemas.openxmlformats.org/markup-compatibility/2006">
          <mc:Choice Requires="x14">
            <control shapeId="84996" r:id="rId11" name="Check Box 4">
              <controlPr defaultSize="0" autoFill="0" autoLine="0" autoPict="0">
                <anchor moveWithCells="1">
                  <from>
                    <xdr:col>33</xdr:col>
                    <xdr:colOff>180975</xdr:colOff>
                    <xdr:row>11</xdr:row>
                    <xdr:rowOff>180975</xdr:rowOff>
                  </from>
                  <to>
                    <xdr:col>38</xdr:col>
                    <xdr:colOff>66675</xdr:colOff>
                    <xdr:row>13</xdr:row>
                    <xdr:rowOff>9525</xdr:rowOff>
                  </to>
                </anchor>
              </controlPr>
            </control>
          </mc:Choice>
        </mc:AlternateContent>
        <mc:AlternateContent xmlns:mc="http://schemas.openxmlformats.org/markup-compatibility/2006">
          <mc:Choice Requires="x14">
            <control shapeId="84997" r:id="rId12" name="Check Box 5">
              <controlPr defaultSize="0" autoFill="0" autoLine="0" autoPict="0">
                <anchor moveWithCells="1">
                  <from>
                    <xdr:col>14</xdr:col>
                    <xdr:colOff>66675</xdr:colOff>
                    <xdr:row>12</xdr:row>
                    <xdr:rowOff>0</xdr:rowOff>
                  </from>
                  <to>
                    <xdr:col>19</xdr:col>
                    <xdr:colOff>57150</xdr:colOff>
                    <xdr:row>13</xdr:row>
                    <xdr:rowOff>19050</xdr:rowOff>
                  </to>
                </anchor>
              </controlPr>
            </control>
          </mc:Choice>
        </mc:AlternateContent>
        <mc:AlternateContent xmlns:mc="http://schemas.openxmlformats.org/markup-compatibility/2006">
          <mc:Choice Requires="x14">
            <control shapeId="84998" r:id="rId13" name="Check Box 6">
              <controlPr defaultSize="0" autoFill="0" autoLine="0" autoPict="0">
                <anchor moveWithCells="1">
                  <from>
                    <xdr:col>20</xdr:col>
                    <xdr:colOff>28575</xdr:colOff>
                    <xdr:row>12</xdr:row>
                    <xdr:rowOff>0</xdr:rowOff>
                  </from>
                  <to>
                    <xdr:col>25</xdr:col>
                    <xdr:colOff>152400</xdr:colOff>
                    <xdr:row>13</xdr:row>
                    <xdr:rowOff>19050</xdr:rowOff>
                  </to>
                </anchor>
              </controlPr>
            </control>
          </mc:Choice>
        </mc:AlternateContent>
        <mc:AlternateContent xmlns:mc="http://schemas.openxmlformats.org/markup-compatibility/2006">
          <mc:Choice Requires="x14">
            <control shapeId="84999" r:id="rId14" name="Check Box 7">
              <controlPr defaultSize="0" autoFill="0" autoLine="0" autoPict="0">
                <anchor moveWithCells="1">
                  <from>
                    <xdr:col>38</xdr:col>
                    <xdr:colOff>38100</xdr:colOff>
                    <xdr:row>11</xdr:row>
                    <xdr:rowOff>180975</xdr:rowOff>
                  </from>
                  <to>
                    <xdr:col>43</xdr:col>
                    <xdr:colOff>0</xdr:colOff>
                    <xdr:row>13</xdr:row>
                    <xdr:rowOff>9525</xdr:rowOff>
                  </to>
                </anchor>
              </controlPr>
            </control>
          </mc:Choice>
        </mc:AlternateContent>
        <mc:AlternateContent xmlns:mc="http://schemas.openxmlformats.org/markup-compatibility/2006">
          <mc:Choice Requires="x14">
            <control shapeId="85000" r:id="rId15" name="Check Box 8">
              <controlPr defaultSize="0" autoFill="0" autoLine="0" autoPict="0">
                <anchor moveWithCells="1">
                  <from>
                    <xdr:col>33</xdr:col>
                    <xdr:colOff>180975</xdr:colOff>
                    <xdr:row>10</xdr:row>
                    <xdr:rowOff>123825</xdr:rowOff>
                  </from>
                  <to>
                    <xdr:col>37</xdr:col>
                    <xdr:colOff>123825</xdr:colOff>
                    <xdr:row>12</xdr:row>
                    <xdr:rowOff>9525</xdr:rowOff>
                  </to>
                </anchor>
              </controlPr>
            </control>
          </mc:Choice>
        </mc:AlternateContent>
        <mc:AlternateContent xmlns:mc="http://schemas.openxmlformats.org/markup-compatibility/2006">
          <mc:Choice Requires="x14">
            <control shapeId="85001" r:id="rId16" name="Check Box 9">
              <controlPr defaultSize="0" autoFill="0" autoLine="0" autoPict="0">
                <anchor moveWithCells="1">
                  <from>
                    <xdr:col>38</xdr:col>
                    <xdr:colOff>38100</xdr:colOff>
                    <xdr:row>10</xdr:row>
                    <xdr:rowOff>123825</xdr:rowOff>
                  </from>
                  <to>
                    <xdr:col>42</xdr:col>
                    <xdr:colOff>28575</xdr:colOff>
                    <xdr:row>12</xdr:row>
                    <xdr:rowOff>9525</xdr:rowOff>
                  </to>
                </anchor>
              </controlPr>
            </control>
          </mc:Choice>
        </mc:AlternateContent>
        <mc:AlternateContent xmlns:mc="http://schemas.openxmlformats.org/markup-compatibility/2006">
          <mc:Choice Requires="x14">
            <control shapeId="85002" r:id="rId17" name="Check Box 10">
              <controlPr defaultSize="0" autoFill="0" autoLine="0" autoPict="0">
                <anchor moveWithCells="1">
                  <from>
                    <xdr:col>34</xdr:col>
                    <xdr:colOff>19050</xdr:colOff>
                    <xdr:row>4</xdr:row>
                    <xdr:rowOff>123825</xdr:rowOff>
                  </from>
                  <to>
                    <xdr:col>37</xdr:col>
                    <xdr:colOff>152400</xdr:colOff>
                    <xdr:row>6</xdr:row>
                    <xdr:rowOff>9525</xdr:rowOff>
                  </to>
                </anchor>
              </controlPr>
            </control>
          </mc:Choice>
        </mc:AlternateContent>
        <mc:AlternateContent xmlns:mc="http://schemas.openxmlformats.org/markup-compatibility/2006">
          <mc:Choice Requires="x14">
            <control shapeId="85003" r:id="rId18" name="Check Box 11">
              <controlPr defaultSize="0" autoFill="0" autoLine="0" autoPict="0">
                <anchor moveWithCells="1">
                  <from>
                    <xdr:col>38</xdr:col>
                    <xdr:colOff>85725</xdr:colOff>
                    <xdr:row>4</xdr:row>
                    <xdr:rowOff>123825</xdr:rowOff>
                  </from>
                  <to>
                    <xdr:col>42</xdr:col>
                    <xdr:colOff>95250</xdr:colOff>
                    <xdr:row>6</xdr:row>
                    <xdr:rowOff>9525</xdr:rowOff>
                  </to>
                </anchor>
              </controlPr>
            </control>
          </mc:Choice>
        </mc:AlternateContent>
        <mc:AlternateContent xmlns:mc="http://schemas.openxmlformats.org/markup-compatibility/2006">
          <mc:Choice Requires="x14">
            <control shapeId="85004" r:id="rId19" name="Check Box 12">
              <controlPr defaultSize="0" autoFill="0" autoLine="0" autoPict="0">
                <anchor moveWithCells="1">
                  <from>
                    <xdr:col>7</xdr:col>
                    <xdr:colOff>38100</xdr:colOff>
                    <xdr:row>99</xdr:row>
                    <xdr:rowOff>0</xdr:rowOff>
                  </from>
                  <to>
                    <xdr:col>8</xdr:col>
                    <xdr:colOff>76200</xdr:colOff>
                    <xdr:row>100</xdr:row>
                    <xdr:rowOff>19050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5A7B7-A3B2-468B-BD30-692D4A1E34CA}">
  <sheetPr>
    <tabColor theme="3"/>
  </sheetPr>
  <dimension ref="A1:BM201"/>
  <sheetViews>
    <sheetView showGridLines="0" topLeftCell="A6" zoomScale="130" zoomScaleNormal="130" workbookViewId="0">
      <selection activeCell="J15" sqref="J15:W15"/>
    </sheetView>
  </sheetViews>
  <sheetFormatPr defaultColWidth="2.5" defaultRowHeight="10.5"/>
  <cols>
    <col min="1" max="1" width="2.5" style="1479" customWidth="1"/>
    <col min="2" max="2" width="3" style="1479" bestFit="1" customWidth="1"/>
    <col min="3" max="8" width="2.375" style="1479" customWidth="1"/>
    <col min="9" max="9" width="2.75" style="1479" customWidth="1"/>
    <col min="10" max="11" width="3.5" style="1479" customWidth="1"/>
    <col min="12" max="12" width="2.25" style="1479" customWidth="1"/>
    <col min="13" max="13" width="1.375" style="1479" customWidth="1"/>
    <col min="14" max="17" width="2.25" style="1479" customWidth="1"/>
    <col min="18" max="19" width="2.875" style="1479" customWidth="1"/>
    <col min="20" max="20" width="1.75" style="1479" customWidth="1"/>
    <col min="21" max="26" width="2.25" style="1479" customWidth="1"/>
    <col min="27" max="29" width="2.5" style="1479" customWidth="1"/>
    <col min="30" max="30" width="2.25" style="1479" customWidth="1"/>
    <col min="31" max="32" width="2" style="1479" customWidth="1"/>
    <col min="33" max="33" width="2.5" style="1479" customWidth="1"/>
    <col min="34" max="34" width="2" style="1479" customWidth="1"/>
    <col min="35" max="35" width="2.5" style="1479" customWidth="1"/>
    <col min="36" max="36" width="2.25" style="1479" customWidth="1"/>
    <col min="37" max="44" width="2.125" style="1479" customWidth="1"/>
    <col min="45" max="45" width="2.5" style="1479" customWidth="1"/>
    <col min="46" max="46" width="9.25" style="1479" customWidth="1"/>
    <col min="47" max="47" width="10.625" style="1479" customWidth="1"/>
    <col min="48" max="48" width="9.25" style="1479" customWidth="1"/>
    <col min="49" max="49" width="8.375" style="1479" customWidth="1"/>
    <col min="50" max="50" width="9.375" style="1479" customWidth="1"/>
    <col min="51" max="51" width="11" style="1479" bestFit="1" customWidth="1"/>
    <col min="52" max="52" width="5.625" style="1479" customWidth="1"/>
    <col min="53" max="53" width="15.625" style="1479" bestFit="1" customWidth="1"/>
    <col min="54" max="55" width="9.375" style="1479" customWidth="1"/>
    <col min="56" max="57" width="14.25" style="1479" customWidth="1"/>
    <col min="58" max="58" width="8.75" style="1479" customWidth="1"/>
    <col min="59" max="59" width="15" style="1479" bestFit="1" customWidth="1"/>
    <col min="60" max="64" width="8.75" style="1479" customWidth="1"/>
    <col min="65" max="16384" width="2.5" style="1479"/>
  </cols>
  <sheetData>
    <row r="1" spans="1:53" s="1480" customFormat="1" ht="15" customHeight="1" thickBot="1">
      <c r="A1" s="1479" t="s">
        <v>1535</v>
      </c>
      <c r="AQ1" s="1480" t="s">
        <v>1536</v>
      </c>
      <c r="AT1" s="1481" t="s">
        <v>1537</v>
      </c>
    </row>
    <row r="2" spans="1:53" s="1480" customFormat="1" ht="9" customHeight="1">
      <c r="A2" s="1482"/>
      <c r="B2" s="1483"/>
      <c r="C2" s="1483"/>
      <c r="D2" s="1483"/>
      <c r="E2" s="1483"/>
      <c r="F2" s="1483"/>
      <c r="G2" s="1483"/>
      <c r="H2" s="1483"/>
      <c r="I2" s="1484"/>
      <c r="J2" s="1484"/>
      <c r="K2" s="1484"/>
      <c r="L2" s="1484"/>
      <c r="M2" s="1484"/>
      <c r="N2" s="1484"/>
      <c r="O2" s="1484"/>
      <c r="P2" s="1484"/>
      <c r="Q2" s="1484"/>
      <c r="R2" s="1484"/>
      <c r="S2" s="1484"/>
      <c r="T2" s="1484"/>
      <c r="U2" s="1484"/>
      <c r="V2" s="1484"/>
      <c r="W2" s="1484"/>
      <c r="X2" s="1484"/>
      <c r="Y2" s="1484"/>
      <c r="Z2" s="1484"/>
      <c r="AA2" s="1484"/>
      <c r="AB2" s="1484"/>
      <c r="AC2" s="1484"/>
      <c r="AD2" s="1484"/>
      <c r="AE2" s="1484"/>
      <c r="AF2" s="1484"/>
      <c r="AG2" s="1484"/>
      <c r="AH2" s="1484"/>
      <c r="AI2" s="1484"/>
      <c r="AJ2" s="1484"/>
      <c r="AK2" s="1484"/>
      <c r="AL2" s="1484"/>
      <c r="AM2" s="1484"/>
      <c r="AN2" s="1484"/>
      <c r="AO2" s="1484"/>
      <c r="AP2" s="1484"/>
      <c r="AQ2" s="1484"/>
      <c r="AR2" s="1485"/>
    </row>
    <row r="3" spans="1:53" s="1480" customFormat="1" ht="6" customHeight="1">
      <c r="A3" s="1486"/>
      <c r="B3" s="1487"/>
      <c r="C3" s="1487"/>
      <c r="D3" s="1487"/>
      <c r="E3" s="1487"/>
      <c r="F3" s="1487"/>
      <c r="G3" s="1487"/>
      <c r="H3" s="1487"/>
      <c r="AR3" s="1488"/>
    </row>
    <row r="4" spans="1:53" s="1480" customFormat="1" ht="10.5" customHeight="1">
      <c r="A4" s="1486"/>
      <c r="B4" s="1487"/>
      <c r="C4" s="1487"/>
      <c r="D4" s="1487"/>
      <c r="E4" s="1487"/>
      <c r="F4" s="1487"/>
      <c r="G4" s="1487"/>
      <c r="H4" s="1487"/>
      <c r="I4" s="1489" t="s">
        <v>1538</v>
      </c>
      <c r="J4" s="1490"/>
      <c r="K4" s="1491" t="s">
        <v>1539</v>
      </c>
      <c r="L4" s="1492" t="s">
        <v>1540</v>
      </c>
      <c r="M4" s="1492"/>
      <c r="N4" s="1492"/>
      <c r="O4" s="1492"/>
      <c r="P4" s="1492"/>
      <c r="Q4" s="1492"/>
      <c r="R4" s="1492"/>
      <c r="S4" s="1492"/>
      <c r="T4" s="1492"/>
      <c r="U4" s="1492"/>
      <c r="V4" s="1492"/>
      <c r="W4" s="1492"/>
      <c r="X4" s="1492"/>
      <c r="Y4" s="1492"/>
      <c r="Z4" s="1492"/>
      <c r="AA4" s="1492"/>
      <c r="AB4" s="1492"/>
      <c r="AC4" s="1492"/>
      <c r="AD4" s="1492"/>
      <c r="AE4" s="1493" t="s">
        <v>1541</v>
      </c>
      <c r="AF4" s="1494"/>
      <c r="AG4" s="1494"/>
      <c r="AH4" s="1495"/>
      <c r="AI4" s="1496" t="s">
        <v>1542</v>
      </c>
      <c r="AJ4" s="1497"/>
      <c r="AK4" s="1497"/>
      <c r="AL4" s="1497"/>
      <c r="AM4" s="1497"/>
      <c r="AN4" s="1497"/>
      <c r="AO4" s="1497"/>
      <c r="AP4" s="1497"/>
      <c r="AQ4" s="1498"/>
      <c r="AR4" s="1488"/>
    </row>
    <row r="5" spans="1:53" s="1480" customFormat="1" ht="10.5" customHeight="1">
      <c r="A5" s="1486"/>
      <c r="B5" s="1487"/>
      <c r="C5" s="1487"/>
      <c r="D5" s="1487"/>
      <c r="E5" s="1487"/>
      <c r="F5" s="1487"/>
      <c r="G5" s="1487"/>
      <c r="H5" s="1487"/>
      <c r="I5" s="1489"/>
      <c r="J5" s="1490"/>
      <c r="K5" s="1491"/>
      <c r="L5" s="1492"/>
      <c r="M5" s="1492"/>
      <c r="N5" s="1492"/>
      <c r="O5" s="1492"/>
      <c r="P5" s="1492"/>
      <c r="Q5" s="1492"/>
      <c r="R5" s="1492"/>
      <c r="S5" s="1492"/>
      <c r="T5" s="1492"/>
      <c r="U5" s="1492"/>
      <c r="V5" s="1492"/>
      <c r="W5" s="1492"/>
      <c r="X5" s="1492"/>
      <c r="Y5" s="1492"/>
      <c r="Z5" s="1492"/>
      <c r="AA5" s="1492"/>
      <c r="AB5" s="1492"/>
      <c r="AC5" s="1492"/>
      <c r="AD5" s="1492"/>
      <c r="AE5" s="1493" t="s">
        <v>1543</v>
      </c>
      <c r="AF5" s="1494"/>
      <c r="AG5" s="1495"/>
      <c r="AH5" s="1499" t="s">
        <v>1544</v>
      </c>
      <c r="AI5" s="1500"/>
      <c r="AJ5" s="1501"/>
      <c r="AK5" s="1493" t="s">
        <v>1545</v>
      </c>
      <c r="AL5" s="1494"/>
      <c r="AM5" s="1494"/>
      <c r="AN5" s="1495"/>
      <c r="AO5" s="1502" t="s">
        <v>1546</v>
      </c>
      <c r="AP5" s="1502"/>
      <c r="AQ5" s="1503"/>
      <c r="AR5" s="1488"/>
    </row>
    <row r="6" spans="1:53" s="1480" customFormat="1" ht="15" customHeight="1">
      <c r="A6" s="1504"/>
      <c r="H6" s="1505"/>
      <c r="I6" s="1489"/>
      <c r="J6" s="1490"/>
      <c r="K6" s="1491"/>
      <c r="L6" s="1492"/>
      <c r="M6" s="1492"/>
      <c r="N6" s="1492"/>
      <c r="O6" s="1492"/>
      <c r="P6" s="1492"/>
      <c r="Q6" s="1492"/>
      <c r="R6" s="1492"/>
      <c r="S6" s="1492"/>
      <c r="T6" s="1492"/>
      <c r="U6" s="1492"/>
      <c r="V6" s="1492"/>
      <c r="W6" s="1492"/>
      <c r="X6" s="1492"/>
      <c r="Y6" s="1492"/>
      <c r="Z6" s="1492"/>
      <c r="AA6" s="1492"/>
      <c r="AB6" s="1492"/>
      <c r="AC6" s="1492"/>
      <c r="AD6" s="1492"/>
      <c r="AE6" s="1506" t="s">
        <v>1547</v>
      </c>
      <c r="AF6" s="1507"/>
      <c r="AG6" s="1507"/>
      <c r="AH6" s="1508"/>
      <c r="AI6" s="1509"/>
      <c r="AJ6" s="1510"/>
      <c r="AK6" s="1510"/>
      <c r="AL6" s="1510"/>
      <c r="AM6" s="1510"/>
      <c r="AN6" s="1510"/>
      <c r="AO6" s="1510"/>
      <c r="AP6" s="1510"/>
      <c r="AQ6" s="1511"/>
      <c r="AR6" s="1488"/>
      <c r="AV6" s="1512" t="s">
        <v>1548</v>
      </c>
      <c r="AW6" s="1513"/>
      <c r="AX6" s="1514"/>
      <c r="AY6" s="1515"/>
      <c r="AZ6" s="1515"/>
      <c r="BA6" s="1516"/>
    </row>
    <row r="7" spans="1:53" s="1480" customFormat="1" ht="5.25" customHeight="1">
      <c r="A7" s="1504"/>
      <c r="B7" s="1517" t="s">
        <v>1548</v>
      </c>
      <c r="C7" s="1518"/>
      <c r="D7" s="1514"/>
      <c r="E7" s="1515"/>
      <c r="F7" s="1515"/>
      <c r="G7" s="1516"/>
      <c r="H7" s="1505"/>
      <c r="I7" s="1519" t="s">
        <v>1538</v>
      </c>
      <c r="J7" s="1520" t="s">
        <v>1549</v>
      </c>
      <c r="K7" s="1521" t="s">
        <v>1539</v>
      </c>
      <c r="L7" s="1521" t="s">
        <v>1550</v>
      </c>
      <c r="M7" s="1521"/>
      <c r="N7" s="1521"/>
      <c r="O7" s="1521"/>
      <c r="P7" s="1521"/>
      <c r="Q7" s="1521"/>
      <c r="R7" s="1521"/>
      <c r="S7" s="1521"/>
      <c r="T7" s="1521"/>
      <c r="U7" s="1521"/>
      <c r="V7" s="1521"/>
      <c r="W7" s="1521"/>
      <c r="X7" s="1521"/>
      <c r="Y7" s="1521"/>
      <c r="Z7" s="1521"/>
      <c r="AA7" s="1521"/>
      <c r="AB7" s="1521"/>
      <c r="AC7" s="1521"/>
      <c r="AD7" s="1521"/>
      <c r="AE7" s="1522" t="s">
        <v>1551</v>
      </c>
      <c r="AF7" s="1523"/>
      <c r="AG7" s="1523"/>
      <c r="AH7" s="1523"/>
      <c r="AI7" s="1523"/>
      <c r="AJ7" s="1523"/>
      <c r="AK7" s="1523"/>
      <c r="AL7" s="1524"/>
      <c r="AM7" s="1525"/>
      <c r="AN7" s="1526" t="s">
        <v>1552</v>
      </c>
      <c r="AO7" s="1526"/>
      <c r="AP7" s="1526" t="s">
        <v>1553</v>
      </c>
      <c r="AQ7" s="1527"/>
      <c r="AR7" s="1488"/>
      <c r="AV7" s="1528"/>
      <c r="AW7" s="1529"/>
      <c r="AX7" s="1530"/>
      <c r="AY7" s="1531"/>
      <c r="AZ7" s="1531"/>
      <c r="BA7" s="1532"/>
    </row>
    <row r="8" spans="1:53" s="1480" customFormat="1" ht="5.25" customHeight="1">
      <c r="A8" s="1504"/>
      <c r="B8" s="1533"/>
      <c r="C8" s="1534"/>
      <c r="D8" s="1530"/>
      <c r="E8" s="1531"/>
      <c r="F8" s="1531"/>
      <c r="G8" s="1532"/>
      <c r="H8" s="1505"/>
      <c r="I8" s="1519"/>
      <c r="J8" s="1520"/>
      <c r="K8" s="1521"/>
      <c r="L8" s="1521"/>
      <c r="M8" s="1521"/>
      <c r="N8" s="1521"/>
      <c r="O8" s="1521"/>
      <c r="P8" s="1521"/>
      <c r="Q8" s="1521"/>
      <c r="R8" s="1521"/>
      <c r="S8" s="1521"/>
      <c r="T8" s="1521"/>
      <c r="U8" s="1521"/>
      <c r="V8" s="1521"/>
      <c r="W8" s="1521"/>
      <c r="X8" s="1521"/>
      <c r="Y8" s="1521"/>
      <c r="Z8" s="1521"/>
      <c r="AA8" s="1521"/>
      <c r="AB8" s="1521"/>
      <c r="AC8" s="1521"/>
      <c r="AD8" s="1521"/>
      <c r="AE8" s="1535"/>
      <c r="AF8" s="1536"/>
      <c r="AG8" s="1536"/>
      <c r="AH8" s="1536"/>
      <c r="AI8" s="1536"/>
      <c r="AJ8" s="1536"/>
      <c r="AK8" s="1536"/>
      <c r="AL8" s="1537"/>
      <c r="AM8" s="1538"/>
      <c r="AN8" s="1539"/>
      <c r="AO8" s="1539"/>
      <c r="AP8" s="1539"/>
      <c r="AQ8" s="1540"/>
      <c r="AR8" s="1488"/>
      <c r="AV8" s="1541"/>
      <c r="AW8" s="1542"/>
      <c r="AX8" s="1543"/>
      <c r="AY8" s="1544"/>
      <c r="AZ8" s="1544"/>
      <c r="BA8" s="1545"/>
    </row>
    <row r="9" spans="1:53" s="1480" customFormat="1" ht="5.25" customHeight="1">
      <c r="A9" s="1504"/>
      <c r="B9" s="1546"/>
      <c r="C9" s="1547"/>
      <c r="D9" s="1543"/>
      <c r="E9" s="1544"/>
      <c r="F9" s="1544"/>
      <c r="G9" s="1545"/>
      <c r="H9" s="1505"/>
      <c r="I9" s="1519"/>
      <c r="J9" s="1520"/>
      <c r="K9" s="1521"/>
      <c r="L9" s="1521"/>
      <c r="M9" s="1521"/>
      <c r="N9" s="1521"/>
      <c r="O9" s="1521"/>
      <c r="P9" s="1521"/>
      <c r="Q9" s="1521"/>
      <c r="R9" s="1521"/>
      <c r="S9" s="1521"/>
      <c r="T9" s="1521"/>
      <c r="U9" s="1521"/>
      <c r="V9" s="1521"/>
      <c r="W9" s="1521"/>
      <c r="X9" s="1521"/>
      <c r="Y9" s="1521"/>
      <c r="Z9" s="1521"/>
      <c r="AA9" s="1521"/>
      <c r="AB9" s="1521"/>
      <c r="AC9" s="1521"/>
      <c r="AD9" s="1521"/>
      <c r="AE9" s="1522" t="s">
        <v>1554</v>
      </c>
      <c r="AF9" s="1523"/>
      <c r="AG9" s="1523"/>
      <c r="AH9" s="1523"/>
      <c r="AI9" s="1523"/>
      <c r="AJ9" s="1523"/>
      <c r="AK9" s="1523"/>
      <c r="AL9" s="1524"/>
      <c r="AM9" s="1525"/>
      <c r="AN9" s="1526" t="s">
        <v>1552</v>
      </c>
      <c r="AO9" s="1526"/>
      <c r="AP9" s="1526" t="s">
        <v>1553</v>
      </c>
      <c r="AQ9" s="1527"/>
      <c r="AR9" s="1488"/>
    </row>
    <row r="10" spans="1:53" s="1480" customFormat="1" ht="5.25" customHeight="1">
      <c r="A10" s="1548"/>
      <c r="B10" s="1531"/>
      <c r="C10" s="1531"/>
      <c r="D10" s="1531"/>
      <c r="E10" s="1531"/>
      <c r="F10" s="1531"/>
      <c r="G10" s="1531"/>
      <c r="H10" s="1531"/>
      <c r="I10" s="1519"/>
      <c r="J10" s="1520"/>
      <c r="K10" s="1521"/>
      <c r="L10" s="1521"/>
      <c r="M10" s="1521"/>
      <c r="N10" s="1521"/>
      <c r="O10" s="1521"/>
      <c r="P10" s="1521"/>
      <c r="Q10" s="1521"/>
      <c r="R10" s="1521"/>
      <c r="S10" s="1521"/>
      <c r="T10" s="1521"/>
      <c r="U10" s="1521"/>
      <c r="V10" s="1521"/>
      <c r="W10" s="1521"/>
      <c r="X10" s="1521"/>
      <c r="Y10" s="1521"/>
      <c r="Z10" s="1521"/>
      <c r="AA10" s="1521"/>
      <c r="AB10" s="1521"/>
      <c r="AC10" s="1521"/>
      <c r="AD10" s="1521"/>
      <c r="AE10" s="1535"/>
      <c r="AF10" s="1536"/>
      <c r="AG10" s="1536"/>
      <c r="AH10" s="1536"/>
      <c r="AI10" s="1536"/>
      <c r="AJ10" s="1536"/>
      <c r="AK10" s="1536"/>
      <c r="AL10" s="1537"/>
      <c r="AM10" s="1538"/>
      <c r="AN10" s="1539"/>
      <c r="AO10" s="1539"/>
      <c r="AP10" s="1539"/>
      <c r="AQ10" s="1540"/>
      <c r="AR10" s="1488"/>
    </row>
    <row r="11" spans="1:53" s="1480" customFormat="1" ht="10.5" customHeight="1">
      <c r="A11" s="1548"/>
      <c r="B11" s="1531"/>
      <c r="C11" s="1531"/>
      <c r="D11" s="1531"/>
      <c r="E11" s="1531"/>
      <c r="F11" s="1531"/>
      <c r="G11" s="1531"/>
      <c r="H11" s="1531"/>
      <c r="I11" s="1519"/>
      <c r="J11" s="1520"/>
      <c r="K11" s="1521"/>
      <c r="L11" s="1521"/>
      <c r="M11" s="1521"/>
      <c r="N11" s="1521"/>
      <c r="O11" s="1521"/>
      <c r="P11" s="1521"/>
      <c r="Q11" s="1521"/>
      <c r="R11" s="1521"/>
      <c r="S11" s="1521"/>
      <c r="T11" s="1521"/>
      <c r="U11" s="1521"/>
      <c r="V11" s="1521"/>
      <c r="W11" s="1521"/>
      <c r="X11" s="1521"/>
      <c r="Y11" s="1521"/>
      <c r="Z11" s="1521"/>
      <c r="AA11" s="1521"/>
      <c r="AB11" s="1521"/>
      <c r="AC11" s="1521"/>
      <c r="AD11" s="1521"/>
      <c r="AE11" s="1493" t="s">
        <v>1555</v>
      </c>
      <c r="AF11" s="1494"/>
      <c r="AG11" s="1495"/>
      <c r="AH11" s="1499" t="s">
        <v>1544</v>
      </c>
      <c r="AI11" s="1500"/>
      <c r="AJ11" s="1501"/>
      <c r="AK11" s="1493" t="s">
        <v>1556</v>
      </c>
      <c r="AL11" s="1494"/>
      <c r="AM11" s="1494"/>
      <c r="AN11" s="1495"/>
      <c r="AO11" s="1502" t="s">
        <v>1546</v>
      </c>
      <c r="AP11" s="1502"/>
      <c r="AQ11" s="1503"/>
      <c r="AR11" s="1488"/>
    </row>
    <row r="12" spans="1:53" s="1480" customFormat="1" ht="15" customHeight="1">
      <c r="A12" s="1548"/>
      <c r="B12" s="1531"/>
      <c r="C12" s="1531"/>
      <c r="D12" s="1531"/>
      <c r="E12" s="1531"/>
      <c r="F12" s="1531"/>
      <c r="G12" s="1531"/>
      <c r="H12" s="1531"/>
      <c r="I12" s="1519"/>
      <c r="J12" s="1520"/>
      <c r="K12" s="1521"/>
      <c r="L12" s="1521"/>
      <c r="M12" s="1521"/>
      <c r="N12" s="1521"/>
      <c r="O12" s="1521"/>
      <c r="P12" s="1521"/>
      <c r="Q12" s="1521"/>
      <c r="R12" s="1521"/>
      <c r="S12" s="1521"/>
      <c r="T12" s="1521"/>
      <c r="U12" s="1521"/>
      <c r="V12" s="1521"/>
      <c r="W12" s="1521"/>
      <c r="X12" s="1521"/>
      <c r="Y12" s="1521"/>
      <c r="Z12" s="1521"/>
      <c r="AA12" s="1521"/>
      <c r="AB12" s="1521"/>
      <c r="AC12" s="1521"/>
      <c r="AD12" s="1521"/>
      <c r="AE12" s="1549" t="s">
        <v>1557</v>
      </c>
      <c r="AF12" s="1550"/>
      <c r="AG12" s="1550"/>
      <c r="AH12" s="1551"/>
      <c r="AI12" s="1510"/>
      <c r="AJ12" s="1510"/>
      <c r="AK12" s="1510"/>
      <c r="AL12" s="1510"/>
      <c r="AM12" s="1510"/>
      <c r="AN12" s="1510"/>
      <c r="AO12" s="1510"/>
      <c r="AP12" s="1510"/>
      <c r="AQ12" s="1511"/>
      <c r="AR12" s="1488"/>
    </row>
    <row r="13" spans="1:53" s="1480" customFormat="1" ht="15" customHeight="1">
      <c r="A13" s="1504"/>
      <c r="G13" s="1505"/>
      <c r="H13" s="1505"/>
      <c r="I13" s="1552" t="s">
        <v>1558</v>
      </c>
      <c r="J13" s="1553"/>
      <c r="K13" s="1553"/>
      <c r="L13" s="1553"/>
      <c r="M13" s="1553"/>
      <c r="N13" s="1553"/>
      <c r="O13" s="1553"/>
      <c r="P13" s="1553"/>
      <c r="Q13" s="1553"/>
      <c r="R13" s="1553"/>
      <c r="S13" s="1553"/>
      <c r="T13" s="1553"/>
      <c r="U13" s="1553"/>
      <c r="V13" s="1553"/>
      <c r="W13" s="1553"/>
      <c r="X13" s="1553"/>
      <c r="Y13" s="1553"/>
      <c r="Z13" s="1553"/>
      <c r="AA13" s="1554" t="s">
        <v>1559</v>
      </c>
      <c r="AB13" s="1479"/>
      <c r="AE13" s="1549" t="s">
        <v>1560</v>
      </c>
      <c r="AF13" s="1550"/>
      <c r="AG13" s="1550"/>
      <c r="AH13" s="1551"/>
      <c r="AI13" s="1510"/>
      <c r="AJ13" s="1510"/>
      <c r="AK13" s="1510"/>
      <c r="AL13" s="1510"/>
      <c r="AM13" s="1510"/>
      <c r="AN13" s="1510"/>
      <c r="AO13" s="1510"/>
      <c r="AP13" s="1510"/>
      <c r="AQ13" s="1511"/>
      <c r="AR13" s="1488"/>
    </row>
    <row r="14" spans="1:53" s="1480" customFormat="1" ht="18" customHeight="1" thickBot="1">
      <c r="A14" s="1504"/>
      <c r="J14" s="1555"/>
      <c r="K14" s="1555"/>
      <c r="L14" s="1555"/>
      <c r="M14" s="1555"/>
      <c r="N14" s="1555"/>
      <c r="O14" s="1555"/>
      <c r="P14" s="1555"/>
      <c r="Q14" s="1555"/>
      <c r="R14" s="1555"/>
      <c r="S14" s="1555"/>
      <c r="T14" s="1555"/>
      <c r="U14" s="1555"/>
      <c r="V14" s="1555"/>
      <c r="W14" s="1555"/>
      <c r="X14" s="1555"/>
      <c r="Y14" s="1555"/>
      <c r="Z14" s="1555"/>
      <c r="AA14" s="1555"/>
      <c r="AB14" s="1555"/>
      <c r="AC14" s="1555"/>
      <c r="AR14" s="1488"/>
      <c r="AT14" s="1556" t="s">
        <v>1561</v>
      </c>
      <c r="AU14" s="1557" t="s">
        <v>1562</v>
      </c>
    </row>
    <row r="15" spans="1:53" s="1480" customFormat="1" ht="12" customHeight="1">
      <c r="A15" s="1558" t="s">
        <v>1563</v>
      </c>
      <c r="B15" s="1559"/>
      <c r="C15" s="1560"/>
      <c r="D15" s="1561" t="s">
        <v>1564</v>
      </c>
      <c r="E15" s="1562" t="s">
        <v>1565</v>
      </c>
      <c r="F15" s="1562"/>
      <c r="G15" s="1562"/>
      <c r="H15" s="1562"/>
      <c r="I15" s="1563"/>
      <c r="J15" s="2710" t="str">
        <f>'근로소득원천징수영수증(특별공제)-입력'!$J$15</f>
        <v>㈜선우회계법인</v>
      </c>
      <c r="K15" s="2711"/>
      <c r="L15" s="2711"/>
      <c r="M15" s="2711"/>
      <c r="N15" s="2711"/>
      <c r="O15" s="2711"/>
      <c r="P15" s="2711"/>
      <c r="Q15" s="2711"/>
      <c r="R15" s="2711"/>
      <c r="S15" s="2711"/>
      <c r="T15" s="2711"/>
      <c r="U15" s="2711"/>
      <c r="V15" s="2711"/>
      <c r="W15" s="2712"/>
      <c r="X15" s="1567" t="s">
        <v>1567</v>
      </c>
      <c r="Y15" s="1562" t="s">
        <v>1568</v>
      </c>
      <c r="Z15" s="1562"/>
      <c r="AA15" s="1562"/>
      <c r="AB15" s="1562"/>
      <c r="AC15" s="1562"/>
      <c r="AD15" s="1562"/>
      <c r="AE15" s="1562"/>
      <c r="AF15" s="1563"/>
      <c r="AG15" s="2711" t="str">
        <f>'근로소득원천징수영수증(특별공제)-입력'!$AG$15</f>
        <v>손흥민</v>
      </c>
      <c r="AH15" s="2711"/>
      <c r="AI15" s="2711"/>
      <c r="AJ15" s="2711"/>
      <c r="AK15" s="2711"/>
      <c r="AL15" s="2711"/>
      <c r="AM15" s="2711"/>
      <c r="AN15" s="2711"/>
      <c r="AO15" s="2711"/>
      <c r="AP15" s="2711"/>
      <c r="AQ15" s="2711"/>
      <c r="AR15" s="2713"/>
      <c r="AT15" s="1557">
        <f>IF(10-MOD(MID(J16,1,1)*1+MID(J16,2,1)*3+MID(J16,3,1)*7+MID(J16,4,1)*1+MID(J16,5,1)*3+MID(J16,6,1)*7+MID(J16,7,1)*1+MID(J16,8,1)*3+INT((MID(J16,9,1)*5)/10)+MOD(MID(J16,9,1)*5,10),10)=10,0,10-MOD(MID(J16,1,1)*1+MID(J16,2,1)*3+MID(J16,3,1)*7+MID(J16,4,1)*1+MID(J16,5,1)*3+MID(J16,6,1)*7+MID(J16,7,1)*1+MID(J16,8,1)*3+INT((MID(J16,9,1)*5)/10)+MOD(MID(J16,9,1)*5,10),10))</f>
        <v>7</v>
      </c>
      <c r="AU15" s="1557" t="str">
        <f>IF(INT(MID(J16,10,1))=AT15,"OK","사업자오류")</f>
        <v>OK</v>
      </c>
    </row>
    <row r="16" spans="1:53" s="1480" customFormat="1" ht="12" customHeight="1">
      <c r="A16" s="1569"/>
      <c r="B16" s="1570"/>
      <c r="C16" s="1571"/>
      <c r="D16" s="1572" t="s">
        <v>1570</v>
      </c>
      <c r="E16" s="1573" t="s">
        <v>1561</v>
      </c>
      <c r="F16" s="1573"/>
      <c r="G16" s="1573"/>
      <c r="H16" s="1573"/>
      <c r="I16" s="1574"/>
      <c r="J16" s="1584">
        <f>'근로소득원천징수영수증(특별공제)-입력'!$J$16</f>
        <v>3128512347</v>
      </c>
      <c r="K16" s="1585"/>
      <c r="L16" s="1585"/>
      <c r="M16" s="1585"/>
      <c r="N16" s="1585"/>
      <c r="O16" s="1585"/>
      <c r="P16" s="1585"/>
      <c r="Q16" s="1585"/>
      <c r="R16" s="1585"/>
      <c r="S16" s="1585"/>
      <c r="T16" s="1585"/>
      <c r="U16" s="1585"/>
      <c r="V16" s="1585"/>
      <c r="W16" s="1586"/>
      <c r="X16" s="1578" t="s">
        <v>1571</v>
      </c>
      <c r="Y16" s="1573" t="s">
        <v>1572</v>
      </c>
      <c r="Z16" s="1573"/>
      <c r="AA16" s="1573"/>
      <c r="AB16" s="1573"/>
      <c r="AC16" s="1573"/>
      <c r="AD16" s="1573"/>
      <c r="AE16" s="1573"/>
      <c r="AF16" s="1574"/>
      <c r="AG16" s="1589">
        <f>'근로소득원천징수영수증(특별공제)-입력'!$AG$16</f>
        <v>1615110012345</v>
      </c>
      <c r="AH16" s="1589"/>
      <c r="AI16" s="1589"/>
      <c r="AJ16" s="1589"/>
      <c r="AK16" s="1589"/>
      <c r="AL16" s="1589"/>
      <c r="AM16" s="1589"/>
      <c r="AN16" s="1589"/>
      <c r="AO16" s="1589"/>
      <c r="AP16" s="1589"/>
      <c r="AQ16" s="1589"/>
      <c r="AR16" s="1590"/>
      <c r="AT16" s="1480">
        <f>LEN(J16)</f>
        <v>10</v>
      </c>
    </row>
    <row r="17" spans="1:48" s="1480" customFormat="1" ht="12" customHeight="1">
      <c r="A17" s="1569"/>
      <c r="B17" s="1570"/>
      <c r="C17" s="1571"/>
      <c r="D17" s="1572" t="s">
        <v>1573</v>
      </c>
      <c r="E17" s="1581"/>
      <c r="F17" s="1582" t="s">
        <v>1574</v>
      </c>
      <c r="G17" s="1582"/>
      <c r="H17" s="1582"/>
      <c r="I17" s="1582"/>
      <c r="J17" s="1582"/>
      <c r="K17" s="1582"/>
      <c r="L17" s="1583"/>
      <c r="M17" s="1584" t="s">
        <v>1575</v>
      </c>
      <c r="N17" s="1585"/>
      <c r="O17" s="1585"/>
      <c r="P17" s="1585"/>
      <c r="Q17" s="1585"/>
      <c r="R17" s="1585"/>
      <c r="S17" s="1585"/>
      <c r="T17" s="1585"/>
      <c r="U17" s="1585"/>
      <c r="V17" s="1585"/>
      <c r="W17" s="1586"/>
      <c r="X17" s="1578" t="s">
        <v>1576</v>
      </c>
      <c r="Y17" s="1581"/>
      <c r="Z17" s="1587" t="s">
        <v>1577</v>
      </c>
      <c r="AA17" s="1587"/>
      <c r="AB17" s="1587"/>
      <c r="AC17" s="1587"/>
      <c r="AD17" s="1587"/>
      <c r="AE17" s="1587"/>
      <c r="AF17" s="1588"/>
      <c r="AG17" s="1589"/>
      <c r="AH17" s="1589"/>
      <c r="AI17" s="1589"/>
      <c r="AJ17" s="1589"/>
      <c r="AK17" s="1589"/>
      <c r="AL17" s="1589"/>
      <c r="AM17" s="1589"/>
      <c r="AN17" s="1589"/>
      <c r="AO17" s="1589"/>
      <c r="AP17" s="1589"/>
      <c r="AQ17" s="1589"/>
      <c r="AR17" s="1590"/>
      <c r="AT17" s="1480">
        <f>LEN(J17)</f>
        <v>0</v>
      </c>
    </row>
    <row r="18" spans="1:48" s="1480" customFormat="1" ht="12" customHeight="1">
      <c r="A18" s="1591"/>
      <c r="B18" s="1592"/>
      <c r="C18" s="1593"/>
      <c r="D18" s="1594" t="s">
        <v>1578</v>
      </c>
      <c r="E18" s="1595" t="s">
        <v>1579</v>
      </c>
      <c r="F18" s="1595"/>
      <c r="G18" s="1595"/>
      <c r="H18" s="1595"/>
      <c r="I18" s="1596"/>
      <c r="J18" s="2714" t="str">
        <f>'근로소득원천징수영수증(특별공제)-입력'!$J$18</f>
        <v>충남 천안시 서북구 오성로 103,6층(두정동,청풍프라자)</v>
      </c>
      <c r="K18" s="2715"/>
      <c r="L18" s="2715"/>
      <c r="M18" s="2715"/>
      <c r="N18" s="2715"/>
      <c r="O18" s="2715"/>
      <c r="P18" s="2715"/>
      <c r="Q18" s="2715"/>
      <c r="R18" s="2715"/>
      <c r="S18" s="2715"/>
      <c r="T18" s="2715"/>
      <c r="U18" s="2715"/>
      <c r="V18" s="2715"/>
      <c r="W18" s="2715"/>
      <c r="X18" s="2715"/>
      <c r="Y18" s="2715"/>
      <c r="Z18" s="2715"/>
      <c r="AA18" s="2715"/>
      <c r="AB18" s="2715"/>
      <c r="AC18" s="2715"/>
      <c r="AD18" s="2715"/>
      <c r="AE18" s="2715"/>
      <c r="AF18" s="2715"/>
      <c r="AG18" s="2715"/>
      <c r="AH18" s="2715"/>
      <c r="AI18" s="2715"/>
      <c r="AJ18" s="2715"/>
      <c r="AK18" s="2715"/>
      <c r="AL18" s="2715"/>
      <c r="AM18" s="2715"/>
      <c r="AN18" s="2715"/>
      <c r="AO18" s="2715"/>
      <c r="AP18" s="2715"/>
      <c r="AQ18" s="2715"/>
      <c r="AR18" s="2716"/>
      <c r="AT18" s="1557" t="s">
        <v>1581</v>
      </c>
      <c r="AU18" s="1557" t="s">
        <v>1562</v>
      </c>
    </row>
    <row r="19" spans="1:48" s="1480" customFormat="1" ht="12" customHeight="1">
      <c r="A19" s="1600" t="s">
        <v>1582</v>
      </c>
      <c r="B19" s="1601"/>
      <c r="C19" s="1602"/>
      <c r="D19" s="1603" t="s">
        <v>1583</v>
      </c>
      <c r="E19" s="1604" t="s">
        <v>1584</v>
      </c>
      <c r="F19" s="1604"/>
      <c r="G19" s="1604"/>
      <c r="H19" s="1604"/>
      <c r="I19" s="1605"/>
      <c r="J19" s="2717" t="str">
        <f>'근로소득원천징수영수증(특별공제)-입력'!$J$19</f>
        <v>김수현</v>
      </c>
      <c r="K19" s="2718"/>
      <c r="L19" s="2718"/>
      <c r="M19" s="2718"/>
      <c r="N19" s="2718"/>
      <c r="O19" s="2718"/>
      <c r="P19" s="2718"/>
      <c r="Q19" s="2718"/>
      <c r="R19" s="2718"/>
      <c r="S19" s="2718"/>
      <c r="T19" s="2718"/>
      <c r="U19" s="2718"/>
      <c r="V19" s="2718"/>
      <c r="W19" s="2718"/>
      <c r="X19" s="1603" t="s">
        <v>1586</v>
      </c>
      <c r="Y19" s="1604" t="s">
        <v>1587</v>
      </c>
      <c r="Z19" s="1604"/>
      <c r="AA19" s="1604"/>
      <c r="AB19" s="1604"/>
      <c r="AC19" s="1604"/>
      <c r="AD19" s="1604"/>
      <c r="AE19" s="1604"/>
      <c r="AF19" s="1605"/>
      <c r="AG19" s="2719">
        <f>'근로소득원천징수영수증(특별공제)-입력'!$AG$19</f>
        <v>8802161234566</v>
      </c>
      <c r="AH19" s="2719"/>
      <c r="AI19" s="2719"/>
      <c r="AJ19" s="2719"/>
      <c r="AK19" s="2719"/>
      <c r="AL19" s="2719"/>
      <c r="AM19" s="2719"/>
      <c r="AN19" s="2719"/>
      <c r="AO19" s="2719"/>
      <c r="AP19" s="2719"/>
      <c r="AQ19" s="2719"/>
      <c r="AR19" s="2720"/>
      <c r="AT19" s="1557">
        <f>IF(LEN(CLEAN(AG19))=10,IF(AND(VALUE(MID(AG19,4,1))&gt;=1,VALUE(MID(AG19,4,1))&lt;=4),MOD(11-MOD(0*2+0*3+0*4+MID(AG19,1,1)*5+MID(AG19,2,1)*6+MID(AG19,3,1)*7+MID(AG19,4,1)*8+MID(AG19,5,1)*9+MID(AG19,6,1)*2+MID(AG19,7,1)*3+MID(AG19,8,1)*4+MID(AG19,9,1)*5,11),10),IF(AND(VALUE(MID(AG19,4,1))&gt;=5,VALUE(MID(AG19,4,1))&lt;=8),MOD(11-MOD(0*2+0*3+0*4+MID(AG19,1,1)*5+MID(AG19,2,1)*6+MID(AG19,3,1)*7+MID(AG19,4,1)*8+MID(AG19,5,1)*9+MID(AG19,6,1)*2+MID(AG19,7,1)*3+MID(AG19,8,1)*4+MID(AG19,9,1)*5,11),10),"오류")),IF(LEN(CLEAN(AG19))=11,IF(AND(VALUE(MID(AG19,5,1))&gt;=1,VALUE(MID(AG19,5,1))&lt;=4),MOD(11-MOD(0*2+0*3+MID(AG19,1,1)*4+MID(AG19,2,1)*5+MID(AG19,3,1)*6+MID(AG19,4,1)*7+MID(AG19,5,1)*8+MID(AG19,6,1)*9+MID(AG19,7,1)*2+MID(AG19,8,1)*3+MID(AG19,9,1)*4+MID(AG19,10,1)*5,11),10),IF(AND(VALUE(MID(AG19,5,1))&gt;=5,VALUE(MID(AG19,5,1))&lt;=8),MOD(11-MOD(0*2+0*3+MID(AG19,1,1)*4+MID(AG19,2,1)*5+MID(AG19,3,1)*6+MID(AG19,4,1)*7+MID(AG19,5,1)*8+MID(AG19,6,1)*9+MID(AG19,7,1)*2+MID(AG19,8,1)*3+MID(AG19,9,1)*4+MID(AG19,10,1)*5,11),10),"오류")),IF(LEN(CLEAN(AG19))=12,IF(AND(VALUE(MID(AG19,6,1))&gt;=1,VALUE(MID(AG19,6,1))&lt;=4),MOD(11-MOD(0*2+MID(AG19,1,1)*3+MID(AG19,2,1)*4+MID(AG19,3,1)*5+MID(AG19,4,1)*6+MID(AG19,5,1)*7+MID(AG19,6,1)*8+MID(AG19,7,1)*9+MID(AG19,8,1)*2+MID(AG19,9,1)*3+MID(AG19,10,1)*4+MID(AG19,11,1)*5,11),10),IF(AND(VALUE(MID(AG19,7,1))&gt;=5,VALUE(MID(AG19,7,1))&lt;=8),MOD(11-MOD(0*2+MID(AG19,1,1)*3+MID(AG19,2,1)*4+MID(AG19,3,1)*5+MID(AG19,4,1)*6+MID(AG19,5,1)*7+MID(AG19,6,1)*8+MID(AG19,7,1)*9+MID(AG19,8,1)*2+MID(AG19,9,1)*3+MID(AG19,10,1)*4+MID(AG19,11,1)*5,11),10),"오류")),IF(AND(VALUE(MID(AG19,7,1))&gt;=1,VALUE(MID(AG19,7,1))&lt;=4),MOD(11-MOD(MID(AG19,1,1)*2+MID(AG19,2,1)*3+MID(AG19,3,1)*4+MID(AG19,4,1)*5+MID(AG19,5,1)*6+MID(AG19,6,1)*7+MID(AG19,7,1)*8+MID(AG19,8,1)*9+MID(AG19,9,1)*2+MID(AG19,10,1)*3+MID(AG19,11,1)*4+MID(AG19,12,1)*5,11),10),IF(AND(VALUE(MID(AG19,7,1))&gt;=5,VALUE(MID(AG19,7,1))&lt;=8),IF(LEN(CLEAN(AG19))=12,MOD(MOD(11-MOD(0*2+MID(AG19,1,1)*3+MID(AG19,2,1)*4+MID(AG19,3,1)*5+MID(AG19,4,1)*6+MID(AG19,5,1)*7+MID(AG19,6,1)*8+MID(AG19,7,1)*9+MID(AG19,8,1)*2+MID(AG19,9,1)*3+MID(AG19,10,1)*4+MID(AG19,11,1)*5,11),10)+2,10),MOD(MOD(11-MOD(MID(AG19,1,1)*2+MID(AG19,2,1)*3+MID(AG19,3,1)*4+MID(AG19,4,1)*5+MID(AG19,5,1)*6+MID(AG19,6,1)*7+MID(AG19,7,1)*8+MID(AG19,8,1)*9+MID(AG19,9,1)*2+MID(AG19,10,1)*3+MID(AG19,11,1)*4+MID(AG19,12,1)*5,11),10)+2,10)))))))</f>
        <v>6</v>
      </c>
      <c r="AU19" s="1557" t="str">
        <f>IF(INT(RIGHT(AG19,1))=AT19,"OK","주민오류")</f>
        <v>OK</v>
      </c>
      <c r="AV19" s="1557" t="str">
        <f>CHOOSE(14-LEN(CLEAN(AG19)),MID(AG19,7,1),MID(AG19,6,1),MID(AG19,5,1),MID(AG19,4,1))</f>
        <v>1</v>
      </c>
    </row>
    <row r="20" spans="1:48" s="1480" customFormat="1" ht="12" customHeight="1" thickBot="1">
      <c r="A20" s="1610"/>
      <c r="B20" s="1611"/>
      <c r="C20" s="1612"/>
      <c r="D20" s="1613" t="s">
        <v>1588</v>
      </c>
      <c r="E20" s="1614" t="s">
        <v>1589</v>
      </c>
      <c r="F20" s="1614"/>
      <c r="G20" s="1614"/>
      <c r="H20" s="1614"/>
      <c r="I20" s="1615"/>
      <c r="J20" s="2721" t="str">
        <f>'근로소득원천징수영수증(특별공제)-입력'!$J$20</f>
        <v>서울시 성동구 성수이로 51, 서울숲한라시그마밸리 610호</v>
      </c>
      <c r="K20" s="2722"/>
      <c r="L20" s="2722"/>
      <c r="M20" s="2722"/>
      <c r="N20" s="2722"/>
      <c r="O20" s="2722"/>
      <c r="P20" s="2722"/>
      <c r="Q20" s="2722"/>
      <c r="R20" s="2722"/>
      <c r="S20" s="2722"/>
      <c r="T20" s="2722"/>
      <c r="U20" s="2722"/>
      <c r="V20" s="2722"/>
      <c r="W20" s="2722"/>
      <c r="X20" s="2722"/>
      <c r="Y20" s="2722"/>
      <c r="Z20" s="2722"/>
      <c r="AA20" s="2722"/>
      <c r="AB20" s="2722"/>
      <c r="AC20" s="2722"/>
      <c r="AD20" s="2722"/>
      <c r="AE20" s="2722"/>
      <c r="AF20" s="2722"/>
      <c r="AG20" s="2722"/>
      <c r="AH20" s="2722"/>
      <c r="AI20" s="2722"/>
      <c r="AJ20" s="2722"/>
      <c r="AK20" s="2722"/>
      <c r="AL20" s="2722"/>
      <c r="AM20" s="2722"/>
      <c r="AN20" s="2722"/>
      <c r="AO20" s="2722"/>
      <c r="AP20" s="2722"/>
      <c r="AQ20" s="2722"/>
      <c r="AR20" s="2723"/>
      <c r="AT20" s="1480">
        <f>LEN(AG19)</f>
        <v>13</v>
      </c>
    </row>
    <row r="21" spans="1:48" s="1480" customFormat="1" ht="12" customHeight="1">
      <c r="A21" s="1619" t="s">
        <v>1591</v>
      </c>
      <c r="B21" s="1620" t="s">
        <v>1592</v>
      </c>
      <c r="C21" s="1621"/>
      <c r="D21" s="1621"/>
      <c r="E21" s="1621"/>
      <c r="F21" s="1621"/>
      <c r="G21" s="1621"/>
      <c r="H21" s="1621"/>
      <c r="I21" s="1621"/>
      <c r="J21" s="1620" t="s">
        <v>1593</v>
      </c>
      <c r="K21" s="1621"/>
      <c r="L21" s="1621"/>
      <c r="M21" s="1621"/>
      <c r="N21" s="1621"/>
      <c r="O21" s="1621"/>
      <c r="P21" s="1622"/>
      <c r="Q21" s="1623" t="s">
        <v>1594</v>
      </c>
      <c r="R21" s="1623"/>
      <c r="S21" s="1623"/>
      <c r="T21" s="1623"/>
      <c r="U21" s="1623"/>
      <c r="V21" s="1623"/>
      <c r="W21" s="1623"/>
      <c r="X21" s="1623" t="s">
        <v>1594</v>
      </c>
      <c r="Y21" s="1623"/>
      <c r="Z21" s="1623"/>
      <c r="AA21" s="1623"/>
      <c r="AB21" s="1623"/>
      <c r="AC21" s="1623"/>
      <c r="AD21" s="1623"/>
      <c r="AE21" s="1624" t="s">
        <v>1595</v>
      </c>
      <c r="AF21" s="1624"/>
      <c r="AG21" s="1624"/>
      <c r="AH21" s="1624"/>
      <c r="AI21" s="1624"/>
      <c r="AJ21" s="1624"/>
      <c r="AK21" s="1624"/>
      <c r="AL21" s="1623" t="s">
        <v>1596</v>
      </c>
      <c r="AM21" s="1623"/>
      <c r="AN21" s="1623"/>
      <c r="AO21" s="1623"/>
      <c r="AP21" s="1623"/>
      <c r="AQ21" s="1623"/>
      <c r="AR21" s="1625"/>
    </row>
    <row r="22" spans="1:48" s="1480" customFormat="1" ht="12" customHeight="1">
      <c r="A22" s="1626"/>
      <c r="B22" s="1627" t="s">
        <v>1597</v>
      </c>
      <c r="C22" s="1628" t="s">
        <v>1598</v>
      </c>
      <c r="D22" s="1628"/>
      <c r="E22" s="1628"/>
      <c r="F22" s="1628"/>
      <c r="G22" s="1628"/>
      <c r="H22" s="1628"/>
      <c r="I22" s="1628"/>
      <c r="J22" s="2724" t="str">
        <f>'근로소득원천징수영수증(특별공제)-입력'!J22</f>
        <v>㈜선우회계법인</v>
      </c>
      <c r="K22" s="2725"/>
      <c r="L22" s="2725"/>
      <c r="M22" s="2725"/>
      <c r="N22" s="2725"/>
      <c r="O22" s="2725"/>
      <c r="P22" s="2726"/>
      <c r="Q22" s="2724" t="str">
        <f>IF('근로소득원천징수영수증(특별공제)-입력'!Q22="","",'근로소득원천징수영수증(특별공제)-입력'!Q22)</f>
        <v/>
      </c>
      <c r="R22" s="2725"/>
      <c r="S22" s="2725"/>
      <c r="T22" s="2725"/>
      <c r="U22" s="2725"/>
      <c r="V22" s="2725"/>
      <c r="W22" s="2726"/>
      <c r="X22" s="2724" t="str">
        <f>IF('근로소득원천징수영수증(특별공제)-입력'!X22="","",'근로소득원천징수영수증(특별공제)-입력'!X22)</f>
        <v/>
      </c>
      <c r="Y22" s="2725"/>
      <c r="Z22" s="2725"/>
      <c r="AA22" s="2725"/>
      <c r="AB22" s="2725"/>
      <c r="AC22" s="2725"/>
      <c r="AD22" s="2726"/>
      <c r="AE22" s="2724" t="str">
        <f>IF('근로소득원천징수영수증(특별공제)-입력'!AE22="","",'근로소득원천징수영수증(특별공제)-입력'!AE22)</f>
        <v/>
      </c>
      <c r="AF22" s="2725"/>
      <c r="AG22" s="2725"/>
      <c r="AH22" s="2725"/>
      <c r="AI22" s="2725"/>
      <c r="AJ22" s="2725"/>
      <c r="AK22" s="2726"/>
      <c r="AL22" s="1633"/>
      <c r="AM22" s="1633"/>
      <c r="AN22" s="1633"/>
      <c r="AO22" s="1633"/>
      <c r="AP22" s="1633"/>
      <c r="AQ22" s="1633"/>
      <c r="AR22" s="1634"/>
    </row>
    <row r="23" spans="1:48" s="1480" customFormat="1" ht="12" customHeight="1">
      <c r="A23" s="1626"/>
      <c r="B23" s="1635" t="s">
        <v>1599</v>
      </c>
      <c r="C23" s="1636" t="s">
        <v>1561</v>
      </c>
      <c r="D23" s="1636"/>
      <c r="E23" s="1636"/>
      <c r="F23" s="1636"/>
      <c r="G23" s="1636"/>
      <c r="H23" s="1636"/>
      <c r="I23" s="1636"/>
      <c r="J23" s="2727">
        <f>'근로소득원천징수영수증(특별공제)-입력'!J23</f>
        <v>3128512347</v>
      </c>
      <c r="K23" s="2728"/>
      <c r="L23" s="2728"/>
      <c r="M23" s="2728"/>
      <c r="N23" s="2728"/>
      <c r="O23" s="2728"/>
      <c r="P23" s="2729"/>
      <c r="Q23" s="2727">
        <f>'근로소득원천징수영수증(특별공제)-입력'!Q23</f>
        <v>0</v>
      </c>
      <c r="R23" s="2728"/>
      <c r="S23" s="2728"/>
      <c r="T23" s="2728"/>
      <c r="U23" s="2728"/>
      <c r="V23" s="2728"/>
      <c r="W23" s="2729"/>
      <c r="X23" s="2727">
        <f>'근로소득원천징수영수증(특별공제)-입력'!X23</f>
        <v>0</v>
      </c>
      <c r="Y23" s="2728"/>
      <c r="Z23" s="2728"/>
      <c r="AA23" s="2728"/>
      <c r="AB23" s="2728"/>
      <c r="AC23" s="2728"/>
      <c r="AD23" s="2729"/>
      <c r="AE23" s="2727">
        <f>'근로소득원천징수영수증(특별공제)-입력'!AE23</f>
        <v>0</v>
      </c>
      <c r="AF23" s="2728"/>
      <c r="AG23" s="2728"/>
      <c r="AH23" s="2728"/>
      <c r="AI23" s="2728"/>
      <c r="AJ23" s="2728"/>
      <c r="AK23" s="2729"/>
      <c r="AL23" s="1644"/>
      <c r="AM23" s="1644"/>
      <c r="AN23" s="1644"/>
      <c r="AO23" s="1644"/>
      <c r="AP23" s="1644"/>
      <c r="AQ23" s="1644"/>
      <c r="AR23" s="1645"/>
    </row>
    <row r="24" spans="1:48" s="1480" customFormat="1" ht="12" customHeight="1">
      <c r="A24" s="1626"/>
      <c r="B24" s="1635" t="s">
        <v>1600</v>
      </c>
      <c r="C24" s="1636" t="s">
        <v>1601</v>
      </c>
      <c r="D24" s="1636"/>
      <c r="E24" s="1636"/>
      <c r="F24" s="1636"/>
      <c r="G24" s="1636"/>
      <c r="H24" s="1636"/>
      <c r="I24" s="1636"/>
      <c r="J24" s="2730">
        <f>'근로소득원천징수영수증(특별공제)-입력'!J24</f>
        <v>43831</v>
      </c>
      <c r="K24" s="2731"/>
      <c r="L24" s="2731"/>
      <c r="M24" s="2732" t="s">
        <v>1602</v>
      </c>
      <c r="N24" s="2731">
        <f>'근로소득원천징수영수증(특별공제)-입력'!N24</f>
        <v>44012</v>
      </c>
      <c r="O24" s="2731"/>
      <c r="P24" s="2733"/>
      <c r="Q24" s="2730" t="str">
        <f>IF('근로소득원천징수영수증(특별공제)-입력'!Q24="","",'근로소득원천징수영수증(특별공제)-입력'!Q24)</f>
        <v/>
      </c>
      <c r="R24" s="2731"/>
      <c r="S24" s="2731"/>
      <c r="T24" s="2732" t="s">
        <v>1602</v>
      </c>
      <c r="U24" s="2731" t="str">
        <f>IF('근로소득원천징수영수증(특별공제)-입력'!U24="","",'근로소득원천징수영수증(특별공제)-입력'!U24)</f>
        <v/>
      </c>
      <c r="V24" s="2731"/>
      <c r="W24" s="2733"/>
      <c r="X24" s="2730" t="str">
        <f>IF('근로소득원천징수영수증(특별공제)-입력'!X24="","",'근로소득원천징수영수증(특별공제)-입력'!X24)</f>
        <v/>
      </c>
      <c r="Y24" s="2731"/>
      <c r="Z24" s="2731"/>
      <c r="AA24" s="2732" t="s">
        <v>1602</v>
      </c>
      <c r="AB24" s="2731" t="str">
        <f>IF('근로소득원천징수영수증(특별공제)-입력'!AB24="","",'근로소득원천징수영수증(특별공제)-입력'!AB24)</f>
        <v/>
      </c>
      <c r="AC24" s="2731"/>
      <c r="AD24" s="2733"/>
      <c r="AE24" s="2730" t="str">
        <f>IF('근로소득원천징수영수증(특별공제)-입력'!AE24="","",'근로소득원천징수영수증(특별공제)-입력'!AE24)</f>
        <v/>
      </c>
      <c r="AF24" s="2731"/>
      <c r="AG24" s="2731"/>
      <c r="AH24" s="2732" t="s">
        <v>1602</v>
      </c>
      <c r="AI24" s="2731" t="str">
        <f>IF('근로소득원천징수영수증(특별공제)-입력'!AI24="","",'근로소득원천징수영수증(특별공제)-입력'!AI24)</f>
        <v/>
      </c>
      <c r="AJ24" s="2731"/>
      <c r="AK24" s="2733"/>
      <c r="AL24" s="1650"/>
      <c r="AM24" s="1651"/>
      <c r="AN24" s="1652"/>
      <c r="AO24" s="1653"/>
      <c r="AP24" s="1650"/>
      <c r="AQ24" s="1651"/>
      <c r="AR24" s="1654"/>
    </row>
    <row r="25" spans="1:48" s="1480" customFormat="1" ht="12" customHeight="1">
      <c r="A25" s="1626"/>
      <c r="B25" s="1635" t="s">
        <v>1603</v>
      </c>
      <c r="C25" s="1636" t="s">
        <v>1604</v>
      </c>
      <c r="D25" s="1636"/>
      <c r="E25" s="1636"/>
      <c r="F25" s="1636"/>
      <c r="G25" s="1636"/>
      <c r="H25" s="1636"/>
      <c r="I25" s="1636"/>
      <c r="J25" s="2734" t="str">
        <f>IF('근로소득원천징수영수증(특별공제)-입력'!J25="","",('근로소득원천징수영수증(특별공제)-입력'!J25))</f>
        <v/>
      </c>
      <c r="K25" s="2735"/>
      <c r="L25" s="2735"/>
      <c r="M25" s="2732" t="s">
        <v>1602</v>
      </c>
      <c r="N25" s="2735" t="str">
        <f>IF('근로소득원천징수영수증(특별공제)-입력'!N25="","",'근로소득원천징수영수증(특별공제)-입력'!N25)</f>
        <v/>
      </c>
      <c r="O25" s="2735"/>
      <c r="P25" s="2736"/>
      <c r="Q25" s="2734" t="str">
        <f>IF('근로소득원천징수영수증(특별공제)-입력'!Q25="","",('근로소득원천징수영수증(특별공제)-입력'!Q25))</f>
        <v/>
      </c>
      <c r="R25" s="2735"/>
      <c r="S25" s="2735"/>
      <c r="T25" s="2732" t="s">
        <v>1602</v>
      </c>
      <c r="U25" s="2735" t="str">
        <f>IF('근로소득원천징수영수증(특별공제)-입력'!U25="","",'근로소득원천징수영수증(특별공제)-입력'!U25)</f>
        <v/>
      </c>
      <c r="V25" s="2735"/>
      <c r="W25" s="2736"/>
      <c r="X25" s="2734" t="str">
        <f>IF('근로소득원천징수영수증(특별공제)-입력'!X25="","",('근로소득원천징수영수증(특별공제)-입력'!X25))</f>
        <v/>
      </c>
      <c r="Y25" s="2735"/>
      <c r="Z25" s="2735"/>
      <c r="AA25" s="2732" t="s">
        <v>1602</v>
      </c>
      <c r="AB25" s="2735" t="str">
        <f>IF('근로소득원천징수영수증(특별공제)-입력'!AB25="","",'근로소득원천징수영수증(특별공제)-입력'!AB25)</f>
        <v/>
      </c>
      <c r="AC25" s="2735"/>
      <c r="AD25" s="2736"/>
      <c r="AE25" s="2734" t="str">
        <f>IF('근로소득원천징수영수증(특별공제)-입력'!AE25="","",('근로소득원천징수영수증(특별공제)-입력'!AE25))</f>
        <v/>
      </c>
      <c r="AF25" s="2735"/>
      <c r="AG25" s="2735"/>
      <c r="AH25" s="2732" t="s">
        <v>1602</v>
      </c>
      <c r="AI25" s="2735" t="str">
        <f>IF('근로소득원천징수영수증(특별공제)-입력'!AI25="","",'근로소득원천징수영수증(특별공제)-입력'!AI25)</f>
        <v/>
      </c>
      <c r="AJ25" s="2735"/>
      <c r="AK25" s="2736"/>
      <c r="AL25" s="1651"/>
      <c r="AM25" s="1651"/>
      <c r="AN25" s="1652"/>
      <c r="AO25" s="1653"/>
      <c r="AP25" s="1650"/>
      <c r="AQ25" s="1651"/>
      <c r="AR25" s="1654"/>
    </row>
    <row r="26" spans="1:48" s="1480" customFormat="1" ht="12" customHeight="1">
      <c r="A26" s="1626"/>
      <c r="B26" s="1659" t="s">
        <v>1607</v>
      </c>
      <c r="C26" s="1660" t="s">
        <v>1608</v>
      </c>
      <c r="D26" s="1660"/>
      <c r="E26" s="1660"/>
      <c r="F26" s="1660"/>
      <c r="G26" s="1660"/>
      <c r="H26" s="1660"/>
      <c r="I26" s="1661"/>
      <c r="J26" s="2737">
        <f>'근로소득원천징수영수증(특별공제)-입력'!J26</f>
        <v>124432000</v>
      </c>
      <c r="K26" s="2738"/>
      <c r="L26" s="2738"/>
      <c r="M26" s="2738"/>
      <c r="N26" s="2738"/>
      <c r="O26" s="2738"/>
      <c r="P26" s="2739"/>
      <c r="Q26" s="2737">
        <f>'근로소득원천징수영수증(특별공제)-입력'!Q26</f>
        <v>0</v>
      </c>
      <c r="R26" s="2738"/>
      <c r="S26" s="2738"/>
      <c r="T26" s="2738"/>
      <c r="U26" s="2738"/>
      <c r="V26" s="2738"/>
      <c r="W26" s="2739"/>
      <c r="X26" s="2737">
        <f>'근로소득원천징수영수증(특별공제)-입력'!X26</f>
        <v>0</v>
      </c>
      <c r="Y26" s="2738"/>
      <c r="Z26" s="2738"/>
      <c r="AA26" s="2738"/>
      <c r="AB26" s="2738"/>
      <c r="AC26" s="2738"/>
      <c r="AD26" s="2739"/>
      <c r="AE26" s="2737">
        <f>'근로소득원천징수영수증(특별공제)-입력'!AE26</f>
        <v>0</v>
      </c>
      <c r="AF26" s="2738"/>
      <c r="AG26" s="2738"/>
      <c r="AH26" s="2738"/>
      <c r="AI26" s="2738"/>
      <c r="AJ26" s="2738"/>
      <c r="AK26" s="2739"/>
      <c r="AL26" s="1666">
        <f t="shared" ref="AL26:AL36" si="0">SUM(J26:AK26)</f>
        <v>124432000</v>
      </c>
      <c r="AM26" s="1667"/>
      <c r="AN26" s="1667"/>
      <c r="AO26" s="1667"/>
      <c r="AP26" s="1667"/>
      <c r="AQ26" s="1667"/>
      <c r="AR26" s="1668"/>
    </row>
    <row r="27" spans="1:48" s="1480" customFormat="1" ht="12" customHeight="1">
      <c r="A27" s="1626"/>
      <c r="B27" s="1659" t="s">
        <v>1610</v>
      </c>
      <c r="C27" s="1660" t="s">
        <v>1611</v>
      </c>
      <c r="D27" s="1660"/>
      <c r="E27" s="1660"/>
      <c r="F27" s="1660"/>
      <c r="G27" s="1660"/>
      <c r="H27" s="1660"/>
      <c r="I27" s="1661"/>
      <c r="J27" s="2737">
        <f>'근로소득원천징수영수증(특별공제)-입력'!J27</f>
        <v>0</v>
      </c>
      <c r="K27" s="2738"/>
      <c r="L27" s="2738"/>
      <c r="M27" s="2738"/>
      <c r="N27" s="2738"/>
      <c r="O27" s="2738"/>
      <c r="P27" s="2739"/>
      <c r="Q27" s="2737">
        <f>'근로소득원천징수영수증(특별공제)-입력'!Q27</f>
        <v>0</v>
      </c>
      <c r="R27" s="2738"/>
      <c r="S27" s="2738"/>
      <c r="T27" s="2738"/>
      <c r="U27" s="2738"/>
      <c r="V27" s="2738"/>
      <c r="W27" s="2739"/>
      <c r="X27" s="2737">
        <f>'근로소득원천징수영수증(특별공제)-입력'!X27</f>
        <v>0</v>
      </c>
      <c r="Y27" s="2738"/>
      <c r="Z27" s="2738"/>
      <c r="AA27" s="2738"/>
      <c r="AB27" s="2738"/>
      <c r="AC27" s="2738"/>
      <c r="AD27" s="2739"/>
      <c r="AE27" s="2737">
        <f>'근로소득원천징수영수증(특별공제)-입력'!AE27</f>
        <v>0</v>
      </c>
      <c r="AF27" s="2738"/>
      <c r="AG27" s="2738"/>
      <c r="AH27" s="2738"/>
      <c r="AI27" s="2738"/>
      <c r="AJ27" s="2738"/>
      <c r="AK27" s="2739"/>
      <c r="AL27" s="1666">
        <f t="shared" si="0"/>
        <v>0</v>
      </c>
      <c r="AM27" s="1667"/>
      <c r="AN27" s="1667"/>
      <c r="AO27" s="1667"/>
      <c r="AP27" s="1667"/>
      <c r="AQ27" s="1667"/>
      <c r="AR27" s="1668"/>
    </row>
    <row r="28" spans="1:48" s="1480" customFormat="1" ht="12" customHeight="1">
      <c r="A28" s="1672"/>
      <c r="B28" s="1673" t="s">
        <v>1612</v>
      </c>
      <c r="C28" s="1674" t="s">
        <v>1613</v>
      </c>
      <c r="D28" s="1674"/>
      <c r="E28" s="1674"/>
      <c r="F28" s="1674"/>
      <c r="G28" s="1674"/>
      <c r="H28" s="1674"/>
      <c r="I28" s="1675"/>
      <c r="J28" s="2737">
        <f>'근로소득원천징수영수증(특별공제)-입력'!J28</f>
        <v>0</v>
      </c>
      <c r="K28" s="2738"/>
      <c r="L28" s="2738"/>
      <c r="M28" s="2738"/>
      <c r="N28" s="2738"/>
      <c r="O28" s="2738"/>
      <c r="P28" s="2739"/>
      <c r="Q28" s="2737">
        <f>'근로소득원천징수영수증(특별공제)-입력'!Q28</f>
        <v>0</v>
      </c>
      <c r="R28" s="2738"/>
      <c r="S28" s="2738"/>
      <c r="T28" s="2738"/>
      <c r="U28" s="2738"/>
      <c r="V28" s="2738"/>
      <c r="W28" s="2739"/>
      <c r="X28" s="2737">
        <f>'근로소득원천징수영수증(특별공제)-입력'!X28</f>
        <v>0</v>
      </c>
      <c r="Y28" s="2738"/>
      <c r="Z28" s="2738"/>
      <c r="AA28" s="2738"/>
      <c r="AB28" s="2738"/>
      <c r="AC28" s="2738"/>
      <c r="AD28" s="2739"/>
      <c r="AE28" s="2737">
        <f>'근로소득원천징수영수증(특별공제)-입력'!AE28</f>
        <v>0</v>
      </c>
      <c r="AF28" s="2738"/>
      <c r="AG28" s="2738"/>
      <c r="AH28" s="2738"/>
      <c r="AI28" s="2738"/>
      <c r="AJ28" s="2738"/>
      <c r="AK28" s="2739"/>
      <c r="AL28" s="1680">
        <f t="shared" si="0"/>
        <v>0</v>
      </c>
      <c r="AM28" s="1681"/>
      <c r="AN28" s="1681"/>
      <c r="AO28" s="1681"/>
      <c r="AP28" s="1681"/>
      <c r="AQ28" s="1681"/>
      <c r="AR28" s="1682"/>
      <c r="AS28" s="1479" t="s">
        <v>1614</v>
      </c>
    </row>
    <row r="29" spans="1:48" s="1480" customFormat="1" ht="12" customHeight="1">
      <c r="A29" s="1626"/>
      <c r="B29" s="1683" t="s">
        <v>1615</v>
      </c>
      <c r="C29" s="1684"/>
      <c r="D29" s="1685" t="s">
        <v>1616</v>
      </c>
      <c r="E29" s="1685"/>
      <c r="F29" s="1685"/>
      <c r="G29" s="1685"/>
      <c r="H29" s="1685"/>
      <c r="I29" s="1685"/>
      <c r="J29" s="2737">
        <f>'근로소득원천징수영수증(특별공제)-입력'!J29</f>
        <v>0</v>
      </c>
      <c r="K29" s="2738"/>
      <c r="L29" s="2738"/>
      <c r="M29" s="2738"/>
      <c r="N29" s="2738"/>
      <c r="O29" s="2738"/>
      <c r="P29" s="2739"/>
      <c r="Q29" s="2737">
        <f>'근로소득원천징수영수증(특별공제)-입력'!Q29</f>
        <v>0</v>
      </c>
      <c r="R29" s="2738"/>
      <c r="S29" s="2738"/>
      <c r="T29" s="2738"/>
      <c r="U29" s="2738"/>
      <c r="V29" s="2738"/>
      <c r="W29" s="2739"/>
      <c r="X29" s="2737">
        <f>'근로소득원천징수영수증(특별공제)-입력'!X29</f>
        <v>0</v>
      </c>
      <c r="Y29" s="2738"/>
      <c r="Z29" s="2738"/>
      <c r="AA29" s="2738"/>
      <c r="AB29" s="2738"/>
      <c r="AC29" s="2738"/>
      <c r="AD29" s="2739"/>
      <c r="AE29" s="2737">
        <f>'근로소득원천징수영수증(특별공제)-입력'!AE29</f>
        <v>0</v>
      </c>
      <c r="AF29" s="2738"/>
      <c r="AG29" s="2738"/>
      <c r="AH29" s="2738"/>
      <c r="AI29" s="2738"/>
      <c r="AJ29" s="2738"/>
      <c r="AK29" s="2739"/>
      <c r="AL29" s="1690">
        <f t="shared" si="0"/>
        <v>0</v>
      </c>
      <c r="AM29" s="1690"/>
      <c r="AN29" s="1690"/>
      <c r="AO29" s="1690"/>
      <c r="AP29" s="1690"/>
      <c r="AQ29" s="1690"/>
      <c r="AR29" s="1691"/>
    </row>
    <row r="30" spans="1:48" s="1480" customFormat="1" ht="12" customHeight="1">
      <c r="A30" s="1626"/>
      <c r="B30" s="1692" t="s">
        <v>1617</v>
      </c>
      <c r="C30" s="1693"/>
      <c r="D30" s="1694" t="s">
        <v>1618</v>
      </c>
      <c r="E30" s="1694"/>
      <c r="F30" s="1694"/>
      <c r="G30" s="1694"/>
      <c r="H30" s="1694"/>
      <c r="I30" s="1694"/>
      <c r="J30" s="2737">
        <f>'근로소득원천징수영수증(특별공제)-입력'!J30</f>
        <v>0</v>
      </c>
      <c r="K30" s="2738"/>
      <c r="L30" s="2738"/>
      <c r="M30" s="2738"/>
      <c r="N30" s="2738"/>
      <c r="O30" s="2738"/>
      <c r="P30" s="2739"/>
      <c r="Q30" s="2737">
        <f>'근로소득원천징수영수증(특별공제)-입력'!Q30</f>
        <v>0</v>
      </c>
      <c r="R30" s="2738"/>
      <c r="S30" s="2738"/>
      <c r="T30" s="2738"/>
      <c r="U30" s="2738"/>
      <c r="V30" s="2738"/>
      <c r="W30" s="2739"/>
      <c r="X30" s="2737">
        <f>'근로소득원천징수영수증(특별공제)-입력'!X30</f>
        <v>0</v>
      </c>
      <c r="Y30" s="2738"/>
      <c r="Z30" s="2738"/>
      <c r="AA30" s="2738"/>
      <c r="AB30" s="2738"/>
      <c r="AC30" s="2738"/>
      <c r="AD30" s="2739"/>
      <c r="AE30" s="2737">
        <f>'근로소득원천징수영수증(특별공제)-입력'!AE30</f>
        <v>0</v>
      </c>
      <c r="AF30" s="2738"/>
      <c r="AG30" s="2738"/>
      <c r="AH30" s="2738"/>
      <c r="AI30" s="2738"/>
      <c r="AJ30" s="2738"/>
      <c r="AK30" s="2739"/>
      <c r="AL30" s="1695">
        <f t="shared" si="0"/>
        <v>0</v>
      </c>
      <c r="AM30" s="1695"/>
      <c r="AN30" s="1695"/>
      <c r="AO30" s="1695"/>
      <c r="AP30" s="1695"/>
      <c r="AQ30" s="1695"/>
      <c r="AR30" s="1696"/>
    </row>
    <row r="31" spans="1:48" s="1480" customFormat="1" ht="12" customHeight="1">
      <c r="A31" s="1626"/>
      <c r="B31" s="1692" t="s">
        <v>1619</v>
      </c>
      <c r="C31" s="1693"/>
      <c r="D31" s="1697" t="s">
        <v>1620</v>
      </c>
      <c r="E31" s="1697"/>
      <c r="F31" s="1697"/>
      <c r="G31" s="1697"/>
      <c r="H31" s="1697"/>
      <c r="I31" s="1698"/>
      <c r="J31" s="2737">
        <f>'근로소득원천징수영수증(특별공제)-입력'!J31</f>
        <v>72001600</v>
      </c>
      <c r="K31" s="2738"/>
      <c r="L31" s="2738"/>
      <c r="M31" s="2738"/>
      <c r="N31" s="2738"/>
      <c r="O31" s="2738"/>
      <c r="P31" s="2739"/>
      <c r="Q31" s="2737">
        <f>'근로소득원천징수영수증(특별공제)-입력'!Q31</f>
        <v>0</v>
      </c>
      <c r="R31" s="2738"/>
      <c r="S31" s="2738"/>
      <c r="T31" s="2738"/>
      <c r="U31" s="2738"/>
      <c r="V31" s="2738"/>
      <c r="W31" s="2739"/>
      <c r="X31" s="2737">
        <f>'근로소득원천징수영수증(특별공제)-입력'!X31</f>
        <v>0</v>
      </c>
      <c r="Y31" s="2738"/>
      <c r="Z31" s="2738"/>
      <c r="AA31" s="2738"/>
      <c r="AB31" s="2738"/>
      <c r="AC31" s="2738"/>
      <c r="AD31" s="2739"/>
      <c r="AE31" s="2737">
        <f>'근로소득원천징수영수증(특별공제)-입력'!AE31</f>
        <v>0</v>
      </c>
      <c r="AF31" s="2738"/>
      <c r="AG31" s="2738"/>
      <c r="AH31" s="2738"/>
      <c r="AI31" s="2738"/>
      <c r="AJ31" s="2738"/>
      <c r="AK31" s="2739"/>
      <c r="AL31" s="1695">
        <f t="shared" si="0"/>
        <v>72001600</v>
      </c>
      <c r="AM31" s="1695"/>
      <c r="AN31" s="1695"/>
      <c r="AO31" s="1695"/>
      <c r="AP31" s="1695"/>
      <c r="AQ31" s="1695"/>
      <c r="AR31" s="1696"/>
    </row>
    <row r="32" spans="1:48" s="1480" customFormat="1" ht="12" customHeight="1">
      <c r="A32" s="1626"/>
      <c r="B32" s="1700" t="s">
        <v>1624</v>
      </c>
      <c r="C32" s="1701"/>
      <c r="D32" s="1702" t="s">
        <v>1625</v>
      </c>
      <c r="E32" s="1702"/>
      <c r="F32" s="1702"/>
      <c r="G32" s="1702"/>
      <c r="H32" s="1702"/>
      <c r="I32" s="1703"/>
      <c r="J32" s="2737">
        <f>'근로소득원천징수영수증(특별공제)-입력'!J32</f>
        <v>0</v>
      </c>
      <c r="K32" s="2738"/>
      <c r="L32" s="2738"/>
      <c r="M32" s="2738"/>
      <c r="N32" s="2738"/>
      <c r="O32" s="2738"/>
      <c r="P32" s="2739"/>
      <c r="Q32" s="2737">
        <f>'근로소득원천징수영수증(특별공제)-입력'!Q32</f>
        <v>0</v>
      </c>
      <c r="R32" s="2738"/>
      <c r="S32" s="2738"/>
      <c r="T32" s="2738"/>
      <c r="U32" s="2738"/>
      <c r="V32" s="2738"/>
      <c r="W32" s="2739"/>
      <c r="X32" s="2737">
        <f>'근로소득원천징수영수증(특별공제)-입력'!X32</f>
        <v>0</v>
      </c>
      <c r="Y32" s="2738"/>
      <c r="Z32" s="2738"/>
      <c r="AA32" s="2738"/>
      <c r="AB32" s="2738"/>
      <c r="AC32" s="2738"/>
      <c r="AD32" s="2739"/>
      <c r="AE32" s="2737">
        <f>'근로소득원천징수영수증(특별공제)-입력'!AE32</f>
        <v>0</v>
      </c>
      <c r="AF32" s="2738"/>
      <c r="AG32" s="2738"/>
      <c r="AH32" s="2738"/>
      <c r="AI32" s="2738"/>
      <c r="AJ32" s="2738"/>
      <c r="AK32" s="2739"/>
      <c r="AL32" s="1708">
        <f t="shared" si="0"/>
        <v>0</v>
      </c>
      <c r="AM32" s="1708"/>
      <c r="AN32" s="1708"/>
      <c r="AO32" s="1708"/>
      <c r="AP32" s="1708"/>
      <c r="AQ32" s="1708"/>
      <c r="AR32" s="1709"/>
    </row>
    <row r="33" spans="1:44" s="1480" customFormat="1" ht="12" customHeight="1" thickBot="1">
      <c r="A33" s="1626"/>
      <c r="B33" s="1715" t="s">
        <v>1626</v>
      </c>
      <c r="C33" s="1716" t="s">
        <v>1627</v>
      </c>
      <c r="D33" s="1716"/>
      <c r="E33" s="1716"/>
      <c r="F33" s="1716"/>
      <c r="G33" s="1716"/>
      <c r="H33" s="1716"/>
      <c r="I33" s="1717"/>
      <c r="J33" s="1718">
        <f>SUM(J26:P32)</f>
        <v>196433600</v>
      </c>
      <c r="K33" s="1719"/>
      <c r="L33" s="1719"/>
      <c r="M33" s="1719"/>
      <c r="N33" s="1719"/>
      <c r="O33" s="1719"/>
      <c r="P33" s="1720"/>
      <c r="Q33" s="1718">
        <f t="shared" ref="Q33" si="1">SUM(Q26:W32)</f>
        <v>0</v>
      </c>
      <c r="R33" s="1719"/>
      <c r="S33" s="1719"/>
      <c r="T33" s="1719"/>
      <c r="U33" s="1719"/>
      <c r="V33" s="1719"/>
      <c r="W33" s="1720"/>
      <c r="X33" s="1718">
        <f t="shared" ref="X33" si="2">SUM(X26:AD32)</f>
        <v>0</v>
      </c>
      <c r="Y33" s="1719"/>
      <c r="Z33" s="1719"/>
      <c r="AA33" s="1719"/>
      <c r="AB33" s="1719"/>
      <c r="AC33" s="1719"/>
      <c r="AD33" s="1720"/>
      <c r="AE33" s="1718">
        <f t="shared" ref="AE33" si="3">SUM(AE26:AK32)</f>
        <v>0</v>
      </c>
      <c r="AF33" s="1719"/>
      <c r="AG33" s="1719"/>
      <c r="AH33" s="1719"/>
      <c r="AI33" s="1719"/>
      <c r="AJ33" s="1719"/>
      <c r="AK33" s="1720"/>
      <c r="AL33" s="1718">
        <f>SUM(AL26:AR32)</f>
        <v>196433600</v>
      </c>
      <c r="AM33" s="1719"/>
      <c r="AN33" s="1719"/>
      <c r="AO33" s="1719"/>
      <c r="AP33" s="1719"/>
      <c r="AQ33" s="1719"/>
      <c r="AR33" s="1721"/>
    </row>
    <row r="34" spans="1:44" s="1480" customFormat="1" ht="10.5" hidden="1" customHeight="1" thickTop="1" thickBot="1">
      <c r="A34" s="1722"/>
      <c r="B34" s="1723" t="s">
        <v>1628</v>
      </c>
      <c r="C34" s="1724"/>
      <c r="D34" s="1724"/>
      <c r="E34" s="1724"/>
      <c r="F34" s="1724"/>
      <c r="G34" s="1724"/>
      <c r="H34" s="1724"/>
      <c r="I34" s="1725"/>
      <c r="J34" s="1726">
        <f>TRUNC((J33/AL33)*L92,0)</f>
        <v>16678672</v>
      </c>
      <c r="K34" s="1727"/>
      <c r="L34" s="1727"/>
      <c r="M34" s="1727"/>
      <c r="N34" s="1727"/>
      <c r="O34" s="1727"/>
      <c r="P34" s="1728"/>
      <c r="Q34" s="1729">
        <f>TRUNC((Q33/AL33)*L92,0)</f>
        <v>0</v>
      </c>
      <c r="R34" s="1730"/>
      <c r="S34" s="1730"/>
      <c r="T34" s="1730"/>
      <c r="U34" s="1730"/>
      <c r="V34" s="1730"/>
      <c r="W34" s="1731"/>
      <c r="X34" s="1732">
        <f>(X33/AL33)*L92</f>
        <v>0</v>
      </c>
      <c r="Y34" s="1733"/>
      <c r="Z34" s="1733"/>
      <c r="AA34" s="1733"/>
      <c r="AB34" s="1733"/>
      <c r="AC34" s="1733"/>
      <c r="AD34" s="1734"/>
      <c r="AE34" s="1735">
        <f>(AE33/AL33)*L92</f>
        <v>0</v>
      </c>
      <c r="AF34" s="1736"/>
      <c r="AG34" s="1736"/>
      <c r="AH34" s="1736"/>
      <c r="AI34" s="1736"/>
      <c r="AJ34" s="1736"/>
      <c r="AK34" s="1737"/>
      <c r="AL34" s="1726">
        <f t="shared" si="0"/>
        <v>16678672</v>
      </c>
      <c r="AM34" s="1727"/>
      <c r="AN34" s="1727"/>
      <c r="AO34" s="1727"/>
      <c r="AP34" s="1727"/>
      <c r="AQ34" s="1727"/>
      <c r="AR34" s="1738"/>
    </row>
    <row r="35" spans="1:44" s="1480" customFormat="1" ht="9.75" customHeight="1">
      <c r="A35" s="1739" t="s">
        <v>1629</v>
      </c>
      <c r="B35" s="1740" t="s">
        <v>1630</v>
      </c>
      <c r="C35" s="1741" t="s">
        <v>1631</v>
      </c>
      <c r="D35" s="1741"/>
      <c r="E35" s="1741"/>
      <c r="F35" s="1741"/>
      <c r="G35" s="1741"/>
      <c r="H35" s="1742"/>
      <c r="I35" s="1743" t="s">
        <v>1632</v>
      </c>
      <c r="J35" s="2740">
        <f>'근로소득원천징수영수증(특별공제)-입력'!J35</f>
        <v>0</v>
      </c>
      <c r="K35" s="2741"/>
      <c r="L35" s="2741"/>
      <c r="M35" s="2741"/>
      <c r="N35" s="2741"/>
      <c r="O35" s="2741"/>
      <c r="P35" s="2742"/>
      <c r="Q35" s="2740">
        <f>'근로소득원천징수영수증(특별공제)-입력'!Q35</f>
        <v>0</v>
      </c>
      <c r="R35" s="2741"/>
      <c r="S35" s="2741"/>
      <c r="T35" s="2741"/>
      <c r="U35" s="2741"/>
      <c r="V35" s="2741"/>
      <c r="W35" s="2742"/>
      <c r="X35" s="2740">
        <f>'근로소득원천징수영수증(특별공제)-입력'!X35</f>
        <v>0</v>
      </c>
      <c r="Y35" s="2741"/>
      <c r="Z35" s="2741"/>
      <c r="AA35" s="2741"/>
      <c r="AB35" s="2741"/>
      <c r="AC35" s="2741"/>
      <c r="AD35" s="2742"/>
      <c r="AE35" s="2740">
        <f>'근로소득원천징수영수증(특별공제)-입력'!AE35</f>
        <v>0</v>
      </c>
      <c r="AF35" s="2741"/>
      <c r="AG35" s="2741"/>
      <c r="AH35" s="2741"/>
      <c r="AI35" s="2741"/>
      <c r="AJ35" s="2741"/>
      <c r="AK35" s="2742"/>
      <c r="AL35" s="1748">
        <f t="shared" si="0"/>
        <v>0</v>
      </c>
      <c r="AM35" s="1748"/>
      <c r="AN35" s="1748"/>
      <c r="AO35" s="1748"/>
      <c r="AP35" s="1748"/>
      <c r="AQ35" s="1748"/>
      <c r="AR35" s="1749"/>
    </row>
    <row r="36" spans="1:44" s="1480" customFormat="1" ht="9.75" customHeight="1">
      <c r="A36" s="1619"/>
      <c r="B36" s="1750" t="s">
        <v>1630</v>
      </c>
      <c r="C36" s="1751" t="s">
        <v>1633</v>
      </c>
      <c r="D36" s="1751"/>
      <c r="E36" s="1751"/>
      <c r="F36" s="1751"/>
      <c r="G36" s="1751"/>
      <c r="H36" s="1752"/>
      <c r="I36" s="1753" t="s">
        <v>1634</v>
      </c>
      <c r="J36" s="2743">
        <f>'근로소득원천징수영수증(특별공제)-입력'!J36</f>
        <v>0</v>
      </c>
      <c r="K36" s="2744"/>
      <c r="L36" s="2744"/>
      <c r="M36" s="2744"/>
      <c r="N36" s="2744"/>
      <c r="O36" s="2744"/>
      <c r="P36" s="2745"/>
      <c r="Q36" s="2743">
        <f>'근로소득원천징수영수증(특별공제)-입력'!Q36</f>
        <v>0</v>
      </c>
      <c r="R36" s="2744"/>
      <c r="S36" s="2744"/>
      <c r="T36" s="2744"/>
      <c r="U36" s="2744"/>
      <c r="V36" s="2744"/>
      <c r="W36" s="2745"/>
      <c r="X36" s="2743">
        <f>'근로소득원천징수영수증(특별공제)-입력'!X36</f>
        <v>0</v>
      </c>
      <c r="Y36" s="2744"/>
      <c r="Z36" s="2744"/>
      <c r="AA36" s="2744"/>
      <c r="AB36" s="2744"/>
      <c r="AC36" s="2744"/>
      <c r="AD36" s="2745"/>
      <c r="AE36" s="2743">
        <f>'근로소득원천징수영수증(특별공제)-입력'!AE36</f>
        <v>0</v>
      </c>
      <c r="AF36" s="2744"/>
      <c r="AG36" s="2744"/>
      <c r="AH36" s="2744"/>
      <c r="AI36" s="2744"/>
      <c r="AJ36" s="2744"/>
      <c r="AK36" s="2745"/>
      <c r="AL36" s="1758">
        <f t="shared" si="0"/>
        <v>0</v>
      </c>
      <c r="AM36" s="1758"/>
      <c r="AN36" s="1758"/>
      <c r="AO36" s="1758"/>
      <c r="AP36" s="1758"/>
      <c r="AQ36" s="1758"/>
      <c r="AR36" s="1759"/>
    </row>
    <row r="37" spans="1:44" s="1480" customFormat="1" ht="9.75" customHeight="1">
      <c r="A37" s="1619"/>
      <c r="B37" s="1750" t="s">
        <v>1630</v>
      </c>
      <c r="C37" s="1751" t="s">
        <v>1636</v>
      </c>
      <c r="D37" s="1751"/>
      <c r="E37" s="1751"/>
      <c r="F37" s="1751"/>
      <c r="G37" s="1751"/>
      <c r="H37" s="1752"/>
      <c r="I37" s="1753" t="s">
        <v>1637</v>
      </c>
      <c r="J37" s="2743">
        <f>'근로소득원천징수영수증(특별공제)-입력'!J37</f>
        <v>0</v>
      </c>
      <c r="K37" s="2744"/>
      <c r="L37" s="2744"/>
      <c r="M37" s="2744"/>
      <c r="N37" s="2744"/>
      <c r="O37" s="2744"/>
      <c r="P37" s="2745"/>
      <c r="Q37" s="2743">
        <f>'근로소득원천징수영수증(특별공제)-입력'!Q37</f>
        <v>0</v>
      </c>
      <c r="R37" s="2744"/>
      <c r="S37" s="2744"/>
      <c r="T37" s="2744"/>
      <c r="U37" s="2744"/>
      <c r="V37" s="2744"/>
      <c r="W37" s="2745"/>
      <c r="X37" s="2743">
        <f>'근로소득원천징수영수증(특별공제)-입력'!X37</f>
        <v>0</v>
      </c>
      <c r="Y37" s="2744"/>
      <c r="Z37" s="2744"/>
      <c r="AA37" s="2744"/>
      <c r="AB37" s="2744"/>
      <c r="AC37" s="2744"/>
      <c r="AD37" s="2745"/>
      <c r="AE37" s="2743">
        <f>'근로소득원천징수영수증(특별공제)-입력'!AE37</f>
        <v>0</v>
      </c>
      <c r="AF37" s="2744"/>
      <c r="AG37" s="2744"/>
      <c r="AH37" s="2744"/>
      <c r="AI37" s="2744"/>
      <c r="AJ37" s="2744"/>
      <c r="AK37" s="2745"/>
      <c r="AL37" s="1758">
        <f t="shared" ref="AL37:AL65" si="4">SUM(J37:AK37)</f>
        <v>0</v>
      </c>
      <c r="AM37" s="1758"/>
      <c r="AN37" s="1758"/>
      <c r="AO37" s="1758"/>
      <c r="AP37" s="1758"/>
      <c r="AQ37" s="1758"/>
      <c r="AR37" s="1759"/>
    </row>
    <row r="38" spans="1:44" s="1480" customFormat="1" ht="9.75" customHeight="1">
      <c r="A38" s="1619"/>
      <c r="B38" s="1760" t="s">
        <v>1638</v>
      </c>
      <c r="C38" s="1761" t="s">
        <v>1639</v>
      </c>
      <c r="D38" s="1761"/>
      <c r="E38" s="1761"/>
      <c r="F38" s="1761"/>
      <c r="G38" s="1761"/>
      <c r="H38" s="1762"/>
      <c r="I38" s="1753" t="s">
        <v>1640</v>
      </c>
      <c r="J38" s="2743">
        <f>'근로소득원천징수영수증(특별공제)-입력'!J38</f>
        <v>0</v>
      </c>
      <c r="K38" s="2744"/>
      <c r="L38" s="2744"/>
      <c r="M38" s="2744"/>
      <c r="N38" s="2744"/>
      <c r="O38" s="2744"/>
      <c r="P38" s="2745"/>
      <c r="Q38" s="2743">
        <f>'근로소득원천징수영수증(특별공제)-입력'!Q38</f>
        <v>0</v>
      </c>
      <c r="R38" s="2744"/>
      <c r="S38" s="2744"/>
      <c r="T38" s="2744"/>
      <c r="U38" s="2744"/>
      <c r="V38" s="2744"/>
      <c r="W38" s="2745"/>
      <c r="X38" s="2743">
        <f>'근로소득원천징수영수증(특별공제)-입력'!X38</f>
        <v>0</v>
      </c>
      <c r="Y38" s="2744"/>
      <c r="Z38" s="2744"/>
      <c r="AA38" s="2744"/>
      <c r="AB38" s="2744"/>
      <c r="AC38" s="2744"/>
      <c r="AD38" s="2745"/>
      <c r="AE38" s="2743">
        <f>'근로소득원천징수영수증(특별공제)-입력'!AE38</f>
        <v>0</v>
      </c>
      <c r="AF38" s="2744"/>
      <c r="AG38" s="2744"/>
      <c r="AH38" s="2744"/>
      <c r="AI38" s="2744"/>
      <c r="AJ38" s="2744"/>
      <c r="AK38" s="2745"/>
      <c r="AL38" s="1758">
        <f t="shared" si="4"/>
        <v>0</v>
      </c>
      <c r="AM38" s="1758"/>
      <c r="AN38" s="1758"/>
      <c r="AO38" s="1758"/>
      <c r="AP38" s="1758"/>
      <c r="AQ38" s="1758"/>
      <c r="AR38" s="1759"/>
    </row>
    <row r="39" spans="1:44" s="1480" customFormat="1" ht="9.75" customHeight="1">
      <c r="A39" s="1619"/>
      <c r="B39" s="1760" t="s">
        <v>1641</v>
      </c>
      <c r="C39" s="1751" t="s">
        <v>1642</v>
      </c>
      <c r="D39" s="1751"/>
      <c r="E39" s="1751"/>
      <c r="F39" s="1751"/>
      <c r="G39" s="1751"/>
      <c r="H39" s="1752"/>
      <c r="I39" s="1753" t="s">
        <v>1643</v>
      </c>
      <c r="J39" s="2743">
        <f>'근로소득원천징수영수증(특별공제)-입력'!J39</f>
        <v>0</v>
      </c>
      <c r="K39" s="2744"/>
      <c r="L39" s="2744"/>
      <c r="M39" s="2744"/>
      <c r="N39" s="2744"/>
      <c r="O39" s="2744"/>
      <c r="P39" s="2745"/>
      <c r="Q39" s="2743">
        <f>'근로소득원천징수영수증(특별공제)-입력'!Q39</f>
        <v>0</v>
      </c>
      <c r="R39" s="2744"/>
      <c r="S39" s="2744"/>
      <c r="T39" s="2744"/>
      <c r="U39" s="2744"/>
      <c r="V39" s="2744"/>
      <c r="W39" s="2745"/>
      <c r="X39" s="2743">
        <f>'근로소득원천징수영수증(특별공제)-입력'!X39</f>
        <v>0</v>
      </c>
      <c r="Y39" s="2744"/>
      <c r="Z39" s="2744"/>
      <c r="AA39" s="2744"/>
      <c r="AB39" s="2744"/>
      <c r="AC39" s="2744"/>
      <c r="AD39" s="2745"/>
      <c r="AE39" s="2743">
        <f>'근로소득원천징수영수증(특별공제)-입력'!AE39</f>
        <v>0</v>
      </c>
      <c r="AF39" s="2744"/>
      <c r="AG39" s="2744"/>
      <c r="AH39" s="2744"/>
      <c r="AI39" s="2744"/>
      <c r="AJ39" s="2744"/>
      <c r="AK39" s="2745"/>
      <c r="AL39" s="1758">
        <f t="shared" si="4"/>
        <v>0</v>
      </c>
      <c r="AM39" s="1758"/>
      <c r="AN39" s="1758"/>
      <c r="AO39" s="1758"/>
      <c r="AP39" s="1758"/>
      <c r="AQ39" s="1758"/>
      <c r="AR39" s="1759"/>
    </row>
    <row r="40" spans="1:44" s="1480" customFormat="1" ht="9.75" customHeight="1">
      <c r="A40" s="1619"/>
      <c r="B40" s="1760" t="s">
        <v>1644</v>
      </c>
      <c r="C40" s="1763" t="s">
        <v>1645</v>
      </c>
      <c r="D40" s="1763"/>
      <c r="E40" s="1763" t="s">
        <v>1646</v>
      </c>
      <c r="F40" s="1763"/>
      <c r="G40" s="1763"/>
      <c r="H40" s="1764"/>
      <c r="I40" s="1753" t="s">
        <v>1647</v>
      </c>
      <c r="J40" s="2743">
        <f>'근로소득원천징수영수증(특별공제)-입력'!J40</f>
        <v>0</v>
      </c>
      <c r="K40" s="2744"/>
      <c r="L40" s="2744"/>
      <c r="M40" s="2744"/>
      <c r="N40" s="2744"/>
      <c r="O40" s="2744"/>
      <c r="P40" s="2745"/>
      <c r="Q40" s="2743">
        <f>'근로소득원천징수영수증(특별공제)-입력'!Q40</f>
        <v>0</v>
      </c>
      <c r="R40" s="2744"/>
      <c r="S40" s="2744"/>
      <c r="T40" s="2744"/>
      <c r="U40" s="2744"/>
      <c r="V40" s="2744"/>
      <c r="W40" s="2745"/>
      <c r="X40" s="2743">
        <f>'근로소득원천징수영수증(특별공제)-입력'!X40</f>
        <v>0</v>
      </c>
      <c r="Y40" s="2744"/>
      <c r="Z40" s="2744"/>
      <c r="AA40" s="2744"/>
      <c r="AB40" s="2744"/>
      <c r="AC40" s="2744"/>
      <c r="AD40" s="2745"/>
      <c r="AE40" s="2743">
        <f>'근로소득원천징수영수증(특별공제)-입력'!AE40</f>
        <v>0</v>
      </c>
      <c r="AF40" s="2744"/>
      <c r="AG40" s="2744"/>
      <c r="AH40" s="2744"/>
      <c r="AI40" s="2744"/>
      <c r="AJ40" s="2744"/>
      <c r="AK40" s="2745"/>
      <c r="AL40" s="1758">
        <f t="shared" si="4"/>
        <v>0</v>
      </c>
      <c r="AM40" s="1758"/>
      <c r="AN40" s="1758"/>
      <c r="AO40" s="1758"/>
      <c r="AP40" s="1758"/>
      <c r="AQ40" s="1758"/>
      <c r="AR40" s="1759"/>
    </row>
    <row r="41" spans="1:44" s="1480" customFormat="1" ht="9.75" customHeight="1">
      <c r="A41" s="1619"/>
      <c r="B41" s="1760" t="s">
        <v>1644</v>
      </c>
      <c r="C41" s="1763" t="s">
        <v>1645</v>
      </c>
      <c r="D41" s="1763"/>
      <c r="E41" s="1763" t="s">
        <v>1649</v>
      </c>
      <c r="F41" s="1763"/>
      <c r="G41" s="1763"/>
      <c r="H41" s="1764"/>
      <c r="I41" s="1753" t="s">
        <v>1650</v>
      </c>
      <c r="J41" s="2743">
        <f>'근로소득원천징수영수증(특별공제)-입력'!J41</f>
        <v>0</v>
      </c>
      <c r="K41" s="2744"/>
      <c r="L41" s="2744"/>
      <c r="M41" s="2744"/>
      <c r="N41" s="2744"/>
      <c r="O41" s="2744"/>
      <c r="P41" s="2745"/>
      <c r="Q41" s="2743">
        <f>'근로소득원천징수영수증(특별공제)-입력'!Q41</f>
        <v>0</v>
      </c>
      <c r="R41" s="2744"/>
      <c r="S41" s="2744"/>
      <c r="T41" s="2744"/>
      <c r="U41" s="2744"/>
      <c r="V41" s="2744"/>
      <c r="W41" s="2745"/>
      <c r="X41" s="2743">
        <f>'근로소득원천징수영수증(특별공제)-입력'!X41</f>
        <v>0</v>
      </c>
      <c r="Y41" s="2744"/>
      <c r="Z41" s="2744"/>
      <c r="AA41" s="2744"/>
      <c r="AB41" s="2744"/>
      <c r="AC41" s="2744"/>
      <c r="AD41" s="2745"/>
      <c r="AE41" s="2743">
        <f>'근로소득원천징수영수증(특별공제)-입력'!AE41</f>
        <v>0</v>
      </c>
      <c r="AF41" s="2744"/>
      <c r="AG41" s="2744"/>
      <c r="AH41" s="2744"/>
      <c r="AI41" s="2744"/>
      <c r="AJ41" s="2744"/>
      <c r="AK41" s="2745"/>
      <c r="AL41" s="1758">
        <f t="shared" si="4"/>
        <v>0</v>
      </c>
      <c r="AM41" s="1758"/>
      <c r="AN41" s="1758"/>
      <c r="AO41" s="1758"/>
      <c r="AP41" s="1758"/>
      <c r="AQ41" s="1758"/>
      <c r="AR41" s="1759"/>
    </row>
    <row r="42" spans="1:44" s="1480" customFormat="1" ht="9.75" customHeight="1">
      <c r="A42" s="1619"/>
      <c r="B42" s="1760" t="s">
        <v>1644</v>
      </c>
      <c r="C42" s="1763" t="s">
        <v>1645</v>
      </c>
      <c r="D42" s="1763"/>
      <c r="E42" s="1763" t="s">
        <v>1651</v>
      </c>
      <c r="F42" s="1763"/>
      <c r="G42" s="1763"/>
      <c r="H42" s="1764"/>
      <c r="I42" s="1753" t="s">
        <v>1652</v>
      </c>
      <c r="J42" s="2743">
        <f>'근로소득원천징수영수증(특별공제)-입력'!J42</f>
        <v>0</v>
      </c>
      <c r="K42" s="2744"/>
      <c r="L42" s="2744"/>
      <c r="M42" s="2744"/>
      <c r="N42" s="2744"/>
      <c r="O42" s="2744"/>
      <c r="P42" s="2745"/>
      <c r="Q42" s="2743">
        <f>'근로소득원천징수영수증(특별공제)-입력'!Q42</f>
        <v>0</v>
      </c>
      <c r="R42" s="2744"/>
      <c r="S42" s="2744"/>
      <c r="T42" s="2744"/>
      <c r="U42" s="2744"/>
      <c r="V42" s="2744"/>
      <c r="W42" s="2745"/>
      <c r="X42" s="2743">
        <f>'근로소득원천징수영수증(특별공제)-입력'!X42</f>
        <v>0</v>
      </c>
      <c r="Y42" s="2744"/>
      <c r="Z42" s="2744"/>
      <c r="AA42" s="2744"/>
      <c r="AB42" s="2744"/>
      <c r="AC42" s="2744"/>
      <c r="AD42" s="2745"/>
      <c r="AE42" s="2743">
        <f>'근로소득원천징수영수증(특별공제)-입력'!AE42</f>
        <v>0</v>
      </c>
      <c r="AF42" s="2744"/>
      <c r="AG42" s="2744"/>
      <c r="AH42" s="2744"/>
      <c r="AI42" s="2744"/>
      <c r="AJ42" s="2744"/>
      <c r="AK42" s="2745"/>
      <c r="AL42" s="1758">
        <f t="shared" si="4"/>
        <v>0</v>
      </c>
      <c r="AM42" s="1758"/>
      <c r="AN42" s="1758"/>
      <c r="AO42" s="1758"/>
      <c r="AP42" s="1758"/>
      <c r="AQ42" s="1758"/>
      <c r="AR42" s="1759"/>
    </row>
    <row r="43" spans="1:44" s="1480" customFormat="1" ht="9.75" customHeight="1">
      <c r="A43" s="1619"/>
      <c r="B43" s="1760" t="s">
        <v>1644</v>
      </c>
      <c r="C43" s="1763" t="s">
        <v>1645</v>
      </c>
      <c r="D43" s="1763"/>
      <c r="E43" s="1763" t="s">
        <v>1653</v>
      </c>
      <c r="F43" s="1763"/>
      <c r="G43" s="1763"/>
      <c r="H43" s="1764"/>
      <c r="I43" s="1753" t="s">
        <v>1654</v>
      </c>
      <c r="J43" s="2743">
        <f>'근로소득원천징수영수증(특별공제)-입력'!J43</f>
        <v>0</v>
      </c>
      <c r="K43" s="2744"/>
      <c r="L43" s="2744"/>
      <c r="M43" s="2744"/>
      <c r="N43" s="2744"/>
      <c r="O43" s="2744"/>
      <c r="P43" s="2745"/>
      <c r="Q43" s="2743">
        <f>'근로소득원천징수영수증(특별공제)-입력'!Q43</f>
        <v>0</v>
      </c>
      <c r="R43" s="2744"/>
      <c r="S43" s="2744"/>
      <c r="T43" s="2744"/>
      <c r="U43" s="2744"/>
      <c r="V43" s="2744"/>
      <c r="W43" s="2745"/>
      <c r="X43" s="2743">
        <f>'근로소득원천징수영수증(특별공제)-입력'!X43</f>
        <v>0</v>
      </c>
      <c r="Y43" s="2744"/>
      <c r="Z43" s="2744"/>
      <c r="AA43" s="2744"/>
      <c r="AB43" s="2744"/>
      <c r="AC43" s="2744"/>
      <c r="AD43" s="2745"/>
      <c r="AE43" s="2743">
        <f>'근로소득원천징수영수증(특별공제)-입력'!AE43</f>
        <v>0</v>
      </c>
      <c r="AF43" s="2744"/>
      <c r="AG43" s="2744"/>
      <c r="AH43" s="2744"/>
      <c r="AI43" s="2744"/>
      <c r="AJ43" s="2744"/>
      <c r="AK43" s="2745"/>
      <c r="AL43" s="1758">
        <f t="shared" si="4"/>
        <v>0</v>
      </c>
      <c r="AM43" s="1758"/>
      <c r="AN43" s="1758"/>
      <c r="AO43" s="1758"/>
      <c r="AP43" s="1758"/>
      <c r="AQ43" s="1758"/>
      <c r="AR43" s="1759"/>
    </row>
    <row r="44" spans="1:44" s="1480" customFormat="1" ht="9.75" customHeight="1">
      <c r="A44" s="1619"/>
      <c r="B44" s="1760" t="s">
        <v>1644</v>
      </c>
      <c r="C44" s="1763" t="s">
        <v>1645</v>
      </c>
      <c r="D44" s="1763"/>
      <c r="E44" s="1763" t="s">
        <v>1655</v>
      </c>
      <c r="F44" s="1763"/>
      <c r="G44" s="1763"/>
      <c r="H44" s="1764"/>
      <c r="I44" s="1753" t="s">
        <v>1656</v>
      </c>
      <c r="J44" s="2743">
        <f>'근로소득원천징수영수증(특별공제)-입력'!J44</f>
        <v>0</v>
      </c>
      <c r="K44" s="2744"/>
      <c r="L44" s="2744"/>
      <c r="M44" s="2744"/>
      <c r="N44" s="2744"/>
      <c r="O44" s="2744"/>
      <c r="P44" s="2745"/>
      <c r="Q44" s="2743">
        <f>'근로소득원천징수영수증(특별공제)-입력'!Q44</f>
        <v>0</v>
      </c>
      <c r="R44" s="2744"/>
      <c r="S44" s="2744"/>
      <c r="T44" s="2744"/>
      <c r="U44" s="2744"/>
      <c r="V44" s="2744"/>
      <c r="W44" s="2745"/>
      <c r="X44" s="2743">
        <f>'근로소득원천징수영수증(특별공제)-입력'!X44</f>
        <v>0</v>
      </c>
      <c r="Y44" s="2744"/>
      <c r="Z44" s="2744"/>
      <c r="AA44" s="2744"/>
      <c r="AB44" s="2744"/>
      <c r="AC44" s="2744"/>
      <c r="AD44" s="2745"/>
      <c r="AE44" s="2743">
        <f>'근로소득원천징수영수증(특별공제)-입력'!AE44</f>
        <v>0</v>
      </c>
      <c r="AF44" s="2744"/>
      <c r="AG44" s="2744"/>
      <c r="AH44" s="2744"/>
      <c r="AI44" s="2744"/>
      <c r="AJ44" s="2744"/>
      <c r="AK44" s="2745"/>
      <c r="AL44" s="1758">
        <f t="shared" si="4"/>
        <v>0</v>
      </c>
      <c r="AM44" s="1758"/>
      <c r="AN44" s="1758"/>
      <c r="AO44" s="1758"/>
      <c r="AP44" s="1758"/>
      <c r="AQ44" s="1758"/>
      <c r="AR44" s="1759"/>
    </row>
    <row r="45" spans="1:44" s="1480" customFormat="1" ht="9.75" customHeight="1">
      <c r="A45" s="1619"/>
      <c r="B45" s="1760" t="s">
        <v>1657</v>
      </c>
      <c r="C45" s="1763" t="s">
        <v>1658</v>
      </c>
      <c r="D45" s="1763"/>
      <c r="E45" s="1763"/>
      <c r="F45" s="1763"/>
      <c r="G45" s="1763"/>
      <c r="H45" s="1764"/>
      <c r="I45" s="1753" t="s">
        <v>1659</v>
      </c>
      <c r="J45" s="2743">
        <f>'근로소득원천징수영수증(특별공제)-입력'!J45</f>
        <v>0</v>
      </c>
      <c r="K45" s="2744"/>
      <c r="L45" s="2744"/>
      <c r="M45" s="2744"/>
      <c r="N45" s="2744"/>
      <c r="O45" s="2744"/>
      <c r="P45" s="2745"/>
      <c r="Q45" s="2743">
        <f>'근로소득원천징수영수증(특별공제)-입력'!Q45</f>
        <v>0</v>
      </c>
      <c r="R45" s="2744"/>
      <c r="S45" s="2744"/>
      <c r="T45" s="2744"/>
      <c r="U45" s="2744"/>
      <c r="V45" s="2744"/>
      <c r="W45" s="2745"/>
      <c r="X45" s="2743">
        <f>'근로소득원천징수영수증(특별공제)-입력'!X45</f>
        <v>0</v>
      </c>
      <c r="Y45" s="2744"/>
      <c r="Z45" s="2744"/>
      <c r="AA45" s="2744"/>
      <c r="AB45" s="2744"/>
      <c r="AC45" s="2744"/>
      <c r="AD45" s="2745"/>
      <c r="AE45" s="2743">
        <f>'근로소득원천징수영수증(특별공제)-입력'!AE45</f>
        <v>0</v>
      </c>
      <c r="AF45" s="2744"/>
      <c r="AG45" s="2744"/>
      <c r="AH45" s="2744"/>
      <c r="AI45" s="2744"/>
      <c r="AJ45" s="2744"/>
      <c r="AK45" s="2745"/>
      <c r="AL45" s="1758">
        <f t="shared" si="4"/>
        <v>0</v>
      </c>
      <c r="AM45" s="1758"/>
      <c r="AN45" s="1758"/>
      <c r="AO45" s="1758"/>
      <c r="AP45" s="1758"/>
      <c r="AQ45" s="1758"/>
      <c r="AR45" s="1759"/>
    </row>
    <row r="46" spans="1:44" s="1480" customFormat="1" ht="9.75" hidden="1" customHeight="1">
      <c r="A46" s="1619"/>
      <c r="B46" s="1760" t="s">
        <v>1661</v>
      </c>
      <c r="C46" s="1763" t="s">
        <v>1662</v>
      </c>
      <c r="D46" s="1763"/>
      <c r="E46" s="1763"/>
      <c r="F46" s="1763"/>
      <c r="G46" s="1763"/>
      <c r="H46" s="1764"/>
      <c r="I46" s="1753" t="s">
        <v>1663</v>
      </c>
      <c r="J46" s="2743">
        <f>'근로소득원천징수영수증(특별공제)-입력'!J46</f>
        <v>0</v>
      </c>
      <c r="K46" s="2744"/>
      <c r="L46" s="2744"/>
      <c r="M46" s="2744"/>
      <c r="N46" s="2744"/>
      <c r="O46" s="2744"/>
      <c r="P46" s="2745"/>
      <c r="Q46" s="2743">
        <f>'근로소득원천징수영수증(특별공제)-입력'!Q46</f>
        <v>0</v>
      </c>
      <c r="R46" s="2744"/>
      <c r="S46" s="2744"/>
      <c r="T46" s="2744"/>
      <c r="U46" s="2744"/>
      <c r="V46" s="2744"/>
      <c r="W46" s="2745"/>
      <c r="X46" s="2743">
        <f>'근로소득원천징수영수증(특별공제)-입력'!X46</f>
        <v>0</v>
      </c>
      <c r="Y46" s="2744"/>
      <c r="Z46" s="2744"/>
      <c r="AA46" s="2744"/>
      <c r="AB46" s="2744"/>
      <c r="AC46" s="2744"/>
      <c r="AD46" s="2745"/>
      <c r="AE46" s="2743">
        <f>'근로소득원천징수영수증(특별공제)-입력'!AE46</f>
        <v>0</v>
      </c>
      <c r="AF46" s="2744"/>
      <c r="AG46" s="2744"/>
      <c r="AH46" s="2744"/>
      <c r="AI46" s="2744"/>
      <c r="AJ46" s="2744"/>
      <c r="AK46" s="2745"/>
      <c r="AL46" s="1758">
        <f t="shared" si="4"/>
        <v>0</v>
      </c>
      <c r="AM46" s="1758"/>
      <c r="AN46" s="1758"/>
      <c r="AO46" s="1758"/>
      <c r="AP46" s="1758"/>
      <c r="AQ46" s="1758"/>
      <c r="AR46" s="1759"/>
    </row>
    <row r="47" spans="1:44" s="1480" customFormat="1" ht="9.75" hidden="1" customHeight="1">
      <c r="A47" s="1619"/>
      <c r="B47" s="1760" t="s">
        <v>1664</v>
      </c>
      <c r="C47" s="1763" t="s">
        <v>1665</v>
      </c>
      <c r="D47" s="1763"/>
      <c r="E47" s="1763"/>
      <c r="F47" s="1763"/>
      <c r="G47" s="1763"/>
      <c r="H47" s="1764"/>
      <c r="I47" s="1753" t="s">
        <v>1666</v>
      </c>
      <c r="J47" s="2743">
        <f>'근로소득원천징수영수증(특별공제)-입력'!J47</f>
        <v>0</v>
      </c>
      <c r="K47" s="2744"/>
      <c r="L47" s="2744"/>
      <c r="M47" s="2744"/>
      <c r="N47" s="2744"/>
      <c r="O47" s="2744"/>
      <c r="P47" s="2745"/>
      <c r="Q47" s="2743">
        <f>'근로소득원천징수영수증(특별공제)-입력'!Q47</f>
        <v>0</v>
      </c>
      <c r="R47" s="2744"/>
      <c r="S47" s="2744"/>
      <c r="T47" s="2744"/>
      <c r="U47" s="2744"/>
      <c r="V47" s="2744"/>
      <c r="W47" s="2745"/>
      <c r="X47" s="2743">
        <f>'근로소득원천징수영수증(특별공제)-입력'!X47</f>
        <v>0</v>
      </c>
      <c r="Y47" s="2744"/>
      <c r="Z47" s="2744"/>
      <c r="AA47" s="2744"/>
      <c r="AB47" s="2744"/>
      <c r="AC47" s="2744"/>
      <c r="AD47" s="2745"/>
      <c r="AE47" s="2743">
        <f>'근로소득원천징수영수증(특별공제)-입력'!AE47</f>
        <v>0</v>
      </c>
      <c r="AF47" s="2744"/>
      <c r="AG47" s="2744"/>
      <c r="AH47" s="2744"/>
      <c r="AI47" s="2744"/>
      <c r="AJ47" s="2744"/>
      <c r="AK47" s="2745"/>
      <c r="AL47" s="1758">
        <f t="shared" si="4"/>
        <v>0</v>
      </c>
      <c r="AM47" s="1758"/>
      <c r="AN47" s="1758"/>
      <c r="AO47" s="1758"/>
      <c r="AP47" s="1758"/>
      <c r="AQ47" s="1758"/>
      <c r="AR47" s="1759"/>
    </row>
    <row r="48" spans="1:44" s="1480" customFormat="1" ht="9.75" hidden="1" customHeight="1">
      <c r="A48" s="1619"/>
      <c r="B48" s="1760" t="s">
        <v>1667</v>
      </c>
      <c r="C48" s="1763" t="s">
        <v>1668</v>
      </c>
      <c r="D48" s="1763"/>
      <c r="E48" s="1763"/>
      <c r="F48" s="1763"/>
      <c r="G48" s="1763"/>
      <c r="H48" s="1764"/>
      <c r="I48" s="1753" t="s">
        <v>1669</v>
      </c>
      <c r="J48" s="2743">
        <f>'근로소득원천징수영수증(특별공제)-입력'!J48</f>
        <v>0</v>
      </c>
      <c r="K48" s="2744"/>
      <c r="L48" s="2744"/>
      <c r="M48" s="2744"/>
      <c r="N48" s="2744"/>
      <c r="O48" s="2744"/>
      <c r="P48" s="2745"/>
      <c r="Q48" s="2743">
        <f>'근로소득원천징수영수증(특별공제)-입력'!Q48</f>
        <v>0</v>
      </c>
      <c r="R48" s="2744"/>
      <c r="S48" s="2744"/>
      <c r="T48" s="2744"/>
      <c r="U48" s="2744"/>
      <c r="V48" s="2744"/>
      <c r="W48" s="2745"/>
      <c r="X48" s="2743">
        <f>'근로소득원천징수영수증(특별공제)-입력'!X48</f>
        <v>0</v>
      </c>
      <c r="Y48" s="2744"/>
      <c r="Z48" s="2744"/>
      <c r="AA48" s="2744"/>
      <c r="AB48" s="2744"/>
      <c r="AC48" s="2744"/>
      <c r="AD48" s="2745"/>
      <c r="AE48" s="2743">
        <f>'근로소득원천징수영수증(특별공제)-입력'!AE48</f>
        <v>0</v>
      </c>
      <c r="AF48" s="2744"/>
      <c r="AG48" s="2744"/>
      <c r="AH48" s="2744"/>
      <c r="AI48" s="2744"/>
      <c r="AJ48" s="2744"/>
      <c r="AK48" s="2745"/>
      <c r="AL48" s="1758">
        <f t="shared" si="4"/>
        <v>0</v>
      </c>
      <c r="AM48" s="1758"/>
      <c r="AN48" s="1758"/>
      <c r="AO48" s="1758"/>
      <c r="AP48" s="1758"/>
      <c r="AQ48" s="1758"/>
      <c r="AR48" s="1759"/>
    </row>
    <row r="49" spans="1:44" s="1480" customFormat="1" ht="9.75" hidden="1" customHeight="1">
      <c r="A49" s="1619"/>
      <c r="B49" s="1760" t="s">
        <v>1670</v>
      </c>
      <c r="C49" s="1763" t="s">
        <v>1671</v>
      </c>
      <c r="D49" s="1763"/>
      <c r="E49" s="1763"/>
      <c r="F49" s="1763"/>
      <c r="G49" s="1763"/>
      <c r="H49" s="1764"/>
      <c r="I49" s="1753" t="s">
        <v>1672</v>
      </c>
      <c r="J49" s="2743">
        <f>'근로소득원천징수영수증(특별공제)-입력'!J49</f>
        <v>0</v>
      </c>
      <c r="K49" s="2744"/>
      <c r="L49" s="2744"/>
      <c r="M49" s="2744"/>
      <c r="N49" s="2744"/>
      <c r="O49" s="2744"/>
      <c r="P49" s="2745"/>
      <c r="Q49" s="2743">
        <f>'근로소득원천징수영수증(특별공제)-입력'!Q49</f>
        <v>0</v>
      </c>
      <c r="R49" s="2744"/>
      <c r="S49" s="2744"/>
      <c r="T49" s="2744"/>
      <c r="U49" s="2744"/>
      <c r="V49" s="2744"/>
      <c r="W49" s="2745"/>
      <c r="X49" s="2743">
        <f>'근로소득원천징수영수증(특별공제)-입력'!X49</f>
        <v>0</v>
      </c>
      <c r="Y49" s="2744"/>
      <c r="Z49" s="2744"/>
      <c r="AA49" s="2744"/>
      <c r="AB49" s="2744"/>
      <c r="AC49" s="2744"/>
      <c r="AD49" s="2745"/>
      <c r="AE49" s="2743">
        <f>'근로소득원천징수영수증(특별공제)-입력'!AE49</f>
        <v>0</v>
      </c>
      <c r="AF49" s="2744"/>
      <c r="AG49" s="2744"/>
      <c r="AH49" s="2744"/>
      <c r="AI49" s="2744"/>
      <c r="AJ49" s="2744"/>
      <c r="AK49" s="2745"/>
      <c r="AL49" s="1758">
        <f t="shared" si="4"/>
        <v>0</v>
      </c>
      <c r="AM49" s="1758"/>
      <c r="AN49" s="1758"/>
      <c r="AO49" s="1758"/>
      <c r="AP49" s="1758"/>
      <c r="AQ49" s="1758"/>
      <c r="AR49" s="1759"/>
    </row>
    <row r="50" spans="1:44" s="1480" customFormat="1" ht="9.75" hidden="1" customHeight="1">
      <c r="A50" s="1619"/>
      <c r="B50" s="1760" t="s">
        <v>1673</v>
      </c>
      <c r="C50" s="1763" t="s">
        <v>1674</v>
      </c>
      <c r="D50" s="1763"/>
      <c r="E50" s="1763"/>
      <c r="F50" s="1763"/>
      <c r="G50" s="1763"/>
      <c r="H50" s="1764"/>
      <c r="I50" s="1753" t="s">
        <v>1675</v>
      </c>
      <c r="J50" s="2743">
        <f>'근로소득원천징수영수증(특별공제)-입력'!J50</f>
        <v>0</v>
      </c>
      <c r="K50" s="2744"/>
      <c r="L50" s="2744"/>
      <c r="M50" s="2744"/>
      <c r="N50" s="2744"/>
      <c r="O50" s="2744"/>
      <c r="P50" s="2745"/>
      <c r="Q50" s="2743">
        <f>'근로소득원천징수영수증(특별공제)-입력'!Q50</f>
        <v>0</v>
      </c>
      <c r="R50" s="2744"/>
      <c r="S50" s="2744"/>
      <c r="T50" s="2744"/>
      <c r="U50" s="2744"/>
      <c r="V50" s="2744"/>
      <c r="W50" s="2745"/>
      <c r="X50" s="2743">
        <f>'근로소득원천징수영수증(특별공제)-입력'!X50</f>
        <v>0</v>
      </c>
      <c r="Y50" s="2744"/>
      <c r="Z50" s="2744"/>
      <c r="AA50" s="2744"/>
      <c r="AB50" s="2744"/>
      <c r="AC50" s="2744"/>
      <c r="AD50" s="2745"/>
      <c r="AE50" s="2743">
        <f>'근로소득원천징수영수증(특별공제)-입력'!AE50</f>
        <v>0</v>
      </c>
      <c r="AF50" s="2744"/>
      <c r="AG50" s="2744"/>
      <c r="AH50" s="2744"/>
      <c r="AI50" s="2744"/>
      <c r="AJ50" s="2744"/>
      <c r="AK50" s="2745"/>
      <c r="AL50" s="1758">
        <f t="shared" si="4"/>
        <v>0</v>
      </c>
      <c r="AM50" s="1758"/>
      <c r="AN50" s="1758"/>
      <c r="AO50" s="1758"/>
      <c r="AP50" s="1758"/>
      <c r="AQ50" s="1758"/>
      <c r="AR50" s="1759"/>
    </row>
    <row r="51" spans="1:44" s="1480" customFormat="1" ht="9.75" customHeight="1">
      <c r="A51" s="1619"/>
      <c r="B51" s="1760" t="s">
        <v>1676</v>
      </c>
      <c r="C51" s="1763" t="s">
        <v>1677</v>
      </c>
      <c r="D51" s="1763"/>
      <c r="E51" s="1763"/>
      <c r="F51" s="1763"/>
      <c r="G51" s="1763"/>
      <c r="H51" s="1764"/>
      <c r="I51" s="1753" t="s">
        <v>1678</v>
      </c>
      <c r="J51" s="2743">
        <f>'근로소득원천징수영수증(특별공제)-입력'!J51</f>
        <v>0</v>
      </c>
      <c r="K51" s="2744"/>
      <c r="L51" s="2744"/>
      <c r="M51" s="2744"/>
      <c r="N51" s="2744"/>
      <c r="O51" s="2744"/>
      <c r="P51" s="2745"/>
      <c r="Q51" s="2743">
        <f>'근로소득원천징수영수증(특별공제)-입력'!Q51</f>
        <v>0</v>
      </c>
      <c r="R51" s="2744"/>
      <c r="S51" s="2744"/>
      <c r="T51" s="2744"/>
      <c r="U51" s="2744"/>
      <c r="V51" s="2744"/>
      <c r="W51" s="2745"/>
      <c r="X51" s="2743">
        <f>'근로소득원천징수영수증(특별공제)-입력'!X51</f>
        <v>0</v>
      </c>
      <c r="Y51" s="2744"/>
      <c r="Z51" s="2744"/>
      <c r="AA51" s="2744"/>
      <c r="AB51" s="2744"/>
      <c r="AC51" s="2744"/>
      <c r="AD51" s="2745"/>
      <c r="AE51" s="2743">
        <f>'근로소득원천징수영수증(특별공제)-입력'!AE51</f>
        <v>0</v>
      </c>
      <c r="AF51" s="2744"/>
      <c r="AG51" s="2744"/>
      <c r="AH51" s="2744"/>
      <c r="AI51" s="2744"/>
      <c r="AJ51" s="2744"/>
      <c r="AK51" s="2745"/>
      <c r="AL51" s="1758">
        <f t="shared" si="4"/>
        <v>0</v>
      </c>
      <c r="AM51" s="1758"/>
      <c r="AN51" s="1758"/>
      <c r="AO51" s="1758"/>
      <c r="AP51" s="1758"/>
      <c r="AQ51" s="1758"/>
      <c r="AR51" s="1759"/>
    </row>
    <row r="52" spans="1:44" s="1480" customFormat="1" ht="9.75" hidden="1" customHeight="1">
      <c r="A52" s="1619"/>
      <c r="B52" s="1766" t="s">
        <v>1679</v>
      </c>
      <c r="C52" s="1767" t="s">
        <v>1680</v>
      </c>
      <c r="D52" s="1767"/>
      <c r="E52" s="1767"/>
      <c r="F52" s="1767"/>
      <c r="G52" s="1767"/>
      <c r="H52" s="1768"/>
      <c r="I52" s="1769" t="s">
        <v>1681</v>
      </c>
      <c r="J52" s="2743">
        <f>'근로소득원천징수영수증(특별공제)-입력'!J52</f>
        <v>0</v>
      </c>
      <c r="K52" s="2744"/>
      <c r="L52" s="2744"/>
      <c r="M52" s="2744"/>
      <c r="N52" s="2744"/>
      <c r="O52" s="2744"/>
      <c r="P52" s="2745"/>
      <c r="Q52" s="2743">
        <f>'근로소득원천징수영수증(특별공제)-입력'!Q52</f>
        <v>0</v>
      </c>
      <c r="R52" s="2744"/>
      <c r="S52" s="2744"/>
      <c r="T52" s="2744"/>
      <c r="U52" s="2744"/>
      <c r="V52" s="2744"/>
      <c r="W52" s="2745"/>
      <c r="X52" s="2743">
        <f>'근로소득원천징수영수증(특별공제)-입력'!X52</f>
        <v>0</v>
      </c>
      <c r="Y52" s="2744"/>
      <c r="Z52" s="2744"/>
      <c r="AA52" s="2744"/>
      <c r="AB52" s="2744"/>
      <c r="AC52" s="2744"/>
      <c r="AD52" s="2745"/>
      <c r="AE52" s="2743">
        <f>'근로소득원천징수영수증(특별공제)-입력'!AE52</f>
        <v>0</v>
      </c>
      <c r="AF52" s="2744"/>
      <c r="AG52" s="2744"/>
      <c r="AH52" s="2744"/>
      <c r="AI52" s="2744"/>
      <c r="AJ52" s="2744"/>
      <c r="AK52" s="2745"/>
      <c r="AL52" s="1774">
        <f t="shared" si="4"/>
        <v>0</v>
      </c>
      <c r="AM52" s="1774"/>
      <c r="AN52" s="1774"/>
      <c r="AO52" s="1774"/>
      <c r="AP52" s="1774"/>
      <c r="AQ52" s="1774"/>
      <c r="AR52" s="1775"/>
    </row>
    <row r="53" spans="1:44" s="1480" customFormat="1" ht="9.75" hidden="1" customHeight="1">
      <c r="A53" s="1619"/>
      <c r="B53" s="1760" t="s">
        <v>1682</v>
      </c>
      <c r="C53" s="1763" t="s">
        <v>1683</v>
      </c>
      <c r="D53" s="1763"/>
      <c r="E53" s="1763"/>
      <c r="F53" s="1763"/>
      <c r="G53" s="1763"/>
      <c r="H53" s="1764"/>
      <c r="I53" s="1753" t="s">
        <v>1684</v>
      </c>
      <c r="J53" s="2743">
        <f>'근로소득원천징수영수증(특별공제)-입력'!J53</f>
        <v>0</v>
      </c>
      <c r="K53" s="2744"/>
      <c r="L53" s="2744"/>
      <c r="M53" s="2744"/>
      <c r="N53" s="2744"/>
      <c r="O53" s="2744"/>
      <c r="P53" s="2745"/>
      <c r="Q53" s="2743">
        <f>'근로소득원천징수영수증(특별공제)-입력'!Q53</f>
        <v>0</v>
      </c>
      <c r="R53" s="2744"/>
      <c r="S53" s="2744"/>
      <c r="T53" s="2744"/>
      <c r="U53" s="2744"/>
      <c r="V53" s="2744"/>
      <c r="W53" s="2745"/>
      <c r="X53" s="2743">
        <f>'근로소득원천징수영수증(특별공제)-입력'!X53</f>
        <v>0</v>
      </c>
      <c r="Y53" s="2744"/>
      <c r="Z53" s="2744"/>
      <c r="AA53" s="2744"/>
      <c r="AB53" s="2744"/>
      <c r="AC53" s="2744"/>
      <c r="AD53" s="2745"/>
      <c r="AE53" s="2743">
        <f>'근로소득원천징수영수증(특별공제)-입력'!AE53</f>
        <v>0</v>
      </c>
      <c r="AF53" s="2744"/>
      <c r="AG53" s="2744"/>
      <c r="AH53" s="2744"/>
      <c r="AI53" s="2744"/>
      <c r="AJ53" s="2744"/>
      <c r="AK53" s="2745"/>
      <c r="AL53" s="1758">
        <f t="shared" si="4"/>
        <v>0</v>
      </c>
      <c r="AM53" s="1758"/>
      <c r="AN53" s="1758"/>
      <c r="AO53" s="1758"/>
      <c r="AP53" s="1758"/>
      <c r="AQ53" s="1758"/>
      <c r="AR53" s="1759"/>
    </row>
    <row r="54" spans="1:44" s="1480" customFormat="1" ht="9.75" hidden="1" customHeight="1">
      <c r="A54" s="1619"/>
      <c r="B54" s="1760" t="s">
        <v>1685</v>
      </c>
      <c r="C54" s="1763" t="s">
        <v>1686</v>
      </c>
      <c r="D54" s="1763"/>
      <c r="E54" s="1763"/>
      <c r="F54" s="1763"/>
      <c r="G54" s="1763"/>
      <c r="H54" s="1764"/>
      <c r="I54" s="1753" t="s">
        <v>1687</v>
      </c>
      <c r="J54" s="2743">
        <f>'근로소득원천징수영수증(특별공제)-입력'!J54</f>
        <v>0</v>
      </c>
      <c r="K54" s="2744"/>
      <c r="L54" s="2744"/>
      <c r="M54" s="2744"/>
      <c r="N54" s="2744"/>
      <c r="O54" s="2744"/>
      <c r="P54" s="2745"/>
      <c r="Q54" s="2743">
        <f>'근로소득원천징수영수증(특별공제)-입력'!Q54</f>
        <v>0</v>
      </c>
      <c r="R54" s="2744"/>
      <c r="S54" s="2744"/>
      <c r="T54" s="2744"/>
      <c r="U54" s="2744"/>
      <c r="V54" s="2744"/>
      <c r="W54" s="2745"/>
      <c r="X54" s="2743">
        <f>'근로소득원천징수영수증(특별공제)-입력'!X54</f>
        <v>0</v>
      </c>
      <c r="Y54" s="2744"/>
      <c r="Z54" s="2744"/>
      <c r="AA54" s="2744"/>
      <c r="AB54" s="2744"/>
      <c r="AC54" s="2744"/>
      <c r="AD54" s="2745"/>
      <c r="AE54" s="2743">
        <f>'근로소득원천징수영수증(특별공제)-입력'!AE54</f>
        <v>0</v>
      </c>
      <c r="AF54" s="2744"/>
      <c r="AG54" s="2744"/>
      <c r="AH54" s="2744"/>
      <c r="AI54" s="2744"/>
      <c r="AJ54" s="2744"/>
      <c r="AK54" s="2745"/>
      <c r="AL54" s="1758">
        <f t="shared" si="4"/>
        <v>0</v>
      </c>
      <c r="AM54" s="1758"/>
      <c r="AN54" s="1758"/>
      <c r="AO54" s="1758"/>
      <c r="AP54" s="1758"/>
      <c r="AQ54" s="1758"/>
      <c r="AR54" s="1759"/>
    </row>
    <row r="55" spans="1:44" s="1480" customFormat="1" ht="9.75" hidden="1" customHeight="1">
      <c r="A55" s="1619"/>
      <c r="B55" s="1766" t="s">
        <v>1688</v>
      </c>
      <c r="C55" s="1767" t="s">
        <v>1689</v>
      </c>
      <c r="D55" s="1767"/>
      <c r="E55" s="1767"/>
      <c r="F55" s="1767"/>
      <c r="G55" s="1767"/>
      <c r="H55" s="1768"/>
      <c r="I55" s="1769" t="s">
        <v>1690</v>
      </c>
      <c r="J55" s="2743">
        <f>'근로소득원천징수영수증(특별공제)-입력'!J55</f>
        <v>0</v>
      </c>
      <c r="K55" s="2744"/>
      <c r="L55" s="2744"/>
      <c r="M55" s="2744"/>
      <c r="N55" s="2744"/>
      <c r="O55" s="2744"/>
      <c r="P55" s="2745"/>
      <c r="Q55" s="2743">
        <f>'근로소득원천징수영수증(특별공제)-입력'!Q55</f>
        <v>0</v>
      </c>
      <c r="R55" s="2744"/>
      <c r="S55" s="2744"/>
      <c r="T55" s="2744"/>
      <c r="U55" s="2744"/>
      <c r="V55" s="2744"/>
      <c r="W55" s="2745"/>
      <c r="X55" s="2743">
        <f>'근로소득원천징수영수증(특별공제)-입력'!X55</f>
        <v>0</v>
      </c>
      <c r="Y55" s="2744"/>
      <c r="Z55" s="2744"/>
      <c r="AA55" s="2744"/>
      <c r="AB55" s="2744"/>
      <c r="AC55" s="2744"/>
      <c r="AD55" s="2745"/>
      <c r="AE55" s="2743">
        <f>'근로소득원천징수영수증(특별공제)-입력'!AE55</f>
        <v>0</v>
      </c>
      <c r="AF55" s="2744"/>
      <c r="AG55" s="2744"/>
      <c r="AH55" s="2744"/>
      <c r="AI55" s="2744"/>
      <c r="AJ55" s="2744"/>
      <c r="AK55" s="2745"/>
      <c r="AL55" s="1774">
        <f t="shared" si="4"/>
        <v>0</v>
      </c>
      <c r="AM55" s="1774"/>
      <c r="AN55" s="1774"/>
      <c r="AO55" s="1774"/>
      <c r="AP55" s="1774"/>
      <c r="AQ55" s="1774"/>
      <c r="AR55" s="1775"/>
    </row>
    <row r="56" spans="1:44" s="1480" customFormat="1" ht="9.75" hidden="1" customHeight="1">
      <c r="A56" s="1619"/>
      <c r="B56" s="1760" t="s">
        <v>1691</v>
      </c>
      <c r="C56" s="1763" t="s">
        <v>1692</v>
      </c>
      <c r="D56" s="1763"/>
      <c r="E56" s="1763"/>
      <c r="F56" s="1763"/>
      <c r="G56" s="1763"/>
      <c r="H56" s="1764"/>
      <c r="I56" s="1753" t="s">
        <v>1693</v>
      </c>
      <c r="J56" s="2743">
        <f>'근로소득원천징수영수증(특별공제)-입력'!J56</f>
        <v>0</v>
      </c>
      <c r="K56" s="2744"/>
      <c r="L56" s="2744"/>
      <c r="M56" s="2744"/>
      <c r="N56" s="2744"/>
      <c r="O56" s="2744"/>
      <c r="P56" s="2745"/>
      <c r="Q56" s="2743">
        <f>'근로소득원천징수영수증(특별공제)-입력'!Q56</f>
        <v>0</v>
      </c>
      <c r="R56" s="2744"/>
      <c r="S56" s="2744"/>
      <c r="T56" s="2744"/>
      <c r="U56" s="2744"/>
      <c r="V56" s="2744"/>
      <c r="W56" s="2745"/>
      <c r="X56" s="2743">
        <f>'근로소득원천징수영수증(특별공제)-입력'!X56</f>
        <v>0</v>
      </c>
      <c r="Y56" s="2744"/>
      <c r="Z56" s="2744"/>
      <c r="AA56" s="2744"/>
      <c r="AB56" s="2744"/>
      <c r="AC56" s="2744"/>
      <c r="AD56" s="2745"/>
      <c r="AE56" s="2743">
        <f>'근로소득원천징수영수증(특별공제)-입력'!AE56</f>
        <v>0</v>
      </c>
      <c r="AF56" s="2744"/>
      <c r="AG56" s="2744"/>
      <c r="AH56" s="2744"/>
      <c r="AI56" s="2744"/>
      <c r="AJ56" s="2744"/>
      <c r="AK56" s="2745"/>
      <c r="AL56" s="1758">
        <f>SUM(J56:AK56)</f>
        <v>0</v>
      </c>
      <c r="AM56" s="1758"/>
      <c r="AN56" s="1758"/>
      <c r="AO56" s="1758"/>
      <c r="AP56" s="1758"/>
      <c r="AQ56" s="1758"/>
      <c r="AR56" s="1759"/>
    </row>
    <row r="57" spans="1:44" s="1480" customFormat="1" ht="9.75" hidden="1" customHeight="1">
      <c r="A57" s="1619"/>
      <c r="B57" s="1760" t="s">
        <v>1694</v>
      </c>
      <c r="C57" s="1763" t="s">
        <v>1695</v>
      </c>
      <c r="D57" s="1763"/>
      <c r="E57" s="1763"/>
      <c r="F57" s="1763"/>
      <c r="G57" s="1763"/>
      <c r="H57" s="1764"/>
      <c r="I57" s="1753" t="s">
        <v>1696</v>
      </c>
      <c r="J57" s="2743">
        <f>'근로소득원천징수영수증(특별공제)-입력'!J57</f>
        <v>0</v>
      </c>
      <c r="K57" s="2744"/>
      <c r="L57" s="2744"/>
      <c r="M57" s="2744"/>
      <c r="N57" s="2744"/>
      <c r="O57" s="2744"/>
      <c r="P57" s="2745"/>
      <c r="Q57" s="2743">
        <f>'근로소득원천징수영수증(특별공제)-입력'!Q57</f>
        <v>0</v>
      </c>
      <c r="R57" s="2744"/>
      <c r="S57" s="2744"/>
      <c r="T57" s="2744"/>
      <c r="U57" s="2744"/>
      <c r="V57" s="2744"/>
      <c r="W57" s="2745"/>
      <c r="X57" s="2743">
        <f>'근로소득원천징수영수증(특별공제)-입력'!X57</f>
        <v>0</v>
      </c>
      <c r="Y57" s="2744"/>
      <c r="Z57" s="2744"/>
      <c r="AA57" s="2744"/>
      <c r="AB57" s="2744"/>
      <c r="AC57" s="2744"/>
      <c r="AD57" s="2745"/>
      <c r="AE57" s="2743">
        <f>'근로소득원천징수영수증(특별공제)-입력'!AE57</f>
        <v>0</v>
      </c>
      <c r="AF57" s="2744"/>
      <c r="AG57" s="2744"/>
      <c r="AH57" s="2744"/>
      <c r="AI57" s="2744"/>
      <c r="AJ57" s="2744"/>
      <c r="AK57" s="2745"/>
      <c r="AL57" s="1758">
        <f>SUM(J57:AK57)</f>
        <v>0</v>
      </c>
      <c r="AM57" s="1758"/>
      <c r="AN57" s="1758"/>
      <c r="AO57" s="1758"/>
      <c r="AP57" s="1758"/>
      <c r="AQ57" s="1758"/>
      <c r="AR57" s="1759"/>
    </row>
    <row r="58" spans="1:44" s="1480" customFormat="1" ht="9.75" hidden="1" customHeight="1">
      <c r="A58" s="1619"/>
      <c r="B58" s="1760" t="s">
        <v>1697</v>
      </c>
      <c r="C58" s="1763" t="s">
        <v>1698</v>
      </c>
      <c r="D58" s="1763"/>
      <c r="E58" s="1763"/>
      <c r="F58" s="1763"/>
      <c r="G58" s="1763"/>
      <c r="H58" s="1764"/>
      <c r="I58" s="1753" t="s">
        <v>1699</v>
      </c>
      <c r="J58" s="2743">
        <f>'근로소득원천징수영수증(특별공제)-입력'!J58</f>
        <v>0</v>
      </c>
      <c r="K58" s="2744"/>
      <c r="L58" s="2744"/>
      <c r="M58" s="2744"/>
      <c r="N58" s="2744"/>
      <c r="O58" s="2744"/>
      <c r="P58" s="2745"/>
      <c r="Q58" s="2743">
        <f>'근로소득원천징수영수증(특별공제)-입력'!Q58</f>
        <v>0</v>
      </c>
      <c r="R58" s="2744"/>
      <c r="S58" s="2744"/>
      <c r="T58" s="2744"/>
      <c r="U58" s="2744"/>
      <c r="V58" s="2744"/>
      <c r="W58" s="2745"/>
      <c r="X58" s="2743">
        <f>'근로소득원천징수영수증(특별공제)-입력'!X58</f>
        <v>0</v>
      </c>
      <c r="Y58" s="2744"/>
      <c r="Z58" s="2744"/>
      <c r="AA58" s="2744"/>
      <c r="AB58" s="2744"/>
      <c r="AC58" s="2744"/>
      <c r="AD58" s="2745"/>
      <c r="AE58" s="2743">
        <f>'근로소득원천징수영수증(특별공제)-입력'!AE58</f>
        <v>0</v>
      </c>
      <c r="AF58" s="2744"/>
      <c r="AG58" s="2744"/>
      <c r="AH58" s="2744"/>
      <c r="AI58" s="2744"/>
      <c r="AJ58" s="2744"/>
      <c r="AK58" s="2745"/>
      <c r="AL58" s="1758">
        <f>SUM(J58:AK58)</f>
        <v>0</v>
      </c>
      <c r="AM58" s="1758"/>
      <c r="AN58" s="1758"/>
      <c r="AO58" s="1758"/>
      <c r="AP58" s="1758"/>
      <c r="AQ58" s="1758"/>
      <c r="AR58" s="1759"/>
    </row>
    <row r="59" spans="1:44" s="1480" customFormat="1" ht="9.75" customHeight="1">
      <c r="A59" s="1619"/>
      <c r="B59" s="1760" t="s">
        <v>1700</v>
      </c>
      <c r="C59" s="1763" t="s">
        <v>1701</v>
      </c>
      <c r="D59" s="1763"/>
      <c r="E59" s="1763"/>
      <c r="F59" s="1763"/>
      <c r="G59" s="1763"/>
      <c r="H59" s="1764"/>
      <c r="I59" s="1753" t="s">
        <v>1702</v>
      </c>
      <c r="J59" s="2743">
        <f>'근로소득원천징수영수증(특별공제)-입력'!J59</f>
        <v>0</v>
      </c>
      <c r="K59" s="2744"/>
      <c r="L59" s="2744"/>
      <c r="M59" s="2744"/>
      <c r="N59" s="2744"/>
      <c r="O59" s="2744"/>
      <c r="P59" s="2745"/>
      <c r="Q59" s="2743">
        <f>'근로소득원천징수영수증(특별공제)-입력'!Q59</f>
        <v>0</v>
      </c>
      <c r="R59" s="2744"/>
      <c r="S59" s="2744"/>
      <c r="T59" s="2744"/>
      <c r="U59" s="2744"/>
      <c r="V59" s="2744"/>
      <c r="W59" s="2745"/>
      <c r="X59" s="2743">
        <f>'근로소득원천징수영수증(특별공제)-입력'!X59</f>
        <v>0</v>
      </c>
      <c r="Y59" s="2744"/>
      <c r="Z59" s="2744"/>
      <c r="AA59" s="2744"/>
      <c r="AB59" s="2744"/>
      <c r="AC59" s="2744"/>
      <c r="AD59" s="2745"/>
      <c r="AE59" s="2743">
        <f>'근로소득원천징수영수증(특별공제)-입력'!AE59</f>
        <v>0</v>
      </c>
      <c r="AF59" s="2744"/>
      <c r="AG59" s="2744"/>
      <c r="AH59" s="2744"/>
      <c r="AI59" s="2744"/>
      <c r="AJ59" s="2744"/>
      <c r="AK59" s="2745"/>
      <c r="AL59" s="1758">
        <f>SUM(J59:AK59)</f>
        <v>0</v>
      </c>
      <c r="AM59" s="1758"/>
      <c r="AN59" s="1758"/>
      <c r="AO59" s="1758"/>
      <c r="AP59" s="1758"/>
      <c r="AQ59" s="1758"/>
      <c r="AR59" s="1759"/>
    </row>
    <row r="60" spans="1:44" s="1480" customFormat="1" ht="9.75" customHeight="1">
      <c r="A60" s="1619"/>
      <c r="B60" s="1760" t="s">
        <v>1703</v>
      </c>
      <c r="C60" s="1763" t="s">
        <v>1704</v>
      </c>
      <c r="D60" s="1763"/>
      <c r="E60" s="1763"/>
      <c r="F60" s="1763"/>
      <c r="G60" s="1763"/>
      <c r="H60" s="1764"/>
      <c r="I60" s="1753" t="s">
        <v>1705</v>
      </c>
      <c r="J60" s="2743">
        <f>'근로소득원천징수영수증(특별공제)-입력'!J60</f>
        <v>0</v>
      </c>
      <c r="K60" s="2744"/>
      <c r="L60" s="2744"/>
      <c r="M60" s="2744"/>
      <c r="N60" s="2744"/>
      <c r="O60" s="2744"/>
      <c r="P60" s="2745"/>
      <c r="Q60" s="2743">
        <f>'근로소득원천징수영수증(특별공제)-입력'!Q60</f>
        <v>0</v>
      </c>
      <c r="R60" s="2744"/>
      <c r="S60" s="2744"/>
      <c r="T60" s="2744"/>
      <c r="U60" s="2744"/>
      <c r="V60" s="2744"/>
      <c r="W60" s="2745"/>
      <c r="X60" s="2743">
        <f>'근로소득원천징수영수증(특별공제)-입력'!X60</f>
        <v>0</v>
      </c>
      <c r="Y60" s="2744"/>
      <c r="Z60" s="2744"/>
      <c r="AA60" s="2744"/>
      <c r="AB60" s="2744"/>
      <c r="AC60" s="2744"/>
      <c r="AD60" s="2745"/>
      <c r="AE60" s="2743">
        <f>'근로소득원천징수영수증(특별공제)-입력'!AE60</f>
        <v>0</v>
      </c>
      <c r="AF60" s="2744"/>
      <c r="AG60" s="2744"/>
      <c r="AH60" s="2744"/>
      <c r="AI60" s="2744"/>
      <c r="AJ60" s="2744"/>
      <c r="AK60" s="2745"/>
      <c r="AL60" s="1758">
        <f t="shared" si="4"/>
        <v>0</v>
      </c>
      <c r="AM60" s="1758"/>
      <c r="AN60" s="1758"/>
      <c r="AO60" s="1758"/>
      <c r="AP60" s="1758"/>
      <c r="AQ60" s="1758"/>
      <c r="AR60" s="1759"/>
    </row>
    <row r="61" spans="1:44" s="1480" customFormat="1" ht="9.75" customHeight="1">
      <c r="A61" s="1619"/>
      <c r="B61" s="1760" t="s">
        <v>1706</v>
      </c>
      <c r="C61" s="1763" t="s">
        <v>1707</v>
      </c>
      <c r="D61" s="1763"/>
      <c r="E61" s="1763"/>
      <c r="F61" s="1763"/>
      <c r="G61" s="1763"/>
      <c r="H61" s="1764"/>
      <c r="I61" s="1753" t="s">
        <v>1708</v>
      </c>
      <c r="J61" s="2743">
        <f>'근로소득원천징수영수증(특별공제)-입력'!J61</f>
        <v>0</v>
      </c>
      <c r="K61" s="2744"/>
      <c r="L61" s="2744"/>
      <c r="M61" s="2744"/>
      <c r="N61" s="2744"/>
      <c r="O61" s="2744"/>
      <c r="P61" s="2745"/>
      <c r="Q61" s="2743">
        <f>'근로소득원천징수영수증(특별공제)-입력'!Q61</f>
        <v>0</v>
      </c>
      <c r="R61" s="2744"/>
      <c r="S61" s="2744"/>
      <c r="T61" s="2744"/>
      <c r="U61" s="2744"/>
      <c r="V61" s="2744"/>
      <c r="W61" s="2745"/>
      <c r="X61" s="2743">
        <f>'근로소득원천징수영수증(특별공제)-입력'!X61</f>
        <v>0</v>
      </c>
      <c r="Y61" s="2744"/>
      <c r="Z61" s="2744"/>
      <c r="AA61" s="2744"/>
      <c r="AB61" s="2744"/>
      <c r="AC61" s="2744"/>
      <c r="AD61" s="2745"/>
      <c r="AE61" s="2743">
        <f>'근로소득원천징수영수증(특별공제)-입력'!AE61</f>
        <v>0</v>
      </c>
      <c r="AF61" s="2744"/>
      <c r="AG61" s="2744"/>
      <c r="AH61" s="2744"/>
      <c r="AI61" s="2744"/>
      <c r="AJ61" s="2744"/>
      <c r="AK61" s="2745"/>
      <c r="AL61" s="1758">
        <f t="shared" si="4"/>
        <v>0</v>
      </c>
      <c r="AM61" s="1758"/>
      <c r="AN61" s="1758"/>
      <c r="AO61" s="1758"/>
      <c r="AP61" s="1758"/>
      <c r="AQ61" s="1758"/>
      <c r="AR61" s="1759"/>
    </row>
    <row r="62" spans="1:44" s="1480" customFormat="1" ht="9.75" customHeight="1">
      <c r="A62" s="1619"/>
      <c r="B62" s="1766" t="s">
        <v>1709</v>
      </c>
      <c r="C62" s="1767" t="s">
        <v>1710</v>
      </c>
      <c r="D62" s="1767"/>
      <c r="E62" s="1767"/>
      <c r="F62" s="1767"/>
      <c r="G62" s="1767"/>
      <c r="H62" s="1768"/>
      <c r="I62" s="1776" t="s">
        <v>1711</v>
      </c>
      <c r="J62" s="2743">
        <f>'근로소득원천징수영수증(특별공제)-입력'!J62</f>
        <v>0</v>
      </c>
      <c r="K62" s="2744"/>
      <c r="L62" s="2744"/>
      <c r="M62" s="2744"/>
      <c r="N62" s="2744"/>
      <c r="O62" s="2744"/>
      <c r="P62" s="2745"/>
      <c r="Q62" s="2743">
        <f>'근로소득원천징수영수증(특별공제)-입력'!Q62</f>
        <v>0</v>
      </c>
      <c r="R62" s="2744"/>
      <c r="S62" s="2744"/>
      <c r="T62" s="2744"/>
      <c r="U62" s="2744"/>
      <c r="V62" s="2744"/>
      <c r="W62" s="2745"/>
      <c r="X62" s="2743">
        <f>'근로소득원천징수영수증(특별공제)-입력'!X62</f>
        <v>0</v>
      </c>
      <c r="Y62" s="2744"/>
      <c r="Z62" s="2744"/>
      <c r="AA62" s="2744"/>
      <c r="AB62" s="2744"/>
      <c r="AC62" s="2744"/>
      <c r="AD62" s="2745"/>
      <c r="AE62" s="2743">
        <f>'근로소득원천징수영수증(특별공제)-입력'!AE62</f>
        <v>0</v>
      </c>
      <c r="AF62" s="2744"/>
      <c r="AG62" s="2744"/>
      <c r="AH62" s="2744"/>
      <c r="AI62" s="2744"/>
      <c r="AJ62" s="2744"/>
      <c r="AK62" s="2745"/>
      <c r="AL62" s="1774">
        <f t="shared" si="4"/>
        <v>0</v>
      </c>
      <c r="AM62" s="1774"/>
      <c r="AN62" s="1774"/>
      <c r="AO62" s="1774"/>
      <c r="AP62" s="1774"/>
      <c r="AQ62" s="1774"/>
      <c r="AR62" s="1775"/>
    </row>
    <row r="63" spans="1:44" s="1480" customFormat="1" ht="9.75" customHeight="1">
      <c r="A63" s="1619"/>
      <c r="B63" s="1766" t="s">
        <v>1712</v>
      </c>
      <c r="C63" s="1767" t="s">
        <v>1713</v>
      </c>
      <c r="D63" s="1767"/>
      <c r="E63" s="1767"/>
      <c r="F63" s="1767"/>
      <c r="G63" s="1767"/>
      <c r="H63" s="1768"/>
      <c r="I63" s="1769" t="s">
        <v>1714</v>
      </c>
      <c r="J63" s="2743">
        <f>'근로소득원천징수영수증(특별공제)-입력'!J63</f>
        <v>0</v>
      </c>
      <c r="K63" s="2744"/>
      <c r="L63" s="2744"/>
      <c r="M63" s="2744"/>
      <c r="N63" s="2744"/>
      <c r="O63" s="2744"/>
      <c r="P63" s="2745"/>
      <c r="Q63" s="2743">
        <f>'근로소득원천징수영수증(특별공제)-입력'!Q63</f>
        <v>0</v>
      </c>
      <c r="R63" s="2744"/>
      <c r="S63" s="2744"/>
      <c r="T63" s="2744"/>
      <c r="U63" s="2744"/>
      <c r="V63" s="2744"/>
      <c r="W63" s="2745"/>
      <c r="X63" s="2743">
        <f>'근로소득원천징수영수증(특별공제)-입력'!X63</f>
        <v>0</v>
      </c>
      <c r="Y63" s="2744"/>
      <c r="Z63" s="2744"/>
      <c r="AA63" s="2744"/>
      <c r="AB63" s="2744"/>
      <c r="AC63" s="2744"/>
      <c r="AD63" s="2745"/>
      <c r="AE63" s="2743">
        <f>'근로소득원천징수영수증(특별공제)-입력'!AE63</f>
        <v>0</v>
      </c>
      <c r="AF63" s="2744"/>
      <c r="AG63" s="2744"/>
      <c r="AH63" s="2744"/>
      <c r="AI63" s="2744"/>
      <c r="AJ63" s="2744"/>
      <c r="AK63" s="2745"/>
      <c r="AL63" s="1774">
        <f t="shared" si="4"/>
        <v>0</v>
      </c>
      <c r="AM63" s="1774"/>
      <c r="AN63" s="1774"/>
      <c r="AO63" s="1774"/>
      <c r="AP63" s="1774"/>
      <c r="AQ63" s="1774"/>
      <c r="AR63" s="1775"/>
    </row>
    <row r="64" spans="1:44" s="1480" customFormat="1" ht="9.75" customHeight="1">
      <c r="A64" s="1619"/>
      <c r="B64" s="1760" t="s">
        <v>1715</v>
      </c>
      <c r="C64" s="1777" t="s">
        <v>1716</v>
      </c>
      <c r="D64" s="1777"/>
      <c r="E64" s="1777"/>
      <c r="F64" s="1777"/>
      <c r="G64" s="1777"/>
      <c r="H64" s="1778"/>
      <c r="I64" s="1753" t="s">
        <v>1717</v>
      </c>
      <c r="J64" s="2743">
        <f>'근로소득원천징수영수증(특별공제)-입력'!J64</f>
        <v>0</v>
      </c>
      <c r="K64" s="2744"/>
      <c r="L64" s="2744"/>
      <c r="M64" s="2744"/>
      <c r="N64" s="2744"/>
      <c r="O64" s="2744"/>
      <c r="P64" s="2745"/>
      <c r="Q64" s="2743">
        <f>'근로소득원천징수영수증(특별공제)-입력'!Q64</f>
        <v>0</v>
      </c>
      <c r="R64" s="2744"/>
      <c r="S64" s="2744"/>
      <c r="T64" s="2744"/>
      <c r="U64" s="2744"/>
      <c r="V64" s="2744"/>
      <c r="W64" s="2745"/>
      <c r="X64" s="2743">
        <f>'근로소득원천징수영수증(특별공제)-입력'!X64</f>
        <v>0</v>
      </c>
      <c r="Y64" s="2744"/>
      <c r="Z64" s="2744"/>
      <c r="AA64" s="2744"/>
      <c r="AB64" s="2744"/>
      <c r="AC64" s="2744"/>
      <c r="AD64" s="2745"/>
      <c r="AE64" s="2743">
        <f>'근로소득원천징수영수증(특별공제)-입력'!AE64</f>
        <v>0</v>
      </c>
      <c r="AF64" s="2744"/>
      <c r="AG64" s="2744"/>
      <c r="AH64" s="2744"/>
      <c r="AI64" s="2744"/>
      <c r="AJ64" s="2744"/>
      <c r="AK64" s="2745"/>
      <c r="AL64" s="1758">
        <f t="shared" si="4"/>
        <v>0</v>
      </c>
      <c r="AM64" s="1758"/>
      <c r="AN64" s="1758"/>
      <c r="AO64" s="1758"/>
      <c r="AP64" s="1758"/>
      <c r="AQ64" s="1758"/>
      <c r="AR64" s="1759"/>
    </row>
    <row r="65" spans="1:64" s="1480" customFormat="1" ht="9.75" customHeight="1">
      <c r="A65" s="1619"/>
      <c r="B65" s="1779" t="s">
        <v>1718</v>
      </c>
      <c r="C65" s="1763" t="s">
        <v>1719</v>
      </c>
      <c r="D65" s="1763"/>
      <c r="E65" s="1763"/>
      <c r="F65" s="1763"/>
      <c r="G65" s="1763"/>
      <c r="H65" s="1764"/>
      <c r="I65" s="1753" t="s">
        <v>1720</v>
      </c>
      <c r="J65" s="2746">
        <f>'근로소득원천징수영수증(특별공제)-입력'!J65</f>
        <v>0</v>
      </c>
      <c r="K65" s="2747"/>
      <c r="L65" s="2747"/>
      <c r="M65" s="2747"/>
      <c r="N65" s="2747"/>
      <c r="O65" s="2747"/>
      <c r="P65" s="2748"/>
      <c r="Q65" s="2746">
        <f>'근로소득원천징수영수증(특별공제)-입력'!Q65</f>
        <v>0</v>
      </c>
      <c r="R65" s="2747"/>
      <c r="S65" s="2747"/>
      <c r="T65" s="2747"/>
      <c r="U65" s="2747"/>
      <c r="V65" s="2747"/>
      <c r="W65" s="2748"/>
      <c r="X65" s="2746">
        <f>'근로소득원천징수영수증(특별공제)-입력'!X65</f>
        <v>0</v>
      </c>
      <c r="Y65" s="2747"/>
      <c r="Z65" s="2747"/>
      <c r="AA65" s="2747"/>
      <c r="AB65" s="2747"/>
      <c r="AC65" s="2747"/>
      <c r="AD65" s="2748"/>
      <c r="AE65" s="2746">
        <f>'근로소득원천징수영수증(특별공제)-입력'!AE65</f>
        <v>0</v>
      </c>
      <c r="AF65" s="2747"/>
      <c r="AG65" s="2747"/>
      <c r="AH65" s="2747"/>
      <c r="AI65" s="2747"/>
      <c r="AJ65" s="2747"/>
      <c r="AK65" s="2748"/>
      <c r="AL65" s="1784">
        <f t="shared" si="4"/>
        <v>0</v>
      </c>
      <c r="AM65" s="1784"/>
      <c r="AN65" s="1784"/>
      <c r="AO65" s="1784"/>
      <c r="AP65" s="1784"/>
      <c r="AQ65" s="1784"/>
      <c r="AR65" s="1785"/>
      <c r="AT65" s="1479" t="s">
        <v>1721</v>
      </c>
    </row>
    <row r="66" spans="1:64" s="1480" customFormat="1" ht="15" customHeight="1">
      <c r="A66" s="1619"/>
      <c r="B66" s="1786" t="s">
        <v>1722</v>
      </c>
      <c r="C66" s="1787"/>
      <c r="D66" s="1788" t="s">
        <v>1723</v>
      </c>
      <c r="E66" s="1788"/>
      <c r="F66" s="1788"/>
      <c r="G66" s="1788"/>
      <c r="H66" s="1788"/>
      <c r="I66" s="1789"/>
      <c r="J66" s="1790">
        <f>SUM(J64:P65,J56:P61,J53:P54,J35:P51)</f>
        <v>0</v>
      </c>
      <c r="K66" s="1791"/>
      <c r="L66" s="1791"/>
      <c r="M66" s="1791"/>
      <c r="N66" s="1791"/>
      <c r="O66" s="1791"/>
      <c r="P66" s="1792"/>
      <c r="Q66" s="1790">
        <f>SUM(Q35:W51,Q53:W61,Q64:W65)</f>
        <v>0</v>
      </c>
      <c r="R66" s="1791"/>
      <c r="S66" s="1791"/>
      <c r="T66" s="1791"/>
      <c r="U66" s="1791"/>
      <c r="V66" s="1791"/>
      <c r="W66" s="1792"/>
      <c r="X66" s="1790">
        <f>SUM(X35:AD51,X53:AD61,X64:AD65)</f>
        <v>0</v>
      </c>
      <c r="Y66" s="1791"/>
      <c r="Z66" s="1791"/>
      <c r="AA66" s="1791"/>
      <c r="AB66" s="1791"/>
      <c r="AC66" s="1791"/>
      <c r="AD66" s="1792"/>
      <c r="AE66" s="1790">
        <f>SUM(AE35:AK51,AE53:AK61,AE64:AK65)</f>
        <v>0</v>
      </c>
      <c r="AF66" s="1791"/>
      <c r="AG66" s="1791"/>
      <c r="AH66" s="1791"/>
      <c r="AI66" s="1791"/>
      <c r="AJ66" s="1791"/>
      <c r="AK66" s="1792"/>
      <c r="AL66" s="1790">
        <f>SUM(AL35:AR51,AL53:AR61,AL64:AR65)</f>
        <v>0</v>
      </c>
      <c r="AM66" s="1791"/>
      <c r="AN66" s="1791"/>
      <c r="AO66" s="1791"/>
      <c r="AP66" s="1791"/>
      <c r="AQ66" s="1791"/>
      <c r="AR66" s="1793"/>
      <c r="AT66" s="1557" t="s">
        <v>1051</v>
      </c>
      <c r="AU66" s="1557" t="s">
        <v>1052</v>
      </c>
      <c r="AV66" s="1794" t="s">
        <v>1724</v>
      </c>
    </row>
    <row r="67" spans="1:64" s="1480" customFormat="1" ht="15" customHeight="1" thickBot="1">
      <c r="A67" s="1795"/>
      <c r="B67" s="1796" t="s">
        <v>1725</v>
      </c>
      <c r="C67" s="1797"/>
      <c r="D67" s="1798" t="s">
        <v>1726</v>
      </c>
      <c r="E67" s="1798"/>
      <c r="F67" s="1798"/>
      <c r="G67" s="1798"/>
      <c r="H67" s="1798"/>
      <c r="I67" s="1799"/>
      <c r="J67" s="1800">
        <f>SUM(J62:P63,J55,J52)</f>
        <v>0</v>
      </c>
      <c r="K67" s="1801"/>
      <c r="L67" s="1801"/>
      <c r="M67" s="1801"/>
      <c r="N67" s="1801"/>
      <c r="O67" s="1801"/>
      <c r="P67" s="1802"/>
      <c r="Q67" s="1800">
        <f>SUM(Q62:W63,Q55,Q52)</f>
        <v>0</v>
      </c>
      <c r="R67" s="1801"/>
      <c r="S67" s="1801"/>
      <c r="T67" s="1801"/>
      <c r="U67" s="1801"/>
      <c r="V67" s="1801"/>
      <c r="W67" s="1802"/>
      <c r="X67" s="1800">
        <f>SUM(X62:AD63,X55,X52)</f>
        <v>0</v>
      </c>
      <c r="Y67" s="1801"/>
      <c r="Z67" s="1801"/>
      <c r="AA67" s="1801"/>
      <c r="AB67" s="1801"/>
      <c r="AC67" s="1801"/>
      <c r="AD67" s="1802"/>
      <c r="AE67" s="1800">
        <f>SUM(AE62:AK63,AE55,AE52)</f>
        <v>0</v>
      </c>
      <c r="AF67" s="1801"/>
      <c r="AG67" s="1801"/>
      <c r="AH67" s="1801"/>
      <c r="AI67" s="1801"/>
      <c r="AJ67" s="1801"/>
      <c r="AK67" s="1802"/>
      <c r="AL67" s="1800">
        <f>SUM(AL62:AR63,AL55,AL52)</f>
        <v>0</v>
      </c>
      <c r="AM67" s="1801"/>
      <c r="AN67" s="1801"/>
      <c r="AO67" s="1801"/>
      <c r="AP67" s="1801"/>
      <c r="AQ67" s="1801"/>
      <c r="AR67" s="1803"/>
      <c r="AT67" s="1804">
        <f>Q69</f>
        <v>46631624</v>
      </c>
      <c r="AU67" s="1804">
        <f>X69</f>
        <v>4663162</v>
      </c>
      <c r="AV67" s="1805"/>
    </row>
    <row r="68" spans="1:64" s="1480" customFormat="1" ht="15" customHeight="1">
      <c r="A68" s="1739" t="s">
        <v>1727</v>
      </c>
      <c r="B68" s="1806" t="s">
        <v>1728</v>
      </c>
      <c r="C68" s="1806"/>
      <c r="D68" s="1806"/>
      <c r="E68" s="1806"/>
      <c r="F68" s="1806"/>
      <c r="G68" s="1806"/>
      <c r="H68" s="1806"/>
      <c r="I68" s="1806"/>
      <c r="J68" s="1806"/>
      <c r="K68" s="1806"/>
      <c r="L68" s="1806"/>
      <c r="M68" s="1806"/>
      <c r="N68" s="1806"/>
      <c r="O68" s="1806"/>
      <c r="P68" s="1807"/>
      <c r="Q68" s="1808" t="s">
        <v>1729</v>
      </c>
      <c r="R68" s="1808"/>
      <c r="S68" s="1808"/>
      <c r="T68" s="1808"/>
      <c r="U68" s="1808"/>
      <c r="V68" s="1808"/>
      <c r="W68" s="1808"/>
      <c r="X68" s="1809" t="s">
        <v>1730</v>
      </c>
      <c r="Y68" s="1808"/>
      <c r="Z68" s="1808"/>
      <c r="AA68" s="1808"/>
      <c r="AB68" s="1808"/>
      <c r="AC68" s="1808"/>
      <c r="AD68" s="1808"/>
      <c r="AE68" s="1808" t="s">
        <v>1731</v>
      </c>
      <c r="AF68" s="1808"/>
      <c r="AG68" s="1808"/>
      <c r="AH68" s="1808"/>
      <c r="AI68" s="1808"/>
      <c r="AJ68" s="1808"/>
      <c r="AK68" s="1808"/>
      <c r="AL68" s="1810" t="s">
        <v>1627</v>
      </c>
      <c r="AM68" s="1810"/>
      <c r="AN68" s="1810"/>
      <c r="AO68" s="1810"/>
      <c r="AP68" s="1810"/>
      <c r="AQ68" s="1810"/>
      <c r="AR68" s="1811"/>
      <c r="AT68" s="1812" t="s">
        <v>28</v>
      </c>
      <c r="AU68" s="1812"/>
      <c r="AV68" s="1813" t="s">
        <v>1732</v>
      </c>
      <c r="AW68" s="1813" t="s">
        <v>1733</v>
      </c>
      <c r="AX68" s="1813" t="s">
        <v>1734</v>
      </c>
      <c r="AY68" s="1813" t="s">
        <v>1735</v>
      </c>
      <c r="AZ68" s="1794" t="s">
        <v>1736</v>
      </c>
    </row>
    <row r="69" spans="1:64" s="1480" customFormat="1" ht="15" customHeight="1">
      <c r="A69" s="1619"/>
      <c r="B69" s="1814" t="s">
        <v>1737</v>
      </c>
      <c r="C69" s="1815"/>
      <c r="D69" s="1815"/>
      <c r="E69" s="1815"/>
      <c r="F69" s="1815"/>
      <c r="G69" s="1815"/>
      <c r="H69" s="1815"/>
      <c r="I69" s="1815"/>
      <c r="J69" s="1815"/>
      <c r="K69" s="1815"/>
      <c r="L69" s="1815"/>
      <c r="M69" s="1815"/>
      <c r="N69" s="1815"/>
      <c r="O69" s="1815"/>
      <c r="P69" s="1816"/>
      <c r="Q69" s="1817">
        <f>AK140</f>
        <v>46631624</v>
      </c>
      <c r="R69" s="1817"/>
      <c r="S69" s="1817"/>
      <c r="T69" s="1817"/>
      <c r="U69" s="1817"/>
      <c r="V69" s="1817"/>
      <c r="W69" s="1817"/>
      <c r="X69" s="1817">
        <f>IF(Q69="","",TRUNC(Q69*10%,0))</f>
        <v>4663162</v>
      </c>
      <c r="Y69" s="1817"/>
      <c r="Z69" s="1817"/>
      <c r="AA69" s="1817"/>
      <c r="AB69" s="1817"/>
      <c r="AC69" s="1817"/>
      <c r="AD69" s="1817"/>
      <c r="AE69" s="1817"/>
      <c r="AF69" s="1817"/>
      <c r="AG69" s="1817"/>
      <c r="AH69" s="1817"/>
      <c r="AI69" s="1817"/>
      <c r="AJ69" s="1817"/>
      <c r="AK69" s="1817"/>
      <c r="AL69" s="1817">
        <f t="shared" ref="AL69:AL75" si="5">SUM(Q69:AK69)</f>
        <v>51294786</v>
      </c>
      <c r="AM69" s="1817"/>
      <c r="AN69" s="1817"/>
      <c r="AO69" s="1817"/>
      <c r="AP69" s="1817"/>
      <c r="AQ69" s="1817"/>
      <c r="AR69" s="1818"/>
      <c r="AT69" s="1813" t="s">
        <v>1190</v>
      </c>
      <c r="AU69" s="1819" t="s">
        <v>1738</v>
      </c>
      <c r="AV69" s="1813" t="s">
        <v>1739</v>
      </c>
      <c r="AW69" s="1820">
        <v>1</v>
      </c>
      <c r="AX69" s="1821">
        <f>L91</f>
        <v>196433600</v>
      </c>
      <c r="AY69" s="1804">
        <f>Q75</f>
        <v>20368950</v>
      </c>
      <c r="AZ69" s="1794"/>
    </row>
    <row r="70" spans="1:64" s="1480" customFormat="1" ht="15" customHeight="1">
      <c r="A70" s="1619"/>
      <c r="B70" s="1822" t="s">
        <v>1740</v>
      </c>
      <c r="C70" s="1822"/>
      <c r="D70" s="1823" t="s">
        <v>1741</v>
      </c>
      <c r="E70" s="1824"/>
      <c r="F70" s="1824"/>
      <c r="G70" s="1825"/>
      <c r="H70" s="1826" t="s">
        <v>1742</v>
      </c>
      <c r="I70" s="1827"/>
      <c r="J70" s="1828">
        <f>Q23</f>
        <v>0</v>
      </c>
      <c r="K70" s="1829"/>
      <c r="L70" s="1829"/>
      <c r="M70" s="1829"/>
      <c r="N70" s="1829"/>
      <c r="O70" s="1829"/>
      <c r="P70" s="1830"/>
      <c r="Q70" s="2749">
        <f>'근로소득원천징수영수증(특별공제)-입력'!Q70</f>
        <v>0</v>
      </c>
      <c r="R70" s="2750"/>
      <c r="S70" s="2750"/>
      <c r="T70" s="2750"/>
      <c r="U70" s="2750"/>
      <c r="V70" s="2750"/>
      <c r="W70" s="2751"/>
      <c r="X70" s="2749">
        <f>'근로소득원천징수영수증(특별공제)-입력'!X70</f>
        <v>0</v>
      </c>
      <c r="Y70" s="2750"/>
      <c r="Z70" s="2750"/>
      <c r="AA70" s="2750"/>
      <c r="AB70" s="2750"/>
      <c r="AC70" s="2750"/>
      <c r="AD70" s="2751"/>
      <c r="AE70" s="1834"/>
      <c r="AF70" s="1835"/>
      <c r="AG70" s="1835"/>
      <c r="AH70" s="1835"/>
      <c r="AI70" s="1835"/>
      <c r="AJ70" s="1835"/>
      <c r="AK70" s="1836"/>
      <c r="AL70" s="1837">
        <f t="shared" si="5"/>
        <v>0</v>
      </c>
      <c r="AM70" s="1838"/>
      <c r="AN70" s="1838"/>
      <c r="AO70" s="1838"/>
      <c r="AP70" s="1838"/>
      <c r="AQ70" s="1838"/>
      <c r="AR70" s="1839"/>
      <c r="BG70" s="1813" t="s">
        <v>28</v>
      </c>
      <c r="BH70" s="1813" t="s">
        <v>1743</v>
      </c>
      <c r="BI70" s="1813" t="s">
        <v>1744</v>
      </c>
      <c r="BJ70" s="1813" t="s">
        <v>1745</v>
      </c>
      <c r="BK70" s="1813" t="s">
        <v>1746</v>
      </c>
      <c r="BL70" s="1813" t="s">
        <v>1747</v>
      </c>
    </row>
    <row r="71" spans="1:64" s="1480" customFormat="1" ht="15" customHeight="1">
      <c r="A71" s="1619"/>
      <c r="B71" s="1822"/>
      <c r="C71" s="1822"/>
      <c r="D71" s="1840" t="s">
        <v>1748</v>
      </c>
      <c r="E71" s="1841"/>
      <c r="F71" s="1841"/>
      <c r="G71" s="1842"/>
      <c r="H71" s="1826" t="s">
        <v>1749</v>
      </c>
      <c r="I71" s="1827"/>
      <c r="J71" s="1843">
        <f>X23</f>
        <v>0</v>
      </c>
      <c r="K71" s="1844"/>
      <c r="L71" s="1844"/>
      <c r="M71" s="1844"/>
      <c r="N71" s="1844"/>
      <c r="O71" s="1844"/>
      <c r="P71" s="1845"/>
      <c r="Q71" s="2752">
        <f>'근로소득원천징수영수증(특별공제)-입력'!Q71</f>
        <v>0</v>
      </c>
      <c r="R71" s="2752"/>
      <c r="S71" s="2752"/>
      <c r="T71" s="2752"/>
      <c r="U71" s="2752"/>
      <c r="V71" s="2752"/>
      <c r="W71" s="2752"/>
      <c r="X71" s="2752">
        <f>'근로소득원천징수영수증(특별공제)-입력'!X71</f>
        <v>0</v>
      </c>
      <c r="Y71" s="2752"/>
      <c r="Z71" s="2752"/>
      <c r="AA71" s="2752"/>
      <c r="AB71" s="2752"/>
      <c r="AC71" s="2752"/>
      <c r="AD71" s="2752"/>
      <c r="AE71" s="1847"/>
      <c r="AF71" s="1847"/>
      <c r="AG71" s="1847"/>
      <c r="AH71" s="1847"/>
      <c r="AI71" s="1847"/>
      <c r="AJ71" s="1847"/>
      <c r="AK71" s="1847"/>
      <c r="AL71" s="1848">
        <f t="shared" si="5"/>
        <v>0</v>
      </c>
      <c r="AM71" s="1848"/>
      <c r="AN71" s="1848"/>
      <c r="AO71" s="1848"/>
      <c r="AP71" s="1848"/>
      <c r="AQ71" s="1848"/>
      <c r="AR71" s="1849"/>
    </row>
    <row r="72" spans="1:64" s="1480" customFormat="1" ht="15" customHeight="1" thickBot="1">
      <c r="A72" s="1619"/>
      <c r="B72" s="1822"/>
      <c r="C72" s="1822"/>
      <c r="D72" s="1850" t="s">
        <v>1750</v>
      </c>
      <c r="E72" s="1851"/>
      <c r="F72" s="1851"/>
      <c r="G72" s="1852"/>
      <c r="H72" s="1853" t="s">
        <v>1751</v>
      </c>
      <c r="I72" s="1854"/>
      <c r="J72" s="1855">
        <f>AE23</f>
        <v>0</v>
      </c>
      <c r="K72" s="1856"/>
      <c r="L72" s="1856"/>
      <c r="M72" s="1856"/>
      <c r="N72" s="1856"/>
      <c r="O72" s="1856"/>
      <c r="P72" s="1857"/>
      <c r="Q72" s="1858">
        <f>'근로소득원천징수영수증(특별공제)-입력'!Q72</f>
        <v>0</v>
      </c>
      <c r="R72" s="1858"/>
      <c r="S72" s="1858"/>
      <c r="T72" s="1858"/>
      <c r="U72" s="1858"/>
      <c r="V72" s="1858"/>
      <c r="W72" s="1858"/>
      <c r="X72" s="1858">
        <f>'근로소득원천징수영수증(특별공제)-입력'!X72</f>
        <v>0</v>
      </c>
      <c r="Y72" s="1858"/>
      <c r="Z72" s="1858"/>
      <c r="AA72" s="1858"/>
      <c r="AB72" s="1858"/>
      <c r="AC72" s="1858"/>
      <c r="AD72" s="1858"/>
      <c r="AE72" s="1859"/>
      <c r="AF72" s="1859"/>
      <c r="AG72" s="1859"/>
      <c r="AH72" s="1859"/>
      <c r="AI72" s="1859"/>
      <c r="AJ72" s="1859"/>
      <c r="AK72" s="1859"/>
      <c r="AL72" s="1860">
        <f t="shared" si="5"/>
        <v>0</v>
      </c>
      <c r="AM72" s="1860"/>
      <c r="AN72" s="1860"/>
      <c r="AO72" s="1860"/>
      <c r="AP72" s="1860"/>
      <c r="AQ72" s="1860"/>
      <c r="AR72" s="1861"/>
      <c r="AT72" s="1479" t="s">
        <v>1752</v>
      </c>
      <c r="BA72" s="1479" t="s">
        <v>1753</v>
      </c>
    </row>
    <row r="73" spans="1:64" s="1480" customFormat="1" ht="15" customHeight="1" thickBot="1">
      <c r="A73" s="1619"/>
      <c r="B73" s="1822"/>
      <c r="C73" s="1822"/>
      <c r="D73" s="1862" t="s">
        <v>1754</v>
      </c>
      <c r="E73" s="1863"/>
      <c r="F73" s="1863"/>
      <c r="G73" s="1863"/>
      <c r="H73" s="1863"/>
      <c r="I73" s="1863"/>
      <c r="J73" s="2753">
        <f>J23</f>
        <v>3128512347</v>
      </c>
      <c r="K73" s="2753"/>
      <c r="L73" s="2753"/>
      <c r="M73" s="2753"/>
      <c r="N73" s="2753"/>
      <c r="O73" s="2753"/>
      <c r="P73" s="2753"/>
      <c r="Q73" s="2754">
        <f>'근로소득원천징수영수증(특별공제)-입력'!Q73</f>
        <v>26262672</v>
      </c>
      <c r="R73" s="2755"/>
      <c r="S73" s="2755"/>
      <c r="T73" s="2755"/>
      <c r="U73" s="2755"/>
      <c r="V73" s="2755"/>
      <c r="W73" s="2755"/>
      <c r="X73" s="2755">
        <f>'근로소득원천징수영수증(특별공제)-입력'!X73</f>
        <v>2626260</v>
      </c>
      <c r="Y73" s="2755"/>
      <c r="Z73" s="2755"/>
      <c r="AA73" s="2755"/>
      <c r="AB73" s="2755"/>
      <c r="AC73" s="2755"/>
      <c r="AD73" s="2755"/>
      <c r="AE73" s="1867"/>
      <c r="AF73" s="1868"/>
      <c r="AG73" s="1868"/>
      <c r="AH73" s="1868"/>
      <c r="AI73" s="1868"/>
      <c r="AJ73" s="1868"/>
      <c r="AK73" s="1869"/>
      <c r="AL73" s="1870">
        <f t="shared" si="5"/>
        <v>28888932</v>
      </c>
      <c r="AM73" s="1871"/>
      <c r="AN73" s="1871"/>
      <c r="AO73" s="1871"/>
      <c r="AP73" s="1871"/>
      <c r="AQ73" s="1871"/>
      <c r="AR73" s="1872"/>
      <c r="AT73" s="1479" t="s">
        <v>1755</v>
      </c>
      <c r="BA73" s="1812" t="s">
        <v>1756</v>
      </c>
      <c r="BB73" s="1812" t="s">
        <v>1757</v>
      </c>
      <c r="BC73" s="1812"/>
      <c r="BD73" s="1812" t="s">
        <v>1758</v>
      </c>
      <c r="BE73" s="1812"/>
      <c r="BG73" s="1813" t="str">
        <f>BD73</f>
        <v>(15)가감세액(조정액)</v>
      </c>
      <c r="BH73" s="1820">
        <v>1</v>
      </c>
      <c r="BI73" s="1813"/>
      <c r="BJ73" s="1873">
        <f>BC75</f>
        <v>2036900</v>
      </c>
      <c r="BK73" s="1813"/>
      <c r="BL73" s="1813"/>
    </row>
    <row r="74" spans="1:64" s="1480" customFormat="1" ht="15" customHeight="1" thickBot="1">
      <c r="A74" s="1619"/>
      <c r="B74" s="1874" t="s">
        <v>1759</v>
      </c>
      <c r="C74" s="1875"/>
      <c r="D74" s="1875"/>
      <c r="E74" s="1875"/>
      <c r="F74" s="1876" t="s">
        <v>1760</v>
      </c>
      <c r="G74" s="1877"/>
      <c r="H74" s="1877"/>
      <c r="I74" s="1877"/>
      <c r="J74" s="1877"/>
      <c r="K74" s="1877"/>
      <c r="L74" s="1877"/>
      <c r="M74" s="1877"/>
      <c r="N74" s="1877"/>
      <c r="O74" s="1877"/>
      <c r="P74" s="1878"/>
      <c r="Q74" s="2756">
        <f>'근로소득원천징수영수증(특별공제)-입력'!Q74</f>
        <v>0</v>
      </c>
      <c r="R74" s="2757"/>
      <c r="S74" s="2757"/>
      <c r="T74" s="2757"/>
      <c r="U74" s="2757"/>
      <c r="V74" s="2757"/>
      <c r="W74" s="2758"/>
      <c r="X74" s="2756">
        <f>'근로소득원천징수영수증(특별공제)-입력'!X74</f>
        <v>0</v>
      </c>
      <c r="Y74" s="2757"/>
      <c r="Z74" s="2757"/>
      <c r="AA74" s="2757"/>
      <c r="AB74" s="2757"/>
      <c r="AC74" s="2757"/>
      <c r="AD74" s="2758"/>
      <c r="AE74" s="1882"/>
      <c r="AF74" s="1882"/>
      <c r="AG74" s="1882"/>
      <c r="AH74" s="1882"/>
      <c r="AI74" s="1882"/>
      <c r="AJ74" s="1882"/>
      <c r="AK74" s="1883"/>
      <c r="AL74" s="1884"/>
      <c r="AM74" s="1885"/>
      <c r="AN74" s="1885"/>
      <c r="AO74" s="1885"/>
      <c r="AP74" s="1885"/>
      <c r="AQ74" s="1885"/>
      <c r="AR74" s="1886"/>
      <c r="AT74" s="1812" t="s">
        <v>28</v>
      </c>
      <c r="AU74" s="1812"/>
      <c r="AV74" s="1813" t="s">
        <v>1732</v>
      </c>
      <c r="AW74" s="1813" t="s">
        <v>1733</v>
      </c>
      <c r="AX74" s="1813" t="s">
        <v>1734</v>
      </c>
      <c r="AY74" s="1813" t="s">
        <v>1735</v>
      </c>
      <c r="AZ74" s="1887" t="s">
        <v>1761</v>
      </c>
      <c r="BA74" s="1812"/>
      <c r="BB74" s="1813" t="s">
        <v>1744</v>
      </c>
      <c r="BC74" s="1813" t="s">
        <v>1762</v>
      </c>
      <c r="BD74" s="1813" t="s">
        <v>1763</v>
      </c>
      <c r="BE74" s="1813" t="s">
        <v>1764</v>
      </c>
    </row>
    <row r="75" spans="1:64" s="1480" customFormat="1" ht="15" customHeight="1" thickBot="1">
      <c r="A75" s="1619"/>
      <c r="B75" s="1888" t="s">
        <v>1765</v>
      </c>
      <c r="C75" s="1889"/>
      <c r="D75" s="1889"/>
      <c r="E75" s="1889"/>
      <c r="F75" s="1890" t="s">
        <v>1766</v>
      </c>
      <c r="G75" s="1890"/>
      <c r="H75" s="1890"/>
      <c r="I75" s="1890"/>
      <c r="J75" s="1890"/>
      <c r="K75" s="1890"/>
      <c r="L75" s="1890"/>
      <c r="M75" s="1890"/>
      <c r="N75" s="1890"/>
      <c r="O75" s="1890"/>
      <c r="P75" s="1891"/>
      <c r="Q75" s="1892">
        <f>TRUNC(Q69-Q70-Q71-Q72-Q73-Q74,-1)</f>
        <v>20368950</v>
      </c>
      <c r="R75" s="1892"/>
      <c r="S75" s="1892"/>
      <c r="T75" s="1892"/>
      <c r="U75" s="1892"/>
      <c r="V75" s="1892"/>
      <c r="W75" s="1892"/>
      <c r="X75" s="1892">
        <f>TRUNC(X69-X70-X71-X72-X73-X74,-1)</f>
        <v>2036900</v>
      </c>
      <c r="Y75" s="1892"/>
      <c r="Z75" s="1892"/>
      <c r="AA75" s="1892"/>
      <c r="AB75" s="1892"/>
      <c r="AC75" s="1892"/>
      <c r="AD75" s="1892"/>
      <c r="AE75" s="1892">
        <f>TRUNC(AE69-AE70-AE71-AE72-AE73-AE74,-1)</f>
        <v>0</v>
      </c>
      <c r="AF75" s="1892"/>
      <c r="AG75" s="1892"/>
      <c r="AH75" s="1892"/>
      <c r="AI75" s="1892"/>
      <c r="AJ75" s="1892"/>
      <c r="AK75" s="1892"/>
      <c r="AL75" s="1893">
        <f t="shared" si="5"/>
        <v>22405850</v>
      </c>
      <c r="AM75" s="1894"/>
      <c r="AN75" s="1894"/>
      <c r="AO75" s="1894"/>
      <c r="AP75" s="1894"/>
      <c r="AQ75" s="1894"/>
      <c r="AR75" s="1895"/>
      <c r="AT75" s="1813" t="s">
        <v>1190</v>
      </c>
      <c r="AU75" s="1819" t="s">
        <v>1767</v>
      </c>
      <c r="AV75" s="1813" t="s">
        <v>1768</v>
      </c>
      <c r="AW75" s="1820">
        <v>1</v>
      </c>
      <c r="AX75" s="1896">
        <f>L91</f>
        <v>196433600</v>
      </c>
      <c r="AY75" s="1804">
        <f>Q75</f>
        <v>20368950</v>
      </c>
      <c r="AZ75" s="1887"/>
      <c r="BA75" s="1813" t="s">
        <v>1769</v>
      </c>
      <c r="BB75" s="1873">
        <f>AY75</f>
        <v>20368950</v>
      </c>
      <c r="BC75" s="1873">
        <f>X75</f>
        <v>2036900</v>
      </c>
      <c r="BD75" s="1557">
        <f>IF(X75&gt;0,X75,0)</f>
        <v>2036900</v>
      </c>
      <c r="BE75" s="1897">
        <f>IF(X75&gt;0,0,X75*-1)</f>
        <v>0</v>
      </c>
    </row>
    <row r="76" spans="1:64" s="1480" customFormat="1" ht="5.25" customHeight="1">
      <c r="A76" s="1898"/>
      <c r="B76" s="1899"/>
      <c r="C76" s="1899"/>
      <c r="D76" s="1899"/>
      <c r="E76" s="1899"/>
      <c r="F76" s="1899"/>
      <c r="G76" s="1899"/>
      <c r="H76" s="1899"/>
      <c r="I76" s="1899"/>
      <c r="J76" s="1899"/>
      <c r="K76" s="1899"/>
      <c r="L76" s="1899"/>
      <c r="M76" s="1899"/>
      <c r="N76" s="1899"/>
      <c r="O76" s="1899"/>
      <c r="P76" s="1899"/>
      <c r="Q76" s="1900"/>
      <c r="R76" s="1900"/>
      <c r="S76" s="1900"/>
      <c r="T76" s="1900"/>
      <c r="U76" s="1900"/>
      <c r="V76" s="1900"/>
      <c r="W76" s="1900"/>
      <c r="X76" s="1900"/>
      <c r="Y76" s="1900"/>
      <c r="Z76" s="1900"/>
      <c r="AA76" s="1900"/>
      <c r="AB76" s="1900"/>
      <c r="AC76" s="1900"/>
      <c r="AD76" s="1900"/>
      <c r="AE76" s="1900"/>
      <c r="AF76" s="1900"/>
      <c r="AG76" s="1900"/>
      <c r="AH76" s="1900"/>
      <c r="AI76" s="1900"/>
      <c r="AJ76" s="1900"/>
      <c r="AK76" s="1900"/>
      <c r="AL76" s="1900"/>
      <c r="AM76" s="1900"/>
      <c r="AN76" s="1900"/>
      <c r="AO76" s="1900"/>
      <c r="AP76" s="1900"/>
      <c r="AQ76" s="1900"/>
      <c r="AR76" s="1901"/>
    </row>
    <row r="77" spans="1:64" s="1480" customFormat="1" ht="9" customHeight="1">
      <c r="A77" s="1902"/>
      <c r="B77" s="1903" t="s">
        <v>1770</v>
      </c>
      <c r="C77" s="1904"/>
      <c r="D77" s="1904"/>
      <c r="E77" s="1904"/>
      <c r="F77" s="1904"/>
      <c r="G77" s="1905" t="s">
        <v>1771</v>
      </c>
      <c r="H77" s="2759">
        <f>'근로소득원천징수영수증(특별공제)-입력'!H77</f>
        <v>6737672.4799999995</v>
      </c>
      <c r="I77" s="2759"/>
      <c r="J77" s="2759"/>
      <c r="K77" s="2759"/>
      <c r="L77" s="1907" t="s">
        <v>1772</v>
      </c>
      <c r="M77" s="1909">
        <v>3.4299999999999997E-2</v>
      </c>
      <c r="N77" s="1909"/>
      <c r="O77" s="1909"/>
      <c r="P77" s="1908"/>
      <c r="Q77" s="1910" t="s">
        <v>1773</v>
      </c>
      <c r="R77" s="1911"/>
      <c r="S77" s="1911"/>
      <c r="T77" s="1911"/>
      <c r="U77" s="1911"/>
      <c r="V77" s="1911"/>
      <c r="W77" s="1911"/>
      <c r="X77" s="1911"/>
      <c r="Y77" s="1911"/>
      <c r="Z77" s="1911"/>
      <c r="AA77" s="1911"/>
      <c r="AB77" s="1911"/>
      <c r="AC77" s="1911"/>
      <c r="AD77" s="1911"/>
      <c r="AE77" s="1911"/>
      <c r="AF77" s="1911"/>
      <c r="AG77" s="1911"/>
      <c r="AH77" s="1911"/>
      <c r="AI77" s="1911"/>
      <c r="AJ77" s="1911"/>
      <c r="AK77" s="1912"/>
      <c r="AL77" s="1912"/>
      <c r="AM77" s="1912"/>
      <c r="AN77" s="1912"/>
      <c r="AO77" s="1912"/>
      <c r="AP77" s="1912"/>
      <c r="AQ77" s="1912"/>
      <c r="AR77" s="1913"/>
    </row>
    <row r="78" spans="1:64" s="1480" customFormat="1" ht="9" customHeight="1">
      <c r="A78" s="1902"/>
      <c r="B78" s="1914"/>
      <c r="C78" s="1915"/>
      <c r="D78" s="1915"/>
      <c r="E78" s="1915"/>
      <c r="F78" s="1915"/>
      <c r="G78" s="1544"/>
      <c r="H78" s="2760"/>
      <c r="I78" s="2760"/>
      <c r="J78" s="2760"/>
      <c r="K78" s="2760"/>
      <c r="L78" s="1917"/>
      <c r="M78" s="1909"/>
      <c r="N78" s="1909"/>
      <c r="O78" s="1909"/>
      <c r="P78" s="1908"/>
      <c r="R78" s="1911"/>
      <c r="S78" s="1911"/>
      <c r="T78" s="1911"/>
      <c r="U78" s="1911"/>
      <c r="V78" s="1911"/>
      <c r="W78" s="1911"/>
      <c r="X78" s="1911"/>
      <c r="Y78" s="1911"/>
      <c r="Z78" s="1911"/>
      <c r="AA78" s="1911"/>
      <c r="AB78" s="1911"/>
      <c r="AC78" s="1911"/>
      <c r="AD78" s="1911"/>
      <c r="AE78" s="1911"/>
      <c r="AF78" s="1911"/>
      <c r="AG78" s="1911"/>
      <c r="AH78" s="1911"/>
      <c r="AI78" s="1911"/>
      <c r="AJ78" s="1911"/>
      <c r="AK78" s="1912"/>
      <c r="AL78" s="1912"/>
      <c r="AM78" s="1912"/>
      <c r="AN78" s="1912"/>
      <c r="AO78" s="1912"/>
      <c r="AP78" s="1912"/>
      <c r="AQ78" s="1912"/>
      <c r="AR78" s="1913"/>
    </row>
    <row r="79" spans="1:64" s="1480" customFormat="1" ht="9" customHeight="1">
      <c r="A79" s="1902"/>
      <c r="B79" s="1918" t="s">
        <v>1774</v>
      </c>
      <c r="C79" s="1919"/>
      <c r="D79" s="1919"/>
      <c r="E79" s="1919"/>
      <c r="F79" s="1919"/>
      <c r="G79" s="1905" t="s">
        <v>1771</v>
      </c>
      <c r="H79" s="2761">
        <f>'근로소득원천징수영수증(특별공제)-입력'!H79</f>
        <v>0</v>
      </c>
      <c r="I79" s="2761"/>
      <c r="J79" s="2761"/>
      <c r="K79" s="2761"/>
      <c r="L79" s="1907" t="s">
        <v>1772</v>
      </c>
      <c r="M79" s="1909">
        <v>8.0000000000000002E-3</v>
      </c>
      <c r="N79" s="1909"/>
      <c r="O79" s="1909"/>
      <c r="P79" s="1908"/>
      <c r="R79" s="1911"/>
      <c r="S79" s="1911"/>
      <c r="T79" s="1911"/>
      <c r="U79" s="1911"/>
      <c r="V79" s="1911"/>
      <c r="W79" s="1911"/>
      <c r="X79" s="1920">
        <f ca="1">'근로소득원천징수영수증(특별공제)-입력'!X79</f>
        <v>44508</v>
      </c>
      <c r="Y79" s="1920"/>
      <c r="Z79" s="1920"/>
      <c r="AA79" s="1920"/>
      <c r="AB79" s="1920"/>
      <c r="AC79" s="1920"/>
      <c r="AD79" s="1911"/>
      <c r="AE79" s="1911"/>
      <c r="AF79" s="1911"/>
      <c r="AG79" s="1911"/>
      <c r="AH79" s="1911"/>
      <c r="AI79" s="1911"/>
      <c r="AJ79" s="1911"/>
      <c r="AK79" s="1912"/>
      <c r="AL79" s="1912"/>
      <c r="AM79" s="1912"/>
      <c r="AN79" s="1912"/>
      <c r="AO79" s="1912"/>
      <c r="AP79" s="1912"/>
      <c r="AQ79" s="1912"/>
      <c r="AR79" s="1913"/>
    </row>
    <row r="80" spans="1:64" s="1480" customFormat="1" ht="9" customHeight="1">
      <c r="A80" s="1902"/>
      <c r="B80" s="1921"/>
      <c r="C80" s="1922"/>
      <c r="D80" s="1922"/>
      <c r="E80" s="1922"/>
      <c r="F80" s="1922"/>
      <c r="G80" s="1544"/>
      <c r="H80" s="2762"/>
      <c r="I80" s="2762"/>
      <c r="J80" s="2762"/>
      <c r="K80" s="2762"/>
      <c r="L80" s="1917"/>
      <c r="M80" s="1909"/>
      <c r="N80" s="1909"/>
      <c r="O80" s="1909"/>
      <c r="P80" s="1908"/>
      <c r="Q80" s="1910"/>
      <c r="R80" s="1911"/>
      <c r="S80" s="1911"/>
      <c r="T80" s="1911"/>
      <c r="U80" s="1911"/>
      <c r="V80" s="1911"/>
      <c r="W80" s="1911"/>
      <c r="X80" s="1911"/>
      <c r="Y80" s="1911"/>
      <c r="Z80" s="1911"/>
      <c r="AA80" s="1911"/>
      <c r="AB80" s="1911"/>
      <c r="AC80" s="1911"/>
      <c r="AD80" s="1911"/>
      <c r="AE80" s="1911"/>
      <c r="AF80" s="1911"/>
      <c r="AG80" s="1911"/>
      <c r="AH80" s="1911"/>
      <c r="AI80" s="1911"/>
      <c r="AJ80" s="1911"/>
      <c r="AK80" s="1912"/>
      <c r="AL80" s="1912"/>
      <c r="AM80" s="1912"/>
      <c r="AN80" s="1912"/>
      <c r="AO80" s="1912"/>
      <c r="AP80" s="1912"/>
      <c r="AQ80" s="1912"/>
      <c r="AR80" s="1913"/>
    </row>
    <row r="81" spans="1:50" s="1480" customFormat="1" ht="9" customHeight="1">
      <c r="A81" s="1902"/>
      <c r="B81" s="1903" t="s">
        <v>1775</v>
      </c>
      <c r="C81" s="1904"/>
      <c r="D81" s="1904"/>
      <c r="E81" s="1904"/>
      <c r="F81" s="1904"/>
      <c r="G81" s="1905" t="s">
        <v>1771</v>
      </c>
      <c r="H81" s="2759">
        <f>'근로소득원천징수영수증(특별공제)-입력'!H81</f>
        <v>776170</v>
      </c>
      <c r="I81" s="2759"/>
      <c r="J81" s="2759"/>
      <c r="K81" s="2759"/>
      <c r="L81" s="1907" t="s">
        <v>1772</v>
      </c>
      <c r="M81" s="1909">
        <v>0.1152</v>
      </c>
      <c r="N81" s="1909"/>
      <c r="O81" s="1909"/>
      <c r="P81" s="1908"/>
      <c r="Q81" s="1911"/>
      <c r="R81" s="1923" t="str">
        <f>J15</f>
        <v>㈜선우회계법인</v>
      </c>
      <c r="S81" s="1923"/>
      <c r="T81" s="1923"/>
      <c r="U81" s="1923"/>
      <c r="V81" s="1923"/>
      <c r="W81" s="1923"/>
      <c r="X81" s="1923"/>
      <c r="Y81" s="1923"/>
      <c r="Z81" s="1923"/>
      <c r="AA81" s="1923"/>
      <c r="AB81" s="1923"/>
      <c r="AC81" s="1923"/>
      <c r="AD81" s="1923"/>
      <c r="AE81" s="1923"/>
      <c r="AF81" s="1924"/>
      <c r="AG81" s="1924"/>
      <c r="AH81" s="1924"/>
      <c r="AI81" s="1911"/>
      <c r="AJ81" s="1911"/>
      <c r="AK81" s="1912"/>
      <c r="AL81" s="1912"/>
      <c r="AM81" s="1912"/>
      <c r="AN81" s="1912"/>
      <c r="AO81" s="1912"/>
      <c r="AP81" s="1912"/>
      <c r="AQ81" s="1912"/>
      <c r="AR81" s="1913"/>
    </row>
    <row r="82" spans="1:50" s="1480" customFormat="1" ht="9" customHeight="1">
      <c r="A82" s="1902"/>
      <c r="B82" s="1914"/>
      <c r="C82" s="1915"/>
      <c r="D82" s="1915"/>
      <c r="E82" s="1915"/>
      <c r="F82" s="1915"/>
      <c r="G82" s="1544"/>
      <c r="H82" s="2760"/>
      <c r="I82" s="2760"/>
      <c r="J82" s="2760"/>
      <c r="K82" s="2760"/>
      <c r="L82" s="1917"/>
      <c r="M82" s="1909"/>
      <c r="N82" s="1909"/>
      <c r="O82" s="1909"/>
      <c r="P82" s="1908"/>
      <c r="Q82" s="1911"/>
      <c r="R82" s="1911"/>
      <c r="S82" s="1911"/>
      <c r="T82" s="1911"/>
      <c r="U82" s="1911"/>
      <c r="V82" s="1911"/>
      <c r="W82" s="1925"/>
      <c r="X82" s="1926"/>
      <c r="Y82" s="1926"/>
      <c r="Z82" s="1926"/>
      <c r="AA82" s="1926"/>
      <c r="AB82" s="1926"/>
      <c r="AC82" s="1926"/>
      <c r="AD82" s="1926"/>
      <c r="AE82" s="1926"/>
      <c r="AF82" s="1924"/>
      <c r="AG82" s="1924"/>
      <c r="AH82" s="1924"/>
      <c r="AI82" s="1911"/>
      <c r="AJ82" s="1911"/>
      <c r="AK82" s="1912"/>
      <c r="AL82" s="1912"/>
      <c r="AM82" s="1912"/>
      <c r="AN82" s="1912"/>
      <c r="AO82" s="1912"/>
      <c r="AP82" s="1912"/>
      <c r="AQ82" s="1912"/>
      <c r="AR82" s="1913"/>
      <c r="AT82" s="1927">
        <f>SUM(H77,H81)</f>
        <v>7513842.4799999995</v>
      </c>
    </row>
    <row r="83" spans="1:50" s="1480" customFormat="1" ht="9" customHeight="1">
      <c r="A83" s="1902"/>
      <c r="B83" s="1918" t="s">
        <v>1776</v>
      </c>
      <c r="C83" s="1919"/>
      <c r="D83" s="1919"/>
      <c r="E83" s="1919"/>
      <c r="F83" s="1919"/>
      <c r="G83" s="1905" t="s">
        <v>1771</v>
      </c>
      <c r="H83" s="2759">
        <f>'근로소득원천징수영수증(특별공제)-입력'!H83</f>
        <v>2829600</v>
      </c>
      <c r="I83" s="2759"/>
      <c r="J83" s="2759"/>
      <c r="K83" s="2759"/>
      <c r="L83" s="1907" t="s">
        <v>1772</v>
      </c>
      <c r="M83" s="2763">
        <v>4.4999999999999998E-2</v>
      </c>
      <c r="N83" s="1928"/>
      <c r="O83" s="1928"/>
      <c r="P83" s="1929" t="s">
        <v>1777</v>
      </c>
      <c r="Q83" s="1929"/>
      <c r="R83" s="1929"/>
      <c r="S83" s="1929"/>
      <c r="T83" s="1929"/>
      <c r="U83" s="1929"/>
      <c r="V83" s="1930" t="str">
        <f>AG15</f>
        <v>손흥민</v>
      </c>
      <c r="W83" s="1930"/>
      <c r="X83" s="1930"/>
      <c r="Y83" s="1930"/>
      <c r="Z83" s="1930"/>
      <c r="AA83" s="1930"/>
      <c r="AB83" s="1930"/>
      <c r="AC83" s="1930"/>
      <c r="AD83" s="1931" t="s">
        <v>1778</v>
      </c>
      <c r="AE83" s="1911"/>
      <c r="AF83" s="1911"/>
      <c r="AG83" s="1911"/>
      <c r="AH83" s="1911"/>
      <c r="AI83" s="1911"/>
      <c r="AJ83" s="1911" t="s">
        <v>1779</v>
      </c>
      <c r="AK83" s="2764" t="str">
        <f>'근로소득원천징수영수증(특별공제)-입력'!AK83</f>
        <v>041) 567-6764</v>
      </c>
      <c r="AL83" s="2764"/>
      <c r="AM83" s="2764"/>
      <c r="AN83" s="2764"/>
      <c r="AO83" s="2764"/>
      <c r="AP83" s="2764"/>
      <c r="AQ83" s="2764"/>
      <c r="AR83" s="1913"/>
      <c r="AT83" s="1927"/>
    </row>
    <row r="84" spans="1:50" s="1480" customFormat="1" ht="9" customHeight="1">
      <c r="A84" s="1902"/>
      <c r="B84" s="1921"/>
      <c r="C84" s="1922"/>
      <c r="D84" s="1922"/>
      <c r="E84" s="1922"/>
      <c r="F84" s="1922"/>
      <c r="G84" s="1544"/>
      <c r="H84" s="2760"/>
      <c r="I84" s="2760"/>
      <c r="J84" s="2760"/>
      <c r="K84" s="2760"/>
      <c r="L84" s="1917"/>
      <c r="M84" s="2763"/>
      <c r="N84" s="1928"/>
      <c r="O84" s="1928"/>
      <c r="AE84" s="1911"/>
      <c r="AF84" s="1911"/>
      <c r="AG84" s="1911"/>
      <c r="AH84" s="1911"/>
      <c r="AR84" s="1913"/>
      <c r="AT84" s="1927">
        <f>SUM(H77:K81)</f>
        <v>7513842.4799999995</v>
      </c>
    </row>
    <row r="85" spans="1:50" s="1480" customFormat="1" ht="10.5" customHeight="1">
      <c r="A85" s="2765" t="str">
        <f>'근로소득원천징수영수증(특별공제)-입력'!A85</f>
        <v>천안</v>
      </c>
      <c r="B85" s="2766"/>
      <c r="C85" s="2766"/>
      <c r="D85" s="2766"/>
      <c r="E85" s="2766"/>
      <c r="F85" s="1935" t="s">
        <v>1782</v>
      </c>
      <c r="G85" s="1935"/>
      <c r="H85" s="1935"/>
      <c r="I85" s="1935"/>
      <c r="J85" s="1935"/>
      <c r="K85" s="1935"/>
      <c r="L85" s="1936" t="s">
        <v>1783</v>
      </c>
      <c r="M85" s="1936"/>
      <c r="N85" s="1936"/>
      <c r="O85" s="1908"/>
      <c r="P85" s="1929" t="s">
        <v>1784</v>
      </c>
      <c r="Q85" s="1929"/>
      <c r="R85" s="1929"/>
      <c r="S85" s="1929"/>
      <c r="T85" s="1929"/>
      <c r="U85" s="1929"/>
      <c r="V85" s="1930" t="str">
        <f>'근로소득원천징수영수증(특별공제)-입력'!V85</f>
        <v>선우회계법인 천안</v>
      </c>
      <c r="W85" s="1930"/>
      <c r="X85" s="1930"/>
      <c r="Y85" s="1930"/>
      <c r="Z85" s="1930"/>
      <c r="AA85" s="1930"/>
      <c r="AB85" s="1930"/>
      <c r="AC85" s="1930"/>
      <c r="AD85" s="1931" t="s">
        <v>1778</v>
      </c>
      <c r="AJ85" s="1911" t="s">
        <v>1779</v>
      </c>
      <c r="AK85" s="2764" t="str">
        <f>'근로소득원천징수영수증(특별공제)-입력'!AK85</f>
        <v>041) 567-6764</v>
      </c>
      <c r="AL85" s="2764"/>
      <c r="AM85" s="2764"/>
      <c r="AN85" s="2764"/>
      <c r="AO85" s="2764"/>
      <c r="AP85" s="2764"/>
      <c r="AQ85" s="2764"/>
      <c r="AR85" s="1488"/>
    </row>
    <row r="86" spans="1:50" s="1480" customFormat="1" ht="10.5" customHeight="1" thickBot="1">
      <c r="A86" s="2767"/>
      <c r="B86" s="1951"/>
      <c r="C86" s="1951"/>
      <c r="D86" s="1951"/>
      <c r="E86" s="1951"/>
      <c r="F86" s="1940"/>
      <c r="G86" s="1940"/>
      <c r="H86" s="1940"/>
      <c r="I86" s="1940"/>
      <c r="J86" s="1940"/>
      <c r="K86" s="1940"/>
      <c r="L86" s="1941"/>
      <c r="M86" s="1941"/>
      <c r="N86" s="1941"/>
      <c r="O86" s="1942"/>
      <c r="P86" s="1942"/>
      <c r="Q86" s="1943"/>
      <c r="R86" s="1943"/>
      <c r="S86" s="1943"/>
      <c r="T86" s="1943"/>
      <c r="U86" s="1943"/>
      <c r="V86" s="1943"/>
      <c r="W86" s="1943"/>
      <c r="X86" s="1943"/>
      <c r="Y86" s="1943"/>
      <c r="Z86" s="1943"/>
      <c r="AA86" s="1943"/>
      <c r="AB86" s="1943"/>
      <c r="AC86" s="1943"/>
      <c r="AD86" s="1943"/>
      <c r="AE86" s="1943"/>
      <c r="AF86" s="1943"/>
      <c r="AG86" s="1943"/>
      <c r="AH86" s="1943"/>
      <c r="AI86" s="1943"/>
      <c r="AJ86" s="1943"/>
      <c r="AK86" s="1943"/>
      <c r="AL86" s="1943"/>
      <c r="AM86" s="1943"/>
      <c r="AN86" s="1943"/>
      <c r="AO86" s="1943"/>
      <c r="AP86" s="1943"/>
      <c r="AQ86" s="1943"/>
      <c r="AR86" s="1944"/>
    </row>
    <row r="87" spans="1:50" s="1480" customFormat="1" ht="15" customHeight="1">
      <c r="A87" s="1945" t="s">
        <v>1786</v>
      </c>
      <c r="E87" s="1946"/>
      <c r="F87" s="1946"/>
      <c r="G87" s="1946"/>
      <c r="H87" s="1946"/>
      <c r="I87" s="1946"/>
      <c r="J87" s="1946"/>
      <c r="K87" s="1946"/>
      <c r="L87" s="1946"/>
      <c r="M87" s="1946"/>
      <c r="N87" s="1946"/>
      <c r="O87" s="1946"/>
      <c r="P87" s="1946"/>
      <c r="Q87" s="1946"/>
      <c r="R87" s="1946"/>
      <c r="S87" s="1946"/>
      <c r="T87" s="1946"/>
      <c r="U87" s="1946"/>
      <c r="V87" s="1946"/>
      <c r="W87" s="1946"/>
      <c r="X87" s="1946"/>
      <c r="Y87" s="1946"/>
      <c r="Z87" s="1946"/>
      <c r="AA87" s="1946"/>
      <c r="AB87" s="1946"/>
      <c r="AC87" s="1946"/>
      <c r="AE87" s="1946"/>
      <c r="AF87" s="1946"/>
      <c r="AG87" s="1946"/>
      <c r="AH87" s="1946"/>
      <c r="AJ87" s="1946"/>
      <c r="AK87" s="1947"/>
      <c r="AN87" s="1947"/>
      <c r="AO87" s="1947"/>
      <c r="AP87" s="1947"/>
      <c r="AR87" s="1948" t="s">
        <v>1787</v>
      </c>
    </row>
    <row r="88" spans="1:50" s="1480" customFormat="1" ht="15" customHeight="1">
      <c r="A88" s="1945"/>
      <c r="E88" s="1946"/>
      <c r="F88" s="1946"/>
      <c r="G88" s="1946"/>
      <c r="H88" s="1946"/>
      <c r="I88" s="1946"/>
      <c r="J88" s="1946"/>
      <c r="K88" s="1946"/>
      <c r="L88" s="1946"/>
      <c r="M88" s="1946"/>
      <c r="N88" s="1946"/>
      <c r="O88" s="1946"/>
      <c r="P88" s="1946"/>
      <c r="Q88" s="1946"/>
      <c r="R88" s="1946"/>
      <c r="S88" s="1946"/>
      <c r="T88" s="1946"/>
      <c r="U88" s="1946"/>
      <c r="V88" s="1946"/>
      <c r="W88" s="1946"/>
      <c r="X88" s="1946"/>
      <c r="Y88" s="1946"/>
      <c r="Z88" s="1946"/>
      <c r="AA88" s="1946"/>
      <c r="AB88" s="1946"/>
      <c r="AC88" s="1946"/>
      <c r="AE88" s="1946"/>
      <c r="AF88" s="1946"/>
      <c r="AG88" s="1946"/>
      <c r="AH88" s="1946"/>
      <c r="AJ88" s="1946"/>
      <c r="AK88" s="1947"/>
      <c r="AN88" s="1947"/>
      <c r="AO88" s="1947"/>
      <c r="AP88" s="1947"/>
      <c r="AR88" s="1948"/>
    </row>
    <row r="89" spans="1:50" s="1480" customFormat="1" ht="15" customHeight="1">
      <c r="A89" s="1945"/>
      <c r="E89" s="1946"/>
      <c r="F89" s="1946"/>
      <c r="G89" s="1946"/>
      <c r="H89" s="1946"/>
      <c r="I89" s="1946"/>
      <c r="J89" s="1946"/>
      <c r="K89" s="1946"/>
      <c r="L89" s="1946"/>
      <c r="M89" s="1946"/>
      <c r="N89" s="1946"/>
      <c r="O89" s="1946"/>
      <c r="P89" s="1946"/>
      <c r="Q89" s="1946"/>
      <c r="R89" s="1946"/>
      <c r="S89" s="1946"/>
      <c r="T89" s="1946"/>
      <c r="U89" s="1946"/>
      <c r="V89" s="1946"/>
      <c r="W89" s="1946"/>
      <c r="X89" s="1946"/>
      <c r="Y89" s="1946"/>
      <c r="Z89" s="1946"/>
      <c r="AA89" s="1946"/>
      <c r="AB89" s="1946"/>
      <c r="AC89" s="1946"/>
      <c r="AE89" s="1946"/>
      <c r="AF89" s="1946"/>
      <c r="AG89" s="1946"/>
      <c r="AH89" s="1946"/>
      <c r="AJ89" s="1946"/>
      <c r="AK89" s="1947"/>
      <c r="AN89" s="1947"/>
      <c r="AO89" s="1947"/>
      <c r="AP89" s="1947"/>
      <c r="AR89" s="1948"/>
    </row>
    <row r="90" spans="1:50" s="1480" customFormat="1" ht="11.25" thickBot="1">
      <c r="A90" s="1949" t="str">
        <f>$J$15</f>
        <v>㈜선우회계법인</v>
      </c>
      <c r="B90" s="1949"/>
      <c r="C90" s="1949"/>
      <c r="D90" s="1949"/>
      <c r="E90" s="1949"/>
      <c r="F90" s="1949"/>
      <c r="G90" s="1949"/>
      <c r="H90" s="1949"/>
      <c r="I90" s="1949"/>
      <c r="J90" s="1949"/>
      <c r="K90" s="1949"/>
      <c r="L90" s="1950">
        <f>$J$16</f>
        <v>3128512347</v>
      </c>
      <c r="M90" s="1951"/>
      <c r="N90" s="1951"/>
      <c r="O90" s="1951"/>
      <c r="P90" s="1951"/>
      <c r="Q90" s="1951"/>
      <c r="R90" s="1951"/>
      <c r="S90" s="1951"/>
      <c r="T90" s="1951"/>
      <c r="U90" s="1952" t="str">
        <f>$J$19</f>
        <v>김수현</v>
      </c>
      <c r="V90" s="1952"/>
      <c r="W90" s="1952"/>
      <c r="X90" s="1952"/>
      <c r="Y90" s="1952"/>
      <c r="Z90" s="1946"/>
      <c r="AA90" s="1946"/>
      <c r="AB90" s="1946"/>
      <c r="AC90" s="1946"/>
      <c r="AD90" s="1946"/>
      <c r="AE90" s="1946"/>
      <c r="AF90" s="1946"/>
      <c r="AG90" s="1946"/>
      <c r="AH90" s="1946"/>
      <c r="AI90" s="1946"/>
      <c r="AJ90" s="1946"/>
      <c r="AK90" s="1947"/>
      <c r="AL90" s="1947"/>
      <c r="AM90" s="1947"/>
      <c r="AN90" s="1947"/>
      <c r="AO90" s="1947"/>
      <c r="AP90" s="1947"/>
      <c r="AQ90" s="1480" t="s">
        <v>1788</v>
      </c>
      <c r="AR90" s="1947"/>
      <c r="AV90" s="1480" t="s">
        <v>1789</v>
      </c>
      <c r="AW90" s="1480" t="s">
        <v>1790</v>
      </c>
    </row>
    <row r="91" spans="1:50" s="1480" customFormat="1" ht="27.75" customHeight="1">
      <c r="A91" s="1953" t="s">
        <v>1791</v>
      </c>
      <c r="B91" s="1954" t="s">
        <v>2030</v>
      </c>
      <c r="C91" s="1954"/>
      <c r="D91" s="1954"/>
      <c r="E91" s="1954"/>
      <c r="F91" s="1954"/>
      <c r="G91" s="1954"/>
      <c r="H91" s="1954"/>
      <c r="I91" s="1954"/>
      <c r="J91" s="1954"/>
      <c r="K91" s="1955"/>
      <c r="L91" s="1956">
        <f>AL33</f>
        <v>196433600</v>
      </c>
      <c r="M91" s="1957"/>
      <c r="N91" s="1957"/>
      <c r="O91" s="1957"/>
      <c r="P91" s="1957"/>
      <c r="Q91" s="1957"/>
      <c r="R91" s="1957"/>
      <c r="S91" s="1957"/>
      <c r="T91" s="1958"/>
      <c r="U91" s="1959" t="s">
        <v>1793</v>
      </c>
      <c r="V91" s="1960" t="s">
        <v>1794</v>
      </c>
      <c r="W91" s="1960"/>
      <c r="X91" s="1960"/>
      <c r="Y91" s="1960"/>
      <c r="Z91" s="1960"/>
      <c r="AA91" s="1960"/>
      <c r="AB91" s="1960"/>
      <c r="AC91" s="1960"/>
      <c r="AD91" s="1960"/>
      <c r="AE91" s="1960"/>
      <c r="AF91" s="1960"/>
      <c r="AG91" s="1960"/>
      <c r="AH91" s="1960"/>
      <c r="AI91" s="1960"/>
      <c r="AJ91" s="1961"/>
      <c r="AK91" s="1962">
        <f>L131-L142-L143</f>
        <v>175425328</v>
      </c>
      <c r="AL91" s="1963"/>
      <c r="AM91" s="1963"/>
      <c r="AN91" s="1963"/>
      <c r="AO91" s="1963"/>
      <c r="AP91" s="1963"/>
      <c r="AQ91" s="1963"/>
      <c r="AR91" s="1964"/>
      <c r="AT91" s="1965" t="s">
        <v>1795</v>
      </c>
      <c r="AU91" s="1965" t="s">
        <v>1796</v>
      </c>
      <c r="AV91" s="1714">
        <f>P129</f>
        <v>0</v>
      </c>
      <c r="AX91" s="1480" t="s">
        <v>1797</v>
      </c>
    </row>
    <row r="92" spans="1:50" s="1480" customFormat="1" ht="12" customHeight="1">
      <c r="A92" s="1966"/>
      <c r="B92" s="1967" t="s">
        <v>1798</v>
      </c>
      <c r="C92" s="1967"/>
      <c r="D92" s="1967"/>
      <c r="E92" s="1967"/>
      <c r="F92" s="1967"/>
      <c r="G92" s="1967"/>
      <c r="H92" s="1967"/>
      <c r="I92" s="1967"/>
      <c r="J92" s="1967"/>
      <c r="K92" s="1968"/>
      <c r="L92" s="1969">
        <f>MIN(VLOOKUP(L91,소득공제,3)+((L91-VLOOKUP(L91,소득공제,4))*VLOOKUP(L91,소득공제,5)),20000000)</f>
        <v>16678672</v>
      </c>
      <c r="M92" s="1970"/>
      <c r="N92" s="1970"/>
      <c r="O92" s="1970"/>
      <c r="P92" s="1970"/>
      <c r="Q92" s="1970"/>
      <c r="R92" s="1970"/>
      <c r="S92" s="1970"/>
      <c r="T92" s="1971"/>
      <c r="U92" s="1972" t="s">
        <v>1799</v>
      </c>
      <c r="V92" s="1973" t="s">
        <v>1800</v>
      </c>
      <c r="W92" s="1973"/>
      <c r="X92" s="1973"/>
      <c r="Y92" s="1973"/>
      <c r="Z92" s="1973"/>
      <c r="AA92" s="1973"/>
      <c r="AB92" s="1973"/>
      <c r="AC92" s="1973"/>
      <c r="AD92" s="1973"/>
      <c r="AE92" s="1973"/>
      <c r="AF92" s="1973"/>
      <c r="AG92" s="1973"/>
      <c r="AH92" s="1973"/>
      <c r="AI92" s="1973"/>
      <c r="AJ92" s="1974"/>
      <c r="AK92" s="1975">
        <f>IF(AK91&lt;=0,0,TRUNC(AK91*VLOOKUP(AK91,세율2021,3)+VLOOKUP(AK91,세율2021,4),0))</f>
        <v>47261624</v>
      </c>
      <c r="AL92" s="1976"/>
      <c r="AM92" s="1976"/>
      <c r="AN92" s="1976"/>
      <c r="AO92" s="1976"/>
      <c r="AP92" s="1976"/>
      <c r="AQ92" s="1976"/>
      <c r="AR92" s="1977"/>
      <c r="AT92" s="1978">
        <f>VLOOKUP(AK91,세율2021,3)</f>
        <v>0.38</v>
      </c>
      <c r="AU92" s="1979">
        <f>VLOOKUP(AK91,세율2021,4)</f>
        <v>-19400000</v>
      </c>
      <c r="AV92" s="1980">
        <f>TRUNC(AV91*AT92,0)</f>
        <v>0</v>
      </c>
      <c r="AW92" s="1981">
        <f>AK131</f>
        <v>0</v>
      </c>
      <c r="AX92" s="1896">
        <f>SUM(AV92:AW92)</f>
        <v>0</v>
      </c>
    </row>
    <row r="93" spans="1:50" s="1480" customFormat="1" ht="12" customHeight="1" thickBot="1">
      <c r="A93" s="1966"/>
      <c r="B93" s="1967" t="s">
        <v>1801</v>
      </c>
      <c r="C93" s="1967"/>
      <c r="D93" s="1967"/>
      <c r="E93" s="1967"/>
      <c r="F93" s="1967"/>
      <c r="G93" s="1967"/>
      <c r="H93" s="1967"/>
      <c r="I93" s="1967"/>
      <c r="J93" s="1967"/>
      <c r="K93" s="1968"/>
      <c r="L93" s="1982">
        <f>L91-L92</f>
        <v>179754928</v>
      </c>
      <c r="M93" s="1983"/>
      <c r="N93" s="1983"/>
      <c r="O93" s="1983"/>
      <c r="P93" s="1983"/>
      <c r="Q93" s="1983"/>
      <c r="R93" s="1983"/>
      <c r="S93" s="1983"/>
      <c r="T93" s="1984"/>
      <c r="U93" s="1985"/>
      <c r="V93" s="1986"/>
      <c r="W93" s="1986"/>
      <c r="X93" s="1986"/>
      <c r="Y93" s="1986"/>
      <c r="Z93" s="1986"/>
      <c r="AA93" s="1986"/>
      <c r="AB93" s="1986"/>
      <c r="AC93" s="1986"/>
      <c r="AD93" s="1986"/>
      <c r="AE93" s="1986"/>
      <c r="AF93" s="1986"/>
      <c r="AG93" s="1986"/>
      <c r="AH93" s="1986"/>
      <c r="AI93" s="1986"/>
      <c r="AJ93" s="1987"/>
      <c r="AK93" s="1988"/>
      <c r="AL93" s="1989"/>
      <c r="AM93" s="1989"/>
      <c r="AN93" s="1989"/>
      <c r="AO93" s="1989"/>
      <c r="AP93" s="1989"/>
      <c r="AQ93" s="1989"/>
      <c r="AR93" s="1990"/>
    </row>
    <row r="94" spans="1:50" s="1480" customFormat="1" ht="14.25" customHeight="1">
      <c r="A94" s="1966"/>
      <c r="B94" s="1991" t="s">
        <v>1802</v>
      </c>
      <c r="C94" s="1992" t="s">
        <v>1803</v>
      </c>
      <c r="D94" s="1993" t="s">
        <v>1804</v>
      </c>
      <c r="E94" s="1994" t="s">
        <v>1805</v>
      </c>
      <c r="F94" s="1994"/>
      <c r="G94" s="1994"/>
      <c r="H94" s="1995"/>
      <c r="I94" s="1995"/>
      <c r="J94" s="1995"/>
      <c r="K94" s="1996"/>
      <c r="L94" s="1997">
        <v>1500000</v>
      </c>
      <c r="M94" s="1998"/>
      <c r="N94" s="1998"/>
      <c r="O94" s="1998"/>
      <c r="P94" s="1998"/>
      <c r="Q94" s="1998"/>
      <c r="R94" s="1998"/>
      <c r="S94" s="1998"/>
      <c r="T94" s="1999"/>
      <c r="U94" s="2000" t="s">
        <v>1806</v>
      </c>
      <c r="V94" s="2001" t="s">
        <v>1807</v>
      </c>
      <c r="W94" s="2002" t="s">
        <v>1808</v>
      </c>
      <c r="X94" s="2003"/>
      <c r="Y94" s="2003"/>
      <c r="Z94" s="2003"/>
      <c r="AA94" s="2003"/>
      <c r="AB94" s="2003"/>
      <c r="AC94" s="2003"/>
      <c r="AD94" s="2003"/>
      <c r="AE94" s="2003"/>
      <c r="AF94" s="2003"/>
      <c r="AG94" s="2003"/>
      <c r="AH94" s="2003"/>
      <c r="AI94" s="2003"/>
      <c r="AJ94" s="2004"/>
      <c r="AK94" s="2005">
        <f>'근로소득원천징수영수증(특별공제)-입력'!AK94</f>
        <v>0</v>
      </c>
      <c r="AL94" s="2006"/>
      <c r="AM94" s="2006"/>
      <c r="AN94" s="2006"/>
      <c r="AO94" s="2006"/>
      <c r="AP94" s="2006"/>
      <c r="AQ94" s="2006"/>
      <c r="AR94" s="2007"/>
    </row>
    <row r="95" spans="1:50" s="1480" customFormat="1" ht="14.25" customHeight="1">
      <c r="A95" s="1966"/>
      <c r="B95" s="2008"/>
      <c r="C95" s="2009"/>
      <c r="D95" s="2010" t="s">
        <v>1809</v>
      </c>
      <c r="E95" s="2011" t="s">
        <v>1810</v>
      </c>
      <c r="F95" s="2011"/>
      <c r="G95" s="2011"/>
      <c r="H95" s="2012"/>
      <c r="I95" s="2012"/>
      <c r="J95" s="2013"/>
      <c r="K95" s="2014"/>
      <c r="L95" s="2015">
        <f>'근로소득원천징수영수증(특별공제)-입력'!L95</f>
        <v>0</v>
      </c>
      <c r="M95" s="2016"/>
      <c r="N95" s="2016"/>
      <c r="O95" s="2016"/>
      <c r="P95" s="2016"/>
      <c r="Q95" s="2016"/>
      <c r="R95" s="2016"/>
      <c r="S95" s="2016"/>
      <c r="T95" s="2017"/>
      <c r="U95" s="2018"/>
      <c r="V95" s="2019" t="s">
        <v>1811</v>
      </c>
      <c r="W95" s="2020" t="s">
        <v>1812</v>
      </c>
      <c r="X95" s="2021"/>
      <c r="Y95" s="2021"/>
      <c r="Z95" s="2021"/>
      <c r="AA95" s="2021"/>
      <c r="AB95" s="2021"/>
      <c r="AC95" s="2021"/>
      <c r="AD95" s="2021"/>
      <c r="AE95" s="2021"/>
      <c r="AF95" s="2021"/>
      <c r="AG95" s="2021"/>
      <c r="AH95" s="2021"/>
      <c r="AI95" s="2021"/>
      <c r="AJ95" s="2022"/>
      <c r="AK95" s="2023">
        <f>'근로소득원천징수영수증(특별공제)-입력'!AK95</f>
        <v>0</v>
      </c>
      <c r="AL95" s="2024"/>
      <c r="AM95" s="2024"/>
      <c r="AN95" s="2024"/>
      <c r="AO95" s="2024"/>
      <c r="AP95" s="2024"/>
      <c r="AQ95" s="2024"/>
      <c r="AR95" s="2025"/>
      <c r="AT95" s="2026" t="b">
        <v>1</v>
      </c>
      <c r="AU95" s="2027" t="s">
        <v>1813</v>
      </c>
    </row>
    <row r="96" spans="1:50" s="1480" customFormat="1" ht="14.25" customHeight="1">
      <c r="A96" s="1966"/>
      <c r="B96" s="2008"/>
      <c r="C96" s="2028"/>
      <c r="D96" s="2010" t="s">
        <v>1814</v>
      </c>
      <c r="E96" s="2011" t="s">
        <v>1815</v>
      </c>
      <c r="F96" s="2011"/>
      <c r="G96" s="2011"/>
      <c r="H96" s="2012" t="s">
        <v>1558</v>
      </c>
      <c r="I96" s="2029">
        <v>3</v>
      </c>
      <c r="J96" s="2030" t="s">
        <v>1816</v>
      </c>
      <c r="K96" s="2031"/>
      <c r="L96" s="2015">
        <f>'근로소득원천징수영수증(특별공제)-입력'!L96</f>
        <v>0</v>
      </c>
      <c r="M96" s="2016"/>
      <c r="N96" s="2016"/>
      <c r="O96" s="2016"/>
      <c r="P96" s="2016"/>
      <c r="Q96" s="2016"/>
      <c r="R96" s="2016"/>
      <c r="S96" s="2016"/>
      <c r="T96" s="2017"/>
      <c r="U96" s="2018"/>
      <c r="V96" s="2032" t="s">
        <v>1817</v>
      </c>
      <c r="W96" s="1863" t="s">
        <v>1818</v>
      </c>
      <c r="X96" s="1863"/>
      <c r="Y96" s="1863"/>
      <c r="Z96" s="1863"/>
      <c r="AA96" s="1863"/>
      <c r="AB96" s="1863"/>
      <c r="AC96" s="1863"/>
      <c r="AD96" s="1863"/>
      <c r="AE96" s="1863"/>
      <c r="AF96" s="1863"/>
      <c r="AG96" s="1863"/>
      <c r="AH96" s="1863"/>
      <c r="AI96" s="1863"/>
      <c r="AJ96" s="2033"/>
      <c r="AK96" s="2768">
        <f>'근로소득원천징수영수증(특별공제)-입력'!AK96</f>
        <v>0</v>
      </c>
      <c r="AL96" s="2769"/>
      <c r="AM96" s="2769"/>
      <c r="AN96" s="2769"/>
      <c r="AO96" s="2769"/>
      <c r="AP96" s="2769"/>
      <c r="AQ96" s="2769"/>
      <c r="AR96" s="2770"/>
      <c r="AT96" s="1480" t="s">
        <v>1819</v>
      </c>
      <c r="AU96" s="1480" t="s">
        <v>1820</v>
      </c>
      <c r="AV96" s="1480" t="s">
        <v>1821</v>
      </c>
      <c r="AW96" s="1479" t="s">
        <v>1822</v>
      </c>
    </row>
    <row r="97" spans="1:49" s="1480" customFormat="1" ht="14.25" customHeight="1">
      <c r="A97" s="1966"/>
      <c r="B97" s="2008"/>
      <c r="C97" s="2034" t="s">
        <v>1823</v>
      </c>
      <c r="D97" s="2010" t="s">
        <v>1824</v>
      </c>
      <c r="E97" s="2011" t="s">
        <v>1825</v>
      </c>
      <c r="F97" s="2011"/>
      <c r="G97" s="2011"/>
      <c r="H97" s="2012" t="s">
        <v>1558</v>
      </c>
      <c r="I97" s="2029">
        <v>0</v>
      </c>
      <c r="J97" s="2030" t="s">
        <v>1816</v>
      </c>
      <c r="K97" s="2031"/>
      <c r="L97" s="2015">
        <f>'근로소득원천징수영수증(특별공제)-입력'!L97</f>
        <v>0</v>
      </c>
      <c r="M97" s="2016"/>
      <c r="N97" s="2016"/>
      <c r="O97" s="2016"/>
      <c r="P97" s="2016"/>
      <c r="Q97" s="2016"/>
      <c r="R97" s="2016"/>
      <c r="S97" s="2016"/>
      <c r="T97" s="2017"/>
      <c r="U97" s="2018"/>
      <c r="V97" s="2035"/>
      <c r="W97" s="2036"/>
      <c r="X97" s="2036"/>
      <c r="Y97" s="2036"/>
      <c r="Z97" s="2036"/>
      <c r="AA97" s="2036"/>
      <c r="AB97" s="2036"/>
      <c r="AC97" s="2036"/>
      <c r="AD97" s="2036"/>
      <c r="AE97" s="2036"/>
      <c r="AF97" s="2036"/>
      <c r="AG97" s="2036"/>
      <c r="AH97" s="2036"/>
      <c r="AI97" s="2036"/>
      <c r="AJ97" s="2037"/>
      <c r="AK97" s="2771"/>
      <c r="AL97" s="2772"/>
      <c r="AM97" s="2772"/>
      <c r="AN97" s="2772"/>
      <c r="AO97" s="2772"/>
      <c r="AP97" s="2772"/>
      <c r="AQ97" s="2772"/>
      <c r="AR97" s="2773"/>
      <c r="AU97" s="1480" t="s">
        <v>1826</v>
      </c>
      <c r="AV97" s="1480" t="s">
        <v>1827</v>
      </c>
      <c r="AW97" s="1479" t="s">
        <v>1828</v>
      </c>
    </row>
    <row r="98" spans="1:49" s="1480" customFormat="1" ht="14.25" customHeight="1">
      <c r="A98" s="1966"/>
      <c r="B98" s="2008"/>
      <c r="C98" s="2041"/>
      <c r="D98" s="2010" t="s">
        <v>1829</v>
      </c>
      <c r="E98" s="2011" t="s">
        <v>1830</v>
      </c>
      <c r="F98" s="2011"/>
      <c r="G98" s="2011"/>
      <c r="H98" s="2012" t="s">
        <v>1558</v>
      </c>
      <c r="I98" s="2029">
        <v>0</v>
      </c>
      <c r="J98" s="2030" t="s">
        <v>1816</v>
      </c>
      <c r="K98" s="2031"/>
      <c r="L98" s="2015">
        <f>'근로소득원천징수영수증(특별공제)-입력'!L98</f>
        <v>0</v>
      </c>
      <c r="M98" s="2016"/>
      <c r="N98" s="2016"/>
      <c r="O98" s="2016"/>
      <c r="P98" s="2016"/>
      <c r="Q98" s="2016"/>
      <c r="R98" s="2016"/>
      <c r="S98" s="2016"/>
      <c r="T98" s="2017"/>
      <c r="U98" s="2018"/>
      <c r="V98" s="2019" t="s">
        <v>1831</v>
      </c>
      <c r="W98" s="2042" t="s">
        <v>1832</v>
      </c>
      <c r="X98" s="2043"/>
      <c r="Y98" s="2043"/>
      <c r="Z98" s="2043"/>
      <c r="AA98" s="2043"/>
      <c r="AB98" s="2043"/>
      <c r="AC98" s="2043"/>
      <c r="AD98" s="2043"/>
      <c r="AE98" s="2043"/>
      <c r="AF98" s="2043"/>
      <c r="AG98" s="2043"/>
      <c r="AH98" s="2043"/>
      <c r="AI98" s="2043"/>
      <c r="AJ98" s="2044"/>
      <c r="AK98" s="2045">
        <f>'근로소득원천징수영수증(특별공제)-입력'!AK98</f>
        <v>0</v>
      </c>
      <c r="AL98" s="2046"/>
      <c r="AM98" s="2046"/>
      <c r="AN98" s="2046"/>
      <c r="AO98" s="2046"/>
      <c r="AP98" s="2046"/>
      <c r="AQ98" s="2046"/>
      <c r="AR98" s="2047"/>
      <c r="AU98" s="1480" t="s">
        <v>1833</v>
      </c>
      <c r="AV98" s="1480" t="s">
        <v>1834</v>
      </c>
      <c r="AW98" s="1479" t="s">
        <v>1835</v>
      </c>
    </row>
    <row r="99" spans="1:49" s="1480" customFormat="1" ht="14.25" customHeight="1">
      <c r="A99" s="1966"/>
      <c r="B99" s="2008"/>
      <c r="C99" s="2041"/>
      <c r="D99" s="2010" t="s">
        <v>1836</v>
      </c>
      <c r="E99" s="2011" t="s">
        <v>1837</v>
      </c>
      <c r="F99" s="2011"/>
      <c r="G99" s="2011"/>
      <c r="H99" s="2012"/>
      <c r="I99" s="2013" t="s">
        <v>1838</v>
      </c>
      <c r="J99" s="2013"/>
      <c r="K99" s="2014"/>
      <c r="L99" s="2015">
        <f>'근로소득원천징수영수증(특별공제)-입력'!L99</f>
        <v>0</v>
      </c>
      <c r="M99" s="2016"/>
      <c r="N99" s="2016"/>
      <c r="O99" s="2016"/>
      <c r="P99" s="2016"/>
      <c r="Q99" s="2016"/>
      <c r="R99" s="2016"/>
      <c r="S99" s="2016"/>
      <c r="T99" s="2017"/>
      <c r="U99" s="2018"/>
      <c r="V99" s="2048" t="s">
        <v>1839</v>
      </c>
      <c r="W99" s="1967" t="s">
        <v>1840</v>
      </c>
      <c r="X99" s="1967"/>
      <c r="Y99" s="1967"/>
      <c r="Z99" s="1967"/>
      <c r="AA99" s="1967"/>
      <c r="AB99" s="1967"/>
      <c r="AC99" s="1967"/>
      <c r="AD99" s="1967"/>
      <c r="AE99" s="1967"/>
      <c r="AF99" s="1967"/>
      <c r="AG99" s="1967"/>
      <c r="AH99" s="1967"/>
      <c r="AI99" s="1967"/>
      <c r="AJ99" s="1968"/>
      <c r="AK99" s="2049">
        <f>SUM(AK94:AR98)</f>
        <v>0</v>
      </c>
      <c r="AL99" s="2050"/>
      <c r="AM99" s="2050"/>
      <c r="AN99" s="2050"/>
      <c r="AO99" s="2050"/>
      <c r="AP99" s="2050"/>
      <c r="AQ99" s="2050"/>
      <c r="AR99" s="2051"/>
      <c r="AT99" s="2026" t="b">
        <v>0</v>
      </c>
    </row>
    <row r="100" spans="1:49" s="1480" customFormat="1" ht="14.25" customHeight="1" thickBot="1">
      <c r="A100" s="1966"/>
      <c r="B100" s="2008"/>
      <c r="C100" s="2052"/>
      <c r="D100" s="2053" t="s">
        <v>1841</v>
      </c>
      <c r="E100" s="2054" t="s">
        <v>1842</v>
      </c>
      <c r="F100" s="2054"/>
      <c r="G100" s="2054"/>
      <c r="H100" s="2055"/>
      <c r="I100" s="2056" t="s">
        <v>1843</v>
      </c>
      <c r="J100" s="2056"/>
      <c r="K100" s="2057"/>
      <c r="L100" s="2058">
        <f>'근로소득원천징수영수증(특별공제)-입력'!L100</f>
        <v>0</v>
      </c>
      <c r="M100" s="2059"/>
      <c r="N100" s="2059"/>
      <c r="O100" s="2059"/>
      <c r="P100" s="2059"/>
      <c r="Q100" s="2059"/>
      <c r="R100" s="2059"/>
      <c r="S100" s="2059"/>
      <c r="T100" s="2060"/>
      <c r="U100" s="2061"/>
      <c r="V100" s="2062"/>
      <c r="W100" s="2063"/>
      <c r="X100" s="2063"/>
      <c r="Y100" s="2063"/>
      <c r="Z100" s="2063"/>
      <c r="AA100" s="2063"/>
      <c r="AB100" s="2063"/>
      <c r="AC100" s="2063"/>
      <c r="AD100" s="2063"/>
      <c r="AE100" s="2063"/>
      <c r="AF100" s="2063"/>
      <c r="AG100" s="2063"/>
      <c r="AH100" s="2063"/>
      <c r="AI100" s="2063"/>
      <c r="AJ100" s="2064"/>
      <c r="AK100" s="2065"/>
      <c r="AL100" s="2066"/>
      <c r="AM100" s="2066"/>
      <c r="AN100" s="2066"/>
      <c r="AO100" s="2066"/>
      <c r="AP100" s="2066"/>
      <c r="AQ100" s="2066"/>
      <c r="AR100" s="2067"/>
      <c r="AT100" s="2026" t="b">
        <v>0</v>
      </c>
    </row>
    <row r="101" spans="1:49" s="1480" customFormat="1" ht="14.25" customHeight="1">
      <c r="A101" s="1966"/>
      <c r="B101" s="2008"/>
      <c r="C101" s="2068" t="s">
        <v>1844</v>
      </c>
      <c r="D101" s="2069" t="s">
        <v>1845</v>
      </c>
      <c r="E101" s="2070" t="s">
        <v>1846</v>
      </c>
      <c r="F101" s="2070"/>
      <c r="G101" s="2070"/>
      <c r="H101" s="2070"/>
      <c r="I101" s="2070"/>
      <c r="J101" s="2070"/>
      <c r="K101" s="2071"/>
      <c r="L101" s="2072" t="s">
        <v>1847</v>
      </c>
      <c r="M101" s="2073"/>
      <c r="N101" s="2074"/>
      <c r="O101" s="2075">
        <f>'근로소득원천징수영수증(특별공제)-입력'!O101</f>
        <v>2829600</v>
      </c>
      <c r="P101" s="2076"/>
      <c r="Q101" s="2076"/>
      <c r="R101" s="2076"/>
      <c r="S101" s="2076"/>
      <c r="T101" s="2077"/>
      <c r="U101" s="2000" t="s">
        <v>1848</v>
      </c>
      <c r="V101" s="2078" t="s">
        <v>1849</v>
      </c>
      <c r="W101" s="2079" t="s">
        <v>1850</v>
      </c>
      <c r="X101" s="2079"/>
      <c r="Y101" s="2079"/>
      <c r="Z101" s="2079"/>
      <c r="AA101" s="2079"/>
      <c r="AB101" s="2079"/>
      <c r="AC101" s="2079"/>
      <c r="AD101" s="2079"/>
      <c r="AE101" s="2079"/>
      <c r="AF101" s="2080"/>
      <c r="AG101" s="2081">
        <f>IF(AK92&lt;=1300000,TRUNC(AK92*55%,0),715000+TRUNC((AK92-1300000)*30%,0))</f>
        <v>14503487</v>
      </c>
      <c r="AH101" s="2082"/>
      <c r="AI101" s="2082"/>
      <c r="AJ101" s="2083"/>
      <c r="AK101" s="2084">
        <f>MIN(AG101,VLOOKUP(L91,근로소득세액공제,3))</f>
        <v>500000</v>
      </c>
      <c r="AL101" s="2085"/>
      <c r="AM101" s="2085"/>
      <c r="AN101" s="2085"/>
      <c r="AO101" s="2085"/>
      <c r="AP101" s="2085"/>
      <c r="AQ101" s="2085"/>
      <c r="AR101" s="2086"/>
    </row>
    <row r="102" spans="1:49" s="1480" customFormat="1" ht="14.25" customHeight="1">
      <c r="A102" s="1966"/>
      <c r="B102" s="2008"/>
      <c r="C102" s="2068"/>
      <c r="D102" s="2087"/>
      <c r="E102" s="2073"/>
      <c r="F102" s="2073"/>
      <c r="G102" s="2073"/>
      <c r="H102" s="2073"/>
      <c r="I102" s="2073"/>
      <c r="J102" s="2073"/>
      <c r="K102" s="2074"/>
      <c r="L102" s="2088" t="s">
        <v>1851</v>
      </c>
      <c r="M102" s="2089"/>
      <c r="N102" s="2090"/>
      <c r="O102" s="2091">
        <f>'근로소득원천징수영수증(특별공제)-입력'!O102</f>
        <v>2829600</v>
      </c>
      <c r="P102" s="2092"/>
      <c r="Q102" s="2092"/>
      <c r="R102" s="2092"/>
      <c r="S102" s="2092"/>
      <c r="T102" s="2093"/>
      <c r="U102" s="2018"/>
      <c r="V102" s="2094"/>
      <c r="W102" s="2036"/>
      <c r="X102" s="2036"/>
      <c r="Y102" s="2036"/>
      <c r="Z102" s="2036"/>
      <c r="AA102" s="2036"/>
      <c r="AB102" s="2036"/>
      <c r="AC102" s="2036"/>
      <c r="AD102" s="2036"/>
      <c r="AE102" s="2036"/>
      <c r="AF102" s="2037"/>
      <c r="AG102" s="2095"/>
      <c r="AH102" s="2096"/>
      <c r="AI102" s="2096"/>
      <c r="AJ102" s="2097"/>
      <c r="AK102" s="2098"/>
      <c r="AL102" s="2099"/>
      <c r="AM102" s="2099"/>
      <c r="AN102" s="2099"/>
      <c r="AO102" s="2099"/>
      <c r="AP102" s="2099"/>
      <c r="AQ102" s="2099"/>
      <c r="AR102" s="2100"/>
    </row>
    <row r="103" spans="1:49" s="1480" customFormat="1" ht="14.25" customHeight="1">
      <c r="A103" s="1966"/>
      <c r="B103" s="2008"/>
      <c r="C103" s="2068"/>
      <c r="D103" s="2101" t="s">
        <v>1852</v>
      </c>
      <c r="E103" s="2102"/>
      <c r="F103" s="2103" t="s">
        <v>1853</v>
      </c>
      <c r="G103" s="2104" t="s">
        <v>1854</v>
      </c>
      <c r="H103" s="2104"/>
      <c r="I103" s="2104"/>
      <c r="J103" s="2104"/>
      <c r="K103" s="2105"/>
      <c r="L103" s="2088" t="s">
        <v>1847</v>
      </c>
      <c r="M103" s="2089"/>
      <c r="N103" s="2090"/>
      <c r="O103" s="2106">
        <f>'근로소득원천징수영수증(특별공제)-입력'!O103</f>
        <v>0</v>
      </c>
      <c r="P103" s="2107"/>
      <c r="Q103" s="2107"/>
      <c r="R103" s="2107"/>
      <c r="S103" s="2107"/>
      <c r="T103" s="2108"/>
      <c r="U103" s="2018"/>
      <c r="V103" s="2032" t="s">
        <v>1855</v>
      </c>
      <c r="W103" s="1526" t="s">
        <v>1856</v>
      </c>
      <c r="X103" s="1526"/>
      <c r="Y103" s="1527"/>
      <c r="Z103" s="2109" t="s">
        <v>1857</v>
      </c>
      <c r="AA103" s="2110"/>
      <c r="AB103" s="2110"/>
      <c r="AC103" s="2110"/>
      <c r="AD103" s="2110"/>
      <c r="AE103" s="2110"/>
      <c r="AF103" s="2110"/>
      <c r="AG103" s="2774">
        <f>'근로소득원천징수영수증(특별공제)-입력'!AG103:AH103</f>
        <v>0</v>
      </c>
      <c r="AH103" s="2774"/>
      <c r="AI103" s="1497" t="s">
        <v>1816</v>
      </c>
      <c r="AJ103" s="2112"/>
      <c r="AK103" s="2113">
        <f>IF(AG103&lt;=0,0,IF(AG103&lt;3,CHOOSE(AG103,150000,300000),(300000+((AG103-2)*300000))))</f>
        <v>0</v>
      </c>
      <c r="AL103" s="2114"/>
      <c r="AM103" s="2114"/>
      <c r="AN103" s="2114"/>
      <c r="AO103" s="2114"/>
      <c r="AP103" s="2114"/>
      <c r="AQ103" s="2114"/>
      <c r="AR103" s="2115"/>
    </row>
    <row r="104" spans="1:49" s="1480" customFormat="1" ht="14.25" customHeight="1">
      <c r="A104" s="1966"/>
      <c r="B104" s="2008"/>
      <c r="C104" s="2068"/>
      <c r="D104" s="2116"/>
      <c r="E104" s="2117"/>
      <c r="F104" s="2118"/>
      <c r="G104" s="2119"/>
      <c r="H104" s="2119"/>
      <c r="I104" s="2119"/>
      <c r="J104" s="2119"/>
      <c r="K104" s="2120"/>
      <c r="L104" s="2088" t="s">
        <v>1851</v>
      </c>
      <c r="M104" s="2089"/>
      <c r="N104" s="2090"/>
      <c r="O104" s="2091">
        <f>'근로소득원천징수영수증(특별공제)-입력'!O104</f>
        <v>0</v>
      </c>
      <c r="P104" s="2092"/>
      <c r="Q104" s="2092"/>
      <c r="R104" s="2092"/>
      <c r="S104" s="2092"/>
      <c r="T104" s="2093"/>
      <c r="U104" s="2018"/>
      <c r="V104" s="2035"/>
      <c r="W104" s="1539"/>
      <c r="X104" s="1539"/>
      <c r="Y104" s="1540"/>
      <c r="Z104" s="2109" t="s">
        <v>1858</v>
      </c>
      <c r="AA104" s="2110"/>
      <c r="AB104" s="2110"/>
      <c r="AC104" s="2110"/>
      <c r="AD104" s="2110"/>
      <c r="AE104" s="2110"/>
      <c r="AF104" s="2110"/>
      <c r="AG104" s="2774">
        <f>'근로소득원천징수영수증(특별공제)-입력'!AG104:AH104</f>
        <v>0</v>
      </c>
      <c r="AH104" s="2774"/>
      <c r="AI104" s="1497" t="s">
        <v>1816</v>
      </c>
      <c r="AJ104" s="2112"/>
      <c r="AK104" s="2113">
        <f>IF(AG104&lt;=0,0,CHOOSE(AG104,300000,500000,700000))</f>
        <v>0</v>
      </c>
      <c r="AL104" s="2114"/>
      <c r="AM104" s="2114"/>
      <c r="AN104" s="2114"/>
      <c r="AO104" s="2114"/>
      <c r="AP104" s="2114"/>
      <c r="AQ104" s="2114"/>
      <c r="AR104" s="2115"/>
    </row>
    <row r="105" spans="1:49" s="1480" customFormat="1" ht="14.25" customHeight="1">
      <c r="A105" s="1966"/>
      <c r="B105" s="2008"/>
      <c r="C105" s="2068"/>
      <c r="D105" s="2116"/>
      <c r="E105" s="2117"/>
      <c r="F105" s="2103" t="s">
        <v>1859</v>
      </c>
      <c r="G105" s="2104" t="s">
        <v>1860</v>
      </c>
      <c r="H105" s="2104"/>
      <c r="I105" s="2104"/>
      <c r="J105" s="2104"/>
      <c r="K105" s="2105"/>
      <c r="L105" s="2088" t="s">
        <v>1847</v>
      </c>
      <c r="M105" s="2089"/>
      <c r="N105" s="2090"/>
      <c r="O105" s="2106">
        <f>'근로소득원천징수영수증(특별공제)-입력'!O105</f>
        <v>0</v>
      </c>
      <c r="P105" s="2107"/>
      <c r="Q105" s="2107"/>
      <c r="R105" s="2107"/>
      <c r="S105" s="2107"/>
      <c r="T105" s="2108"/>
      <c r="U105" s="2018"/>
      <c r="V105" s="2121" t="s">
        <v>1861</v>
      </c>
      <c r="W105" s="2032" t="s">
        <v>1862</v>
      </c>
      <c r="X105" s="1863" t="s">
        <v>1863</v>
      </c>
      <c r="Y105" s="1863"/>
      <c r="Z105" s="1863"/>
      <c r="AA105" s="1863"/>
      <c r="AB105" s="1863"/>
      <c r="AC105" s="1863"/>
      <c r="AD105" s="1863"/>
      <c r="AE105" s="1863"/>
      <c r="AF105" s="2033"/>
      <c r="AG105" s="2122" t="s">
        <v>1864</v>
      </c>
      <c r="AH105" s="2122"/>
      <c r="AI105" s="2122"/>
      <c r="AJ105" s="2122"/>
      <c r="AK105" s="2123">
        <f>'근로소득원천징수영수증(특별공제)-입력'!AK105</f>
        <v>0</v>
      </c>
      <c r="AL105" s="2124"/>
      <c r="AM105" s="2124"/>
      <c r="AN105" s="2124"/>
      <c r="AO105" s="2124"/>
      <c r="AP105" s="2124"/>
      <c r="AQ105" s="2124"/>
      <c r="AR105" s="2125"/>
    </row>
    <row r="106" spans="1:49" s="1480" customFormat="1" ht="14.25" customHeight="1">
      <c r="A106" s="1966"/>
      <c r="B106" s="2008"/>
      <c r="C106" s="2068"/>
      <c r="D106" s="2116"/>
      <c r="E106" s="2117"/>
      <c r="F106" s="2118"/>
      <c r="G106" s="2119"/>
      <c r="H106" s="2119"/>
      <c r="I106" s="2119"/>
      <c r="J106" s="2119"/>
      <c r="K106" s="2120"/>
      <c r="L106" s="2088" t="s">
        <v>1851</v>
      </c>
      <c r="M106" s="2089"/>
      <c r="N106" s="2090"/>
      <c r="O106" s="2091">
        <f>'근로소득원천징수영수증(특별공제)-입력'!O106</f>
        <v>0</v>
      </c>
      <c r="P106" s="2092"/>
      <c r="Q106" s="2092"/>
      <c r="R106" s="2092"/>
      <c r="S106" s="2092"/>
      <c r="T106" s="2093"/>
      <c r="U106" s="2018"/>
      <c r="V106" s="2126"/>
      <c r="W106" s="2035"/>
      <c r="X106" s="2036"/>
      <c r="Y106" s="2036"/>
      <c r="Z106" s="2036"/>
      <c r="AA106" s="2036"/>
      <c r="AB106" s="2036"/>
      <c r="AC106" s="2036"/>
      <c r="AD106" s="2036"/>
      <c r="AE106" s="2036"/>
      <c r="AF106" s="2037"/>
      <c r="AG106" s="2127" t="s">
        <v>1865</v>
      </c>
      <c r="AH106" s="2128"/>
      <c r="AI106" s="2128"/>
      <c r="AJ106" s="2128"/>
      <c r="AK106" s="2129">
        <f>'근로소득원천징수영수증(특별공제)-입력'!AK106</f>
        <v>0</v>
      </c>
      <c r="AL106" s="2130"/>
      <c r="AM106" s="2130"/>
      <c r="AN106" s="2130"/>
      <c r="AO106" s="2130"/>
      <c r="AP106" s="2130"/>
      <c r="AQ106" s="2130"/>
      <c r="AR106" s="2131"/>
    </row>
    <row r="107" spans="1:49" s="1480" customFormat="1" ht="14.25" customHeight="1">
      <c r="A107" s="1966"/>
      <c r="B107" s="2008"/>
      <c r="C107" s="2068"/>
      <c r="D107" s="2116"/>
      <c r="E107" s="2117"/>
      <c r="F107" s="2103" t="s">
        <v>1866</v>
      </c>
      <c r="G107" s="2104" t="s">
        <v>1867</v>
      </c>
      <c r="H107" s="2104"/>
      <c r="I107" s="2104"/>
      <c r="J107" s="2104"/>
      <c r="K107" s="2105"/>
      <c r="L107" s="2088" t="s">
        <v>1847</v>
      </c>
      <c r="M107" s="2089"/>
      <c r="N107" s="2090"/>
      <c r="O107" s="2106">
        <f>'근로소득원천징수영수증(특별공제)-입력'!O107</f>
        <v>0</v>
      </c>
      <c r="P107" s="2107"/>
      <c r="Q107" s="2107"/>
      <c r="R107" s="2107"/>
      <c r="S107" s="2107"/>
      <c r="T107" s="2108"/>
      <c r="U107" s="2018"/>
      <c r="V107" s="2126"/>
      <c r="W107" s="2032" t="s">
        <v>1868</v>
      </c>
      <c r="X107" s="2132" t="s">
        <v>1869</v>
      </c>
      <c r="Y107" s="1863"/>
      <c r="Z107" s="1863"/>
      <c r="AA107" s="1863"/>
      <c r="AB107" s="1863"/>
      <c r="AC107" s="1863"/>
      <c r="AD107" s="1863"/>
      <c r="AE107" s="1863"/>
      <c r="AF107" s="2033"/>
      <c r="AG107" s="2122" t="s">
        <v>1864</v>
      </c>
      <c r="AH107" s="2122"/>
      <c r="AI107" s="2122"/>
      <c r="AJ107" s="2122"/>
      <c r="AK107" s="2123">
        <f>'근로소득원천징수영수증(특별공제)-입력'!AK107</f>
        <v>0</v>
      </c>
      <c r="AL107" s="2124"/>
      <c r="AM107" s="2124"/>
      <c r="AN107" s="2124"/>
      <c r="AO107" s="2124"/>
      <c r="AP107" s="2124"/>
      <c r="AQ107" s="2124"/>
      <c r="AR107" s="2125"/>
    </row>
    <row r="108" spans="1:49" s="1480" customFormat="1" ht="14.25" customHeight="1">
      <c r="A108" s="1966"/>
      <c r="B108" s="2008"/>
      <c r="C108" s="2068"/>
      <c r="D108" s="2116"/>
      <c r="E108" s="2117"/>
      <c r="F108" s="2118"/>
      <c r="G108" s="2119"/>
      <c r="H108" s="2119"/>
      <c r="I108" s="2119"/>
      <c r="J108" s="2119"/>
      <c r="K108" s="2120"/>
      <c r="L108" s="2088" t="s">
        <v>1851</v>
      </c>
      <c r="M108" s="2089"/>
      <c r="N108" s="2090"/>
      <c r="O108" s="2091">
        <f>'근로소득원천징수영수증(특별공제)-입력'!O108</f>
        <v>0</v>
      </c>
      <c r="P108" s="2092"/>
      <c r="Q108" s="2092"/>
      <c r="R108" s="2092"/>
      <c r="S108" s="2092"/>
      <c r="T108" s="2093"/>
      <c r="U108" s="2018"/>
      <c r="V108" s="2126"/>
      <c r="W108" s="2035"/>
      <c r="X108" s="2036"/>
      <c r="Y108" s="2036"/>
      <c r="Z108" s="2036"/>
      <c r="AA108" s="2036"/>
      <c r="AB108" s="2036"/>
      <c r="AC108" s="2036"/>
      <c r="AD108" s="2036"/>
      <c r="AE108" s="2036"/>
      <c r="AF108" s="2037"/>
      <c r="AG108" s="2127" t="s">
        <v>1865</v>
      </c>
      <c r="AH108" s="2128"/>
      <c r="AI108" s="2128"/>
      <c r="AJ108" s="2128"/>
      <c r="AK108" s="2129">
        <f>'근로소득원천징수영수증(특별공제)-입력'!AK108</f>
        <v>0</v>
      </c>
      <c r="AL108" s="2130"/>
      <c r="AM108" s="2130"/>
      <c r="AN108" s="2130"/>
      <c r="AO108" s="2130"/>
      <c r="AP108" s="2130"/>
      <c r="AQ108" s="2130"/>
      <c r="AR108" s="2131"/>
    </row>
    <row r="109" spans="1:49" s="1480" customFormat="1" ht="14.25" customHeight="1">
      <c r="A109" s="1966"/>
      <c r="B109" s="2008"/>
      <c r="C109" s="2068"/>
      <c r="D109" s="2116"/>
      <c r="E109" s="2117"/>
      <c r="F109" s="2103" t="s">
        <v>1870</v>
      </c>
      <c r="G109" s="2104" t="s">
        <v>1871</v>
      </c>
      <c r="H109" s="2104"/>
      <c r="I109" s="2104"/>
      <c r="J109" s="2104"/>
      <c r="K109" s="2105"/>
      <c r="L109" s="2088" t="s">
        <v>1847</v>
      </c>
      <c r="M109" s="2089"/>
      <c r="N109" s="2090"/>
      <c r="O109" s="2106">
        <f>'근로소득원천징수영수증(특별공제)-입력'!O109</f>
        <v>0</v>
      </c>
      <c r="P109" s="2107"/>
      <c r="Q109" s="2107"/>
      <c r="R109" s="2107"/>
      <c r="S109" s="2107"/>
      <c r="T109" s="2108"/>
      <c r="U109" s="2018"/>
      <c r="V109" s="2126"/>
      <c r="W109" s="2032" t="s">
        <v>1872</v>
      </c>
      <c r="X109" s="1863" t="s">
        <v>1873</v>
      </c>
      <c r="Y109" s="1863"/>
      <c r="Z109" s="1863"/>
      <c r="AA109" s="1863"/>
      <c r="AB109" s="1863"/>
      <c r="AC109" s="1863"/>
      <c r="AD109" s="1863"/>
      <c r="AE109" s="1863"/>
      <c r="AF109" s="2033"/>
      <c r="AG109" s="2122" t="s">
        <v>1864</v>
      </c>
      <c r="AH109" s="2122"/>
      <c r="AI109" s="2122"/>
      <c r="AJ109" s="2122"/>
      <c r="AK109" s="2123">
        <f>'근로소득원천징수영수증(특별공제)-입력'!AK109</f>
        <v>0</v>
      </c>
      <c r="AL109" s="2124"/>
      <c r="AM109" s="2124"/>
      <c r="AN109" s="2124"/>
      <c r="AO109" s="2124"/>
      <c r="AP109" s="2124"/>
      <c r="AQ109" s="2124"/>
      <c r="AR109" s="2125"/>
    </row>
    <row r="110" spans="1:49" s="1480" customFormat="1" ht="14.25" customHeight="1" thickBot="1">
      <c r="A110" s="1966"/>
      <c r="B110" s="2008"/>
      <c r="C110" s="2133"/>
      <c r="D110" s="2134"/>
      <c r="E110" s="2135"/>
      <c r="F110" s="2118"/>
      <c r="G110" s="2119"/>
      <c r="H110" s="2119"/>
      <c r="I110" s="2119"/>
      <c r="J110" s="2119"/>
      <c r="K110" s="2120"/>
      <c r="L110" s="2136" t="s">
        <v>1851</v>
      </c>
      <c r="M110" s="2137"/>
      <c r="N110" s="2138"/>
      <c r="O110" s="2139">
        <f>'근로소득원천징수영수증(특별공제)-입력'!O110</f>
        <v>0</v>
      </c>
      <c r="P110" s="2140"/>
      <c r="Q110" s="2140"/>
      <c r="R110" s="2140"/>
      <c r="S110" s="2140"/>
      <c r="T110" s="2141"/>
      <c r="U110" s="2018"/>
      <c r="V110" s="2142"/>
      <c r="W110" s="2143"/>
      <c r="X110" s="2144"/>
      <c r="Y110" s="2144"/>
      <c r="Z110" s="2144"/>
      <c r="AA110" s="2144"/>
      <c r="AB110" s="2144"/>
      <c r="AC110" s="2144"/>
      <c r="AD110" s="2144"/>
      <c r="AE110" s="2144"/>
      <c r="AF110" s="2145"/>
      <c r="AG110" s="2146" t="s">
        <v>1865</v>
      </c>
      <c r="AH110" s="2147"/>
      <c r="AI110" s="2147"/>
      <c r="AJ110" s="2147"/>
      <c r="AK110" s="2148">
        <f>'근로소득원천징수영수증(특별공제)-입력'!AK110</f>
        <v>0</v>
      </c>
      <c r="AL110" s="2149"/>
      <c r="AM110" s="2149"/>
      <c r="AN110" s="2149"/>
      <c r="AO110" s="2149"/>
      <c r="AP110" s="2149"/>
      <c r="AQ110" s="2149"/>
      <c r="AR110" s="2150"/>
    </row>
    <row r="111" spans="1:49" s="1480" customFormat="1" ht="14.25" customHeight="1">
      <c r="A111" s="1966"/>
      <c r="B111" s="2008"/>
      <c r="C111" s="2775" t="s">
        <v>1874</v>
      </c>
      <c r="D111" s="2152" t="s">
        <v>1875</v>
      </c>
      <c r="E111" s="2153"/>
      <c r="F111" s="2154" t="s">
        <v>1853</v>
      </c>
      <c r="G111" s="2155" t="s">
        <v>1876</v>
      </c>
      <c r="H111" s="2155"/>
      <c r="I111" s="2155"/>
      <c r="J111" s="2155"/>
      <c r="K111" s="2156"/>
      <c r="L111" s="2072" t="s">
        <v>1847</v>
      </c>
      <c r="M111" s="2073"/>
      <c r="N111" s="2074"/>
      <c r="O111" s="2075">
        <f>H77+H81</f>
        <v>7513842.4799999995</v>
      </c>
      <c r="P111" s="2076"/>
      <c r="Q111" s="2076"/>
      <c r="R111" s="2076"/>
      <c r="S111" s="2076"/>
      <c r="T111" s="2077"/>
      <c r="U111" s="2018"/>
      <c r="V111" s="2776" t="s">
        <v>1877</v>
      </c>
      <c r="W111" s="2158" t="s">
        <v>1878</v>
      </c>
      <c r="X111" s="2159" t="s">
        <v>1879</v>
      </c>
      <c r="Y111" s="2159"/>
      <c r="Z111" s="2160"/>
      <c r="AA111" s="2161" t="s">
        <v>1880</v>
      </c>
      <c r="AB111" s="2159"/>
      <c r="AC111" s="2159"/>
      <c r="AD111" s="2159"/>
      <c r="AE111" s="2159"/>
      <c r="AF111" s="2160"/>
      <c r="AG111" s="2162" t="s">
        <v>1864</v>
      </c>
      <c r="AH111" s="2162"/>
      <c r="AI111" s="2162"/>
      <c r="AJ111" s="2162"/>
      <c r="AK111" s="2777">
        <f>'근로소득원천징수영수증(특별공제)-입력'!AK111</f>
        <v>0</v>
      </c>
      <c r="AL111" s="2778"/>
      <c r="AM111" s="2778"/>
      <c r="AN111" s="2778"/>
      <c r="AO111" s="2778"/>
      <c r="AP111" s="2778"/>
      <c r="AQ111" s="2778"/>
      <c r="AR111" s="2779"/>
    </row>
    <row r="112" spans="1:49" s="1480" customFormat="1" ht="15" customHeight="1">
      <c r="A112" s="1966"/>
      <c r="B112" s="2008"/>
      <c r="C112" s="2780"/>
      <c r="D112" s="2167"/>
      <c r="E112" s="2168"/>
      <c r="F112" s="2169"/>
      <c r="G112" s="2170"/>
      <c r="H112" s="2170"/>
      <c r="I112" s="2170"/>
      <c r="J112" s="2170"/>
      <c r="K112" s="2171"/>
      <c r="L112" s="2088" t="s">
        <v>1851</v>
      </c>
      <c r="M112" s="2089"/>
      <c r="N112" s="2090"/>
      <c r="O112" s="2781"/>
      <c r="P112" s="2782"/>
      <c r="Q112" s="2782"/>
      <c r="R112" s="2782"/>
      <c r="S112" s="2782"/>
      <c r="T112" s="2783"/>
      <c r="U112" s="2018"/>
      <c r="V112" s="2784"/>
      <c r="W112" s="2173"/>
      <c r="X112" s="2174"/>
      <c r="Y112" s="2174"/>
      <c r="Z112" s="2175"/>
      <c r="AA112" s="2176"/>
      <c r="AB112" s="2177"/>
      <c r="AC112" s="2177"/>
      <c r="AD112" s="2177"/>
      <c r="AE112" s="2177"/>
      <c r="AF112" s="2178"/>
      <c r="AG112" s="2179" t="s">
        <v>1865</v>
      </c>
      <c r="AH112" s="2180"/>
      <c r="AI112" s="2180"/>
      <c r="AJ112" s="2180"/>
      <c r="AK112" s="2785"/>
      <c r="AL112" s="2786"/>
      <c r="AM112" s="2786"/>
      <c r="AN112" s="2786"/>
      <c r="AO112" s="2786"/>
      <c r="AP112" s="2786"/>
      <c r="AQ112" s="2786"/>
      <c r="AR112" s="2787"/>
    </row>
    <row r="113" spans="1:44" s="1480" customFormat="1" ht="15" customHeight="1">
      <c r="A113" s="1966"/>
      <c r="B113" s="2008"/>
      <c r="C113" s="2780"/>
      <c r="D113" s="2167"/>
      <c r="E113" s="2168"/>
      <c r="F113" s="2184" t="s">
        <v>1859</v>
      </c>
      <c r="G113" s="2185" t="s">
        <v>1881</v>
      </c>
      <c r="H113" s="2185"/>
      <c r="I113" s="2185"/>
      <c r="J113" s="2185"/>
      <c r="K113" s="2186"/>
      <c r="L113" s="2088" t="s">
        <v>1847</v>
      </c>
      <c r="M113" s="2089"/>
      <c r="N113" s="2090"/>
      <c r="O113" s="2106">
        <f>H79</f>
        <v>0</v>
      </c>
      <c r="P113" s="2107"/>
      <c r="Q113" s="2107"/>
      <c r="R113" s="2107"/>
      <c r="S113" s="2107"/>
      <c r="T113" s="2108"/>
      <c r="U113" s="2018"/>
      <c r="V113" s="2784"/>
      <c r="W113" s="2173"/>
      <c r="X113" s="2174"/>
      <c r="Y113" s="2174"/>
      <c r="Z113" s="2175"/>
      <c r="AA113" s="2174" t="s">
        <v>1882</v>
      </c>
      <c r="AB113" s="2174"/>
      <c r="AC113" s="2174"/>
      <c r="AD113" s="2174"/>
      <c r="AE113" s="2174"/>
      <c r="AF113" s="2175"/>
      <c r="AG113" s="2162" t="s">
        <v>1864</v>
      </c>
      <c r="AH113" s="2162"/>
      <c r="AI113" s="2162"/>
      <c r="AJ113" s="2162"/>
      <c r="AK113" s="2187">
        <f>'근로소득원천징수영수증(특별공제)-입력'!AK113</f>
        <v>0</v>
      </c>
      <c r="AL113" s="2188"/>
      <c r="AM113" s="2188"/>
      <c r="AN113" s="2188"/>
      <c r="AO113" s="2188"/>
      <c r="AP113" s="2188"/>
      <c r="AQ113" s="2188"/>
      <c r="AR113" s="2189"/>
    </row>
    <row r="114" spans="1:44" s="1480" customFormat="1" ht="14.25" customHeight="1">
      <c r="A114" s="1966"/>
      <c r="B114" s="2008"/>
      <c r="C114" s="2780"/>
      <c r="D114" s="2190"/>
      <c r="E114" s="2191"/>
      <c r="F114" s="2169"/>
      <c r="G114" s="2192"/>
      <c r="H114" s="2192"/>
      <c r="I114" s="2192"/>
      <c r="J114" s="2192"/>
      <c r="K114" s="2193"/>
      <c r="L114" s="2088" t="s">
        <v>1851</v>
      </c>
      <c r="M114" s="2089"/>
      <c r="N114" s="2090"/>
      <c r="O114" s="2781"/>
      <c r="P114" s="2782"/>
      <c r="Q114" s="2782"/>
      <c r="R114" s="2782"/>
      <c r="S114" s="2782"/>
      <c r="T114" s="2783"/>
      <c r="U114" s="2018"/>
      <c r="V114" s="2784"/>
      <c r="W114" s="2194"/>
      <c r="X114" s="2177"/>
      <c r="Y114" s="2177"/>
      <c r="Z114" s="2178"/>
      <c r="AA114" s="2177"/>
      <c r="AB114" s="2177"/>
      <c r="AC114" s="2177"/>
      <c r="AD114" s="2177"/>
      <c r="AE114" s="2177"/>
      <c r="AF114" s="2178"/>
      <c r="AG114" s="2179" t="s">
        <v>1865</v>
      </c>
      <c r="AH114" s="2180"/>
      <c r="AI114" s="2180"/>
      <c r="AJ114" s="2180"/>
      <c r="AK114" s="2788"/>
      <c r="AL114" s="2789"/>
      <c r="AM114" s="2789"/>
      <c r="AN114" s="2789"/>
      <c r="AO114" s="2789"/>
      <c r="AP114" s="2789"/>
      <c r="AQ114" s="2789"/>
      <c r="AR114" s="2790"/>
    </row>
    <row r="115" spans="1:44" s="1480" customFormat="1" ht="14.25" customHeight="1">
      <c r="A115" s="1966"/>
      <c r="B115" s="2008"/>
      <c r="C115" s="2780"/>
      <c r="D115" s="2198" t="s">
        <v>1883</v>
      </c>
      <c r="E115" s="2199" t="s">
        <v>1884</v>
      </c>
      <c r="F115" s="2200"/>
      <c r="G115" s="2200"/>
      <c r="H115" s="2201"/>
      <c r="I115" s="2202" t="s">
        <v>1885</v>
      </c>
      <c r="J115" s="2203"/>
      <c r="K115" s="2204"/>
      <c r="L115" s="2205"/>
      <c r="M115" s="2206"/>
      <c r="N115" s="2206"/>
      <c r="O115" s="2206"/>
      <c r="P115" s="2791"/>
      <c r="Q115" s="2792"/>
      <c r="R115" s="2792"/>
      <c r="S115" s="2792"/>
      <c r="T115" s="2793"/>
      <c r="U115" s="2018"/>
      <c r="V115" s="2784"/>
      <c r="W115" s="2210" t="s">
        <v>1886</v>
      </c>
      <c r="X115" s="2211" t="s">
        <v>1887</v>
      </c>
      <c r="Y115" s="2211"/>
      <c r="Z115" s="2211"/>
      <c r="AA115" s="2211"/>
      <c r="AB115" s="2211"/>
      <c r="AC115" s="2211"/>
      <c r="AD115" s="2211"/>
      <c r="AE115" s="2211"/>
      <c r="AF115" s="2212"/>
      <c r="AG115" s="2162" t="s">
        <v>1864</v>
      </c>
      <c r="AH115" s="2162"/>
      <c r="AI115" s="2162"/>
      <c r="AJ115" s="2162"/>
      <c r="AK115" s="2794">
        <f>'근로소득원천징수영수증(특별공제)-입력'!AK115</f>
        <v>0</v>
      </c>
      <c r="AL115" s="2795"/>
      <c r="AM115" s="2795"/>
      <c r="AN115" s="2795"/>
      <c r="AO115" s="2795"/>
      <c r="AP115" s="2795"/>
      <c r="AQ115" s="2795"/>
      <c r="AR115" s="2796"/>
    </row>
    <row r="116" spans="1:44" s="1480" customFormat="1" ht="11.25" customHeight="1">
      <c r="A116" s="1966"/>
      <c r="B116" s="2008"/>
      <c r="C116" s="2780"/>
      <c r="D116" s="2068"/>
      <c r="E116" s="2213"/>
      <c r="F116" s="2214"/>
      <c r="G116" s="2214"/>
      <c r="H116" s="2215"/>
      <c r="I116" s="2216"/>
      <c r="J116" s="2217"/>
      <c r="K116" s="2218"/>
      <c r="L116" s="2219"/>
      <c r="M116" s="2220"/>
      <c r="N116" s="2220"/>
      <c r="O116" s="2220"/>
      <c r="P116" s="2797"/>
      <c r="Q116" s="2798"/>
      <c r="R116" s="2798"/>
      <c r="S116" s="2798"/>
      <c r="T116" s="2799"/>
      <c r="U116" s="2018"/>
      <c r="V116" s="2784"/>
      <c r="W116" s="2194"/>
      <c r="X116" s="2224"/>
      <c r="Y116" s="2224"/>
      <c r="Z116" s="2224"/>
      <c r="AA116" s="2224"/>
      <c r="AB116" s="2224"/>
      <c r="AC116" s="2224"/>
      <c r="AD116" s="2224"/>
      <c r="AE116" s="2224"/>
      <c r="AF116" s="2225"/>
      <c r="AG116" s="2179" t="s">
        <v>1865</v>
      </c>
      <c r="AH116" s="2180"/>
      <c r="AI116" s="2180"/>
      <c r="AJ116" s="2180"/>
      <c r="AK116" s="2788"/>
      <c r="AL116" s="2789"/>
      <c r="AM116" s="2789"/>
      <c r="AN116" s="2789"/>
      <c r="AO116" s="2789"/>
      <c r="AP116" s="2789"/>
      <c r="AQ116" s="2789"/>
      <c r="AR116" s="2790"/>
    </row>
    <row r="117" spans="1:44" s="1480" customFormat="1" ht="11.25" customHeight="1">
      <c r="A117" s="1966"/>
      <c r="B117" s="2008"/>
      <c r="C117" s="2780"/>
      <c r="D117" s="2068"/>
      <c r="E117" s="2213"/>
      <c r="F117" s="2214"/>
      <c r="G117" s="2214"/>
      <c r="H117" s="2215"/>
      <c r="I117" s="2226" t="s">
        <v>1888</v>
      </c>
      <c r="J117" s="2227"/>
      <c r="K117" s="2228"/>
      <c r="L117" s="2205"/>
      <c r="M117" s="2206"/>
      <c r="N117" s="2206"/>
      <c r="O117" s="2206"/>
      <c r="P117" s="2791"/>
      <c r="Q117" s="2792"/>
      <c r="R117" s="2792"/>
      <c r="S117" s="2792"/>
      <c r="T117" s="2793"/>
      <c r="U117" s="2018"/>
      <c r="V117" s="2784"/>
      <c r="W117" s="2210" t="s">
        <v>1889</v>
      </c>
      <c r="X117" s="2211" t="s">
        <v>1890</v>
      </c>
      <c r="Y117" s="2211"/>
      <c r="Z117" s="2211"/>
      <c r="AA117" s="2211"/>
      <c r="AB117" s="2211"/>
      <c r="AC117" s="2211"/>
      <c r="AD117" s="2211"/>
      <c r="AE117" s="2211"/>
      <c r="AF117" s="2212"/>
      <c r="AG117" s="2162" t="s">
        <v>1864</v>
      </c>
      <c r="AH117" s="2162"/>
      <c r="AI117" s="2162"/>
      <c r="AJ117" s="2162"/>
      <c r="AK117" s="2187">
        <f>'근로소득원천징수영수증(특별공제)-입력'!AK117</f>
        <v>0</v>
      </c>
      <c r="AL117" s="2188"/>
      <c r="AM117" s="2188"/>
      <c r="AN117" s="2188"/>
      <c r="AO117" s="2188"/>
      <c r="AP117" s="2188"/>
      <c r="AQ117" s="2188"/>
      <c r="AR117" s="2189"/>
    </row>
    <row r="118" spans="1:44" s="1480" customFormat="1" ht="11.25" customHeight="1">
      <c r="A118" s="1966"/>
      <c r="B118" s="2008"/>
      <c r="C118" s="2780"/>
      <c r="D118" s="2068"/>
      <c r="E118" s="2229"/>
      <c r="F118" s="2230"/>
      <c r="G118" s="2230"/>
      <c r="H118" s="2231"/>
      <c r="I118" s="2216"/>
      <c r="J118" s="2217"/>
      <c r="K118" s="2218"/>
      <c r="L118" s="2219"/>
      <c r="M118" s="2220"/>
      <c r="N118" s="2220"/>
      <c r="O118" s="2220"/>
      <c r="P118" s="2797"/>
      <c r="Q118" s="2798"/>
      <c r="R118" s="2798"/>
      <c r="S118" s="2798"/>
      <c r="T118" s="2799"/>
      <c r="U118" s="2018"/>
      <c r="V118" s="2784"/>
      <c r="W118" s="2194"/>
      <c r="X118" s="2224"/>
      <c r="Y118" s="2224"/>
      <c r="Z118" s="2224"/>
      <c r="AA118" s="2224"/>
      <c r="AB118" s="2224"/>
      <c r="AC118" s="2224"/>
      <c r="AD118" s="2224"/>
      <c r="AE118" s="2224"/>
      <c r="AF118" s="2225"/>
      <c r="AG118" s="2179" t="s">
        <v>1865</v>
      </c>
      <c r="AH118" s="2180"/>
      <c r="AI118" s="2180"/>
      <c r="AJ118" s="2180"/>
      <c r="AK118" s="2788"/>
      <c r="AL118" s="2789"/>
      <c r="AM118" s="2789"/>
      <c r="AN118" s="2789"/>
      <c r="AO118" s="2789"/>
      <c r="AP118" s="2789"/>
      <c r="AQ118" s="2789"/>
      <c r="AR118" s="2790"/>
    </row>
    <row r="119" spans="1:44" s="1480" customFormat="1" ht="11.25" customHeight="1">
      <c r="A119" s="1966"/>
      <c r="B119" s="2008"/>
      <c r="C119" s="2780"/>
      <c r="D119" s="2068"/>
      <c r="E119" s="2199" t="s">
        <v>1891</v>
      </c>
      <c r="F119" s="2201"/>
      <c r="G119" s="2200" t="s">
        <v>1892</v>
      </c>
      <c r="H119" s="2201"/>
      <c r="I119" s="2232" t="s">
        <v>1893</v>
      </c>
      <c r="J119" s="2233"/>
      <c r="K119" s="2234"/>
      <c r="L119" s="2235"/>
      <c r="M119" s="2236"/>
      <c r="N119" s="2236"/>
      <c r="O119" s="2236"/>
      <c r="P119" s="2800"/>
      <c r="Q119" s="2801"/>
      <c r="R119" s="2801"/>
      <c r="S119" s="2801"/>
      <c r="T119" s="2802"/>
      <c r="U119" s="2018"/>
      <c r="V119" s="2784"/>
      <c r="W119" s="2240" t="s">
        <v>1894</v>
      </c>
      <c r="X119" s="2241" t="s">
        <v>1895</v>
      </c>
      <c r="Y119" s="2242"/>
      <c r="Z119" s="2242"/>
      <c r="AA119" s="2242"/>
      <c r="AB119" s="2242"/>
      <c r="AC119" s="2243"/>
      <c r="AD119" s="2244" t="s">
        <v>1896</v>
      </c>
      <c r="AE119" s="2245"/>
      <c r="AF119" s="2246"/>
      <c r="AG119" s="2162" t="s">
        <v>1864</v>
      </c>
      <c r="AH119" s="2162"/>
      <c r="AI119" s="2162"/>
      <c r="AJ119" s="2162"/>
      <c r="AK119" s="2794">
        <f>'근로소득원천징수영수증(특별공제)-입력'!AK119</f>
        <v>0</v>
      </c>
      <c r="AL119" s="2795"/>
      <c r="AM119" s="2795"/>
      <c r="AN119" s="2795"/>
      <c r="AO119" s="2795"/>
      <c r="AP119" s="2795"/>
      <c r="AQ119" s="2795"/>
      <c r="AR119" s="2796"/>
    </row>
    <row r="120" spans="1:44" s="1480" customFormat="1" ht="14.25" customHeight="1">
      <c r="A120" s="1966"/>
      <c r="B120" s="2008"/>
      <c r="C120" s="2780"/>
      <c r="D120" s="2068"/>
      <c r="E120" s="2213"/>
      <c r="F120" s="2215"/>
      <c r="G120" s="2214"/>
      <c r="H120" s="2215"/>
      <c r="I120" s="2247" t="s">
        <v>1897</v>
      </c>
      <c r="J120" s="2248"/>
      <c r="K120" s="2249"/>
      <c r="L120" s="2235"/>
      <c r="M120" s="2236"/>
      <c r="N120" s="2236"/>
      <c r="O120" s="2236"/>
      <c r="P120" s="2800"/>
      <c r="Q120" s="2801"/>
      <c r="R120" s="2801"/>
      <c r="S120" s="2801"/>
      <c r="T120" s="2802"/>
      <c r="U120" s="2018"/>
      <c r="V120" s="2784"/>
      <c r="W120" s="2018"/>
      <c r="X120" s="2250"/>
      <c r="Y120" s="2251"/>
      <c r="Z120" s="2251"/>
      <c r="AA120" s="2251"/>
      <c r="AB120" s="2251"/>
      <c r="AC120" s="2252"/>
      <c r="AD120" s="2253"/>
      <c r="AE120" s="2254"/>
      <c r="AF120" s="2255"/>
      <c r="AG120" s="2179" t="s">
        <v>1865</v>
      </c>
      <c r="AH120" s="2180"/>
      <c r="AI120" s="2180"/>
      <c r="AJ120" s="2180"/>
      <c r="AK120" s="2788"/>
      <c r="AL120" s="2789"/>
      <c r="AM120" s="2789"/>
      <c r="AN120" s="2789"/>
      <c r="AO120" s="2789"/>
      <c r="AP120" s="2789"/>
      <c r="AQ120" s="2789"/>
      <c r="AR120" s="2790"/>
    </row>
    <row r="121" spans="1:44" s="1480" customFormat="1" ht="14.25" customHeight="1">
      <c r="A121" s="1966"/>
      <c r="B121" s="2008"/>
      <c r="C121" s="2780"/>
      <c r="D121" s="2068"/>
      <c r="E121" s="2213"/>
      <c r="F121" s="2215"/>
      <c r="G121" s="2230"/>
      <c r="H121" s="2231"/>
      <c r="I121" s="2256" t="s">
        <v>1898</v>
      </c>
      <c r="J121" s="2257"/>
      <c r="K121" s="2258"/>
      <c r="L121" s="2235"/>
      <c r="M121" s="2236"/>
      <c r="N121" s="2236"/>
      <c r="O121" s="2236"/>
      <c r="P121" s="2800"/>
      <c r="Q121" s="2801"/>
      <c r="R121" s="2801"/>
      <c r="S121" s="2801"/>
      <c r="T121" s="2802"/>
      <c r="U121" s="2018"/>
      <c r="V121" s="2784"/>
      <c r="W121" s="2018"/>
      <c r="X121" s="2250"/>
      <c r="Y121" s="2251"/>
      <c r="Z121" s="2251"/>
      <c r="AA121" s="2251"/>
      <c r="AB121" s="2251"/>
      <c r="AC121" s="2252"/>
      <c r="AD121" s="2244" t="s">
        <v>1899</v>
      </c>
      <c r="AE121" s="2245"/>
      <c r="AF121" s="2246"/>
      <c r="AG121" s="2162" t="s">
        <v>1864</v>
      </c>
      <c r="AH121" s="2162"/>
      <c r="AI121" s="2162"/>
      <c r="AJ121" s="2162"/>
      <c r="AK121" s="2187">
        <f>'근로소득원천징수영수증(특별공제)-입력'!AK121</f>
        <v>0</v>
      </c>
      <c r="AL121" s="2188"/>
      <c r="AM121" s="2188"/>
      <c r="AN121" s="2188"/>
      <c r="AO121" s="2188"/>
      <c r="AP121" s="2188"/>
      <c r="AQ121" s="2188"/>
      <c r="AR121" s="2189"/>
    </row>
    <row r="122" spans="1:44" s="1480" customFormat="1" ht="18" customHeight="1">
      <c r="A122" s="1966"/>
      <c r="B122" s="2008"/>
      <c r="C122" s="2780"/>
      <c r="D122" s="2068"/>
      <c r="E122" s="2213"/>
      <c r="F122" s="2215"/>
      <c r="G122" s="2259" t="s">
        <v>1900</v>
      </c>
      <c r="H122" s="2260"/>
      <c r="I122" s="2261" t="s">
        <v>1901</v>
      </c>
      <c r="J122" s="2262"/>
      <c r="K122" s="2263"/>
      <c r="L122" s="2235"/>
      <c r="M122" s="2236"/>
      <c r="N122" s="2236"/>
      <c r="O122" s="2236"/>
      <c r="P122" s="2800"/>
      <c r="Q122" s="2801"/>
      <c r="R122" s="2801"/>
      <c r="S122" s="2801"/>
      <c r="T122" s="2802"/>
      <c r="U122" s="2018"/>
      <c r="V122" s="2784"/>
      <c r="W122" s="2018"/>
      <c r="X122" s="2264"/>
      <c r="Y122" s="2265"/>
      <c r="Z122" s="2265"/>
      <c r="AA122" s="2265"/>
      <c r="AB122" s="2265"/>
      <c r="AC122" s="2266"/>
      <c r="AD122" s="2253"/>
      <c r="AE122" s="2254"/>
      <c r="AF122" s="2255"/>
      <c r="AG122" s="2179" t="s">
        <v>1865</v>
      </c>
      <c r="AH122" s="2180"/>
      <c r="AI122" s="2180"/>
      <c r="AJ122" s="2180"/>
      <c r="AK122" s="2788"/>
      <c r="AL122" s="2789"/>
      <c r="AM122" s="2789"/>
      <c r="AN122" s="2789"/>
      <c r="AO122" s="2789"/>
      <c r="AP122" s="2789"/>
      <c r="AQ122" s="2789"/>
      <c r="AR122" s="2790"/>
    </row>
    <row r="123" spans="1:44" s="1480" customFormat="1" ht="18" customHeight="1">
      <c r="A123" s="1966"/>
      <c r="B123" s="2008"/>
      <c r="C123" s="2780"/>
      <c r="D123" s="2068"/>
      <c r="E123" s="2213"/>
      <c r="F123" s="2215"/>
      <c r="G123" s="2267"/>
      <c r="H123" s="2268"/>
      <c r="I123" s="2269" t="s">
        <v>1902</v>
      </c>
      <c r="J123" s="2270"/>
      <c r="K123" s="2271"/>
      <c r="L123" s="2235"/>
      <c r="M123" s="2236"/>
      <c r="N123" s="2236"/>
      <c r="O123" s="2236"/>
      <c r="P123" s="2800"/>
      <c r="Q123" s="2801"/>
      <c r="R123" s="2801"/>
      <c r="S123" s="2801"/>
      <c r="T123" s="2802"/>
      <c r="U123" s="2018"/>
      <c r="V123" s="2784"/>
      <c r="W123" s="2018"/>
      <c r="X123" s="2272" t="s">
        <v>1903</v>
      </c>
      <c r="Y123" s="2273"/>
      <c r="Z123" s="2273"/>
      <c r="AA123" s="2273"/>
      <c r="AB123" s="2273"/>
      <c r="AC123" s="2273"/>
      <c r="AD123" s="2273"/>
      <c r="AE123" s="2273"/>
      <c r="AF123" s="2274"/>
      <c r="AG123" s="2162" t="s">
        <v>1864</v>
      </c>
      <c r="AH123" s="2162"/>
      <c r="AI123" s="2162"/>
      <c r="AJ123" s="2162"/>
      <c r="AK123" s="2187">
        <f>'근로소득원천징수영수증(특별공제)-입력'!AK123</f>
        <v>0</v>
      </c>
      <c r="AL123" s="2188"/>
      <c r="AM123" s="2188"/>
      <c r="AN123" s="2188"/>
      <c r="AO123" s="2188"/>
      <c r="AP123" s="2188"/>
      <c r="AQ123" s="2188"/>
      <c r="AR123" s="2189"/>
    </row>
    <row r="124" spans="1:44" s="1480" customFormat="1" ht="16.5" customHeight="1">
      <c r="A124" s="1966"/>
      <c r="B124" s="2008"/>
      <c r="C124" s="2780"/>
      <c r="D124" s="2068"/>
      <c r="E124" s="2213"/>
      <c r="F124" s="2215"/>
      <c r="G124" s="2199" t="s">
        <v>1904</v>
      </c>
      <c r="H124" s="2275"/>
      <c r="I124" s="2276" t="s">
        <v>1905</v>
      </c>
      <c r="J124" s="2277" t="s">
        <v>1906</v>
      </c>
      <c r="K124" s="2278"/>
      <c r="L124" s="2235"/>
      <c r="M124" s="2236"/>
      <c r="N124" s="2236"/>
      <c r="O124" s="2279"/>
      <c r="P124" s="2800"/>
      <c r="Q124" s="2801"/>
      <c r="R124" s="2801"/>
      <c r="S124" s="2801"/>
      <c r="T124" s="2802"/>
      <c r="U124" s="2018"/>
      <c r="V124" s="2784"/>
      <c r="W124" s="2018"/>
      <c r="X124" s="2280"/>
      <c r="Y124" s="2281"/>
      <c r="Z124" s="2281"/>
      <c r="AA124" s="2281"/>
      <c r="AB124" s="2281"/>
      <c r="AC124" s="2281"/>
      <c r="AD124" s="2281"/>
      <c r="AE124" s="2281"/>
      <c r="AF124" s="2282"/>
      <c r="AG124" s="2179" t="s">
        <v>1865</v>
      </c>
      <c r="AH124" s="2180"/>
      <c r="AI124" s="2180"/>
      <c r="AJ124" s="2180"/>
      <c r="AK124" s="2788"/>
      <c r="AL124" s="2789"/>
      <c r="AM124" s="2789"/>
      <c r="AN124" s="2789"/>
      <c r="AO124" s="2789"/>
      <c r="AP124" s="2789"/>
      <c r="AQ124" s="2789"/>
      <c r="AR124" s="2790"/>
    </row>
    <row r="125" spans="1:44" s="1480" customFormat="1" ht="16.5" customHeight="1">
      <c r="A125" s="1966"/>
      <c r="B125" s="2008"/>
      <c r="C125" s="2780"/>
      <c r="D125" s="2068"/>
      <c r="E125" s="2213"/>
      <c r="F125" s="2215"/>
      <c r="G125" s="2283"/>
      <c r="H125" s="2284"/>
      <c r="I125" s="2285"/>
      <c r="J125" s="2277" t="s">
        <v>1907</v>
      </c>
      <c r="K125" s="2278"/>
      <c r="L125" s="2235"/>
      <c r="M125" s="2236"/>
      <c r="N125" s="2236"/>
      <c r="O125" s="2279"/>
      <c r="P125" s="2800"/>
      <c r="Q125" s="2801"/>
      <c r="R125" s="2801"/>
      <c r="S125" s="2801"/>
      <c r="T125" s="2802"/>
      <c r="U125" s="2018"/>
      <c r="V125" s="2784"/>
      <c r="W125" s="2018"/>
      <c r="X125" s="2241" t="s">
        <v>1908</v>
      </c>
      <c r="Y125" s="2242"/>
      <c r="Z125" s="2242"/>
      <c r="AA125" s="2242"/>
      <c r="AB125" s="2242"/>
      <c r="AC125" s="2242"/>
      <c r="AD125" s="2242"/>
      <c r="AE125" s="2242"/>
      <c r="AF125" s="2243"/>
      <c r="AG125" s="2162" t="s">
        <v>1864</v>
      </c>
      <c r="AH125" s="2162"/>
      <c r="AI125" s="2162"/>
      <c r="AJ125" s="2162"/>
      <c r="AK125" s="2187">
        <f>'근로소득원천징수영수증(특별공제)-입력'!AK125</f>
        <v>0</v>
      </c>
      <c r="AL125" s="2188"/>
      <c r="AM125" s="2188"/>
      <c r="AN125" s="2188"/>
      <c r="AO125" s="2188"/>
      <c r="AP125" s="2188"/>
      <c r="AQ125" s="2188"/>
      <c r="AR125" s="2189"/>
    </row>
    <row r="126" spans="1:44" s="1480" customFormat="1" ht="16.5" customHeight="1">
      <c r="A126" s="1966"/>
      <c r="B126" s="2008"/>
      <c r="C126" s="2780"/>
      <c r="D126" s="2068"/>
      <c r="E126" s="2213"/>
      <c r="F126" s="2215"/>
      <c r="G126" s="2283"/>
      <c r="H126" s="2284"/>
      <c r="I126" s="2286"/>
      <c r="J126" s="2277" t="s">
        <v>1902</v>
      </c>
      <c r="K126" s="2278"/>
      <c r="L126" s="2235"/>
      <c r="M126" s="2236"/>
      <c r="N126" s="2236"/>
      <c r="O126" s="2279"/>
      <c r="P126" s="2800"/>
      <c r="Q126" s="2801"/>
      <c r="R126" s="2801"/>
      <c r="S126" s="2801"/>
      <c r="T126" s="2802"/>
      <c r="U126" s="2018"/>
      <c r="V126" s="2784"/>
      <c r="W126" s="2018"/>
      <c r="X126" s="2264"/>
      <c r="Y126" s="2265"/>
      <c r="Z126" s="2265"/>
      <c r="AA126" s="2265"/>
      <c r="AB126" s="2265"/>
      <c r="AC126" s="2265"/>
      <c r="AD126" s="2265"/>
      <c r="AE126" s="2265"/>
      <c r="AF126" s="2266"/>
      <c r="AG126" s="2179" t="s">
        <v>1865</v>
      </c>
      <c r="AH126" s="2180"/>
      <c r="AI126" s="2180"/>
      <c r="AJ126" s="2180"/>
      <c r="AK126" s="2788"/>
      <c r="AL126" s="2789"/>
      <c r="AM126" s="2789"/>
      <c r="AN126" s="2789"/>
      <c r="AO126" s="2789"/>
      <c r="AP126" s="2789"/>
      <c r="AQ126" s="2789"/>
      <c r="AR126" s="2790"/>
    </row>
    <row r="127" spans="1:44" s="1480" customFormat="1" ht="16.5" customHeight="1">
      <c r="A127" s="1966"/>
      <c r="B127" s="2008"/>
      <c r="C127" s="2780"/>
      <c r="D127" s="2287"/>
      <c r="E127" s="2229"/>
      <c r="F127" s="2231"/>
      <c r="G127" s="2288"/>
      <c r="H127" s="2289"/>
      <c r="I127" s="2290" t="s">
        <v>1909</v>
      </c>
      <c r="J127" s="2277" t="s">
        <v>1907</v>
      </c>
      <c r="K127" s="2278"/>
      <c r="L127" s="2235"/>
      <c r="M127" s="2236"/>
      <c r="N127" s="2236"/>
      <c r="O127" s="2279"/>
      <c r="P127" s="2800"/>
      <c r="Q127" s="2801"/>
      <c r="R127" s="2801"/>
      <c r="S127" s="2801"/>
      <c r="T127" s="2802"/>
      <c r="U127" s="2018"/>
      <c r="V127" s="2784"/>
      <c r="W127" s="2018"/>
      <c r="X127" s="2241" t="s">
        <v>1910</v>
      </c>
      <c r="Y127" s="2273"/>
      <c r="Z127" s="2273"/>
      <c r="AA127" s="2273"/>
      <c r="AB127" s="2273"/>
      <c r="AC127" s="2273"/>
      <c r="AD127" s="2273"/>
      <c r="AE127" s="2273"/>
      <c r="AF127" s="2274"/>
      <c r="AG127" s="2162" t="s">
        <v>1864</v>
      </c>
      <c r="AH127" s="2162"/>
      <c r="AI127" s="2162"/>
      <c r="AJ127" s="2162"/>
      <c r="AK127" s="2794">
        <f>'근로소득원천징수영수증(특별공제)-입력'!AK127</f>
        <v>0</v>
      </c>
      <c r="AL127" s="2795"/>
      <c r="AM127" s="2795"/>
      <c r="AN127" s="2795"/>
      <c r="AO127" s="2795"/>
      <c r="AP127" s="2795"/>
      <c r="AQ127" s="2795"/>
      <c r="AR127" s="2796"/>
    </row>
    <row r="128" spans="1:44" s="1480" customFormat="1" ht="14.25" customHeight="1">
      <c r="A128" s="1966"/>
      <c r="B128" s="2008"/>
      <c r="C128" s="2780"/>
      <c r="D128" s="2291" t="s">
        <v>1911</v>
      </c>
      <c r="E128" s="1526"/>
      <c r="F128" s="1526"/>
      <c r="G128" s="1526"/>
      <c r="H128" s="1526"/>
      <c r="I128" s="1526"/>
      <c r="J128" s="1526"/>
      <c r="K128" s="1527"/>
      <c r="L128" s="2292"/>
      <c r="M128" s="2293"/>
      <c r="N128" s="2293"/>
      <c r="O128" s="2293"/>
      <c r="P128" s="2803"/>
      <c r="Q128" s="2804"/>
      <c r="R128" s="2804"/>
      <c r="S128" s="2804"/>
      <c r="T128" s="2805"/>
      <c r="U128" s="2018"/>
      <c r="V128" s="2784"/>
      <c r="W128" s="2018"/>
      <c r="X128" s="2280"/>
      <c r="Y128" s="2281"/>
      <c r="Z128" s="2281"/>
      <c r="AA128" s="2281"/>
      <c r="AB128" s="2281"/>
      <c r="AC128" s="2281"/>
      <c r="AD128" s="2281"/>
      <c r="AE128" s="2281"/>
      <c r="AF128" s="2282"/>
      <c r="AG128" s="2179" t="s">
        <v>1865</v>
      </c>
      <c r="AH128" s="2180"/>
      <c r="AI128" s="2180"/>
      <c r="AJ128" s="2180"/>
      <c r="AK128" s="2788"/>
      <c r="AL128" s="2789"/>
      <c r="AM128" s="2789"/>
      <c r="AN128" s="2789"/>
      <c r="AO128" s="2789"/>
      <c r="AP128" s="2789"/>
      <c r="AQ128" s="2789"/>
      <c r="AR128" s="2790"/>
    </row>
    <row r="129" spans="1:48" s="1480" customFormat="1" ht="14.25" customHeight="1">
      <c r="A129" s="1966"/>
      <c r="B129" s="2008"/>
      <c r="C129" s="2780"/>
      <c r="D129" s="2297" t="s">
        <v>1912</v>
      </c>
      <c r="E129" s="2298"/>
      <c r="F129" s="2298"/>
      <c r="G129" s="2298"/>
      <c r="H129" s="2298"/>
      <c r="I129" s="2298"/>
      <c r="J129" s="2298"/>
      <c r="K129" s="2299"/>
      <c r="L129" s="2300">
        <f>SUM(L111,L113,L115:O128)</f>
        <v>0</v>
      </c>
      <c r="M129" s="2301"/>
      <c r="N129" s="2301"/>
      <c r="O129" s="2302"/>
      <c r="P129" s="2303">
        <f>SUM(O112,O114,P115:T128)</f>
        <v>0</v>
      </c>
      <c r="Q129" s="2304"/>
      <c r="R129" s="2304"/>
      <c r="S129" s="2304"/>
      <c r="T129" s="2305"/>
      <c r="U129" s="2018"/>
      <c r="V129" s="2784"/>
      <c r="W129" s="2018"/>
      <c r="X129" s="2241" t="s">
        <v>1913</v>
      </c>
      <c r="Y129" s="2273"/>
      <c r="Z129" s="2273"/>
      <c r="AA129" s="2273"/>
      <c r="AB129" s="2273"/>
      <c r="AC129" s="2273"/>
      <c r="AD129" s="2273"/>
      <c r="AE129" s="2273"/>
      <c r="AF129" s="2274"/>
      <c r="AG129" s="2162" t="s">
        <v>1864</v>
      </c>
      <c r="AH129" s="2162"/>
      <c r="AI129" s="2162"/>
      <c r="AJ129" s="2162"/>
      <c r="AK129" s="2794">
        <f>'근로소득원천징수영수증(특별공제)-입력'!AK129</f>
        <v>0</v>
      </c>
      <c r="AL129" s="2795"/>
      <c r="AM129" s="2795"/>
      <c r="AN129" s="2795"/>
      <c r="AO129" s="2795"/>
      <c r="AP129" s="2795"/>
      <c r="AQ129" s="2795"/>
      <c r="AR129" s="2796"/>
    </row>
    <row r="130" spans="1:48" s="1480" customFormat="1" ht="14.25" customHeight="1" thickBot="1">
      <c r="A130" s="1966"/>
      <c r="B130" s="2306"/>
      <c r="C130" s="2806"/>
      <c r="D130" s="2308"/>
      <c r="E130" s="2309"/>
      <c r="F130" s="2309"/>
      <c r="G130" s="2309"/>
      <c r="H130" s="2309"/>
      <c r="I130" s="2309"/>
      <c r="J130" s="2309"/>
      <c r="K130" s="2310"/>
      <c r="L130" s="2311"/>
      <c r="M130" s="2312"/>
      <c r="N130" s="2312"/>
      <c r="O130" s="2313"/>
      <c r="P130" s="2314"/>
      <c r="Q130" s="2315"/>
      <c r="R130" s="2315"/>
      <c r="S130" s="2315"/>
      <c r="T130" s="2316"/>
      <c r="U130" s="2018"/>
      <c r="V130" s="2784"/>
      <c r="W130" s="2018"/>
      <c r="X130" s="2317"/>
      <c r="Y130" s="2318"/>
      <c r="Z130" s="2318"/>
      <c r="AA130" s="2318"/>
      <c r="AB130" s="2318"/>
      <c r="AC130" s="2318"/>
      <c r="AD130" s="2318"/>
      <c r="AE130" s="2318"/>
      <c r="AF130" s="2319"/>
      <c r="AG130" s="2127" t="s">
        <v>1865</v>
      </c>
      <c r="AH130" s="2128"/>
      <c r="AI130" s="2128"/>
      <c r="AJ130" s="2128"/>
      <c r="AK130" s="2807"/>
      <c r="AL130" s="2808"/>
      <c r="AM130" s="2808"/>
      <c r="AN130" s="2808"/>
      <c r="AO130" s="2808"/>
      <c r="AP130" s="2808"/>
      <c r="AQ130" s="2808"/>
      <c r="AR130" s="2809"/>
    </row>
    <row r="131" spans="1:48" s="1480" customFormat="1" ht="14.25" customHeight="1">
      <c r="A131" s="1966"/>
      <c r="B131" s="2323" t="s">
        <v>1914</v>
      </c>
      <c r="C131" s="2323"/>
      <c r="D131" s="2323"/>
      <c r="E131" s="2323"/>
      <c r="F131" s="2323"/>
      <c r="G131" s="2323"/>
      <c r="H131" s="2323"/>
      <c r="I131" s="2323"/>
      <c r="J131" s="2323"/>
      <c r="K131" s="2324"/>
      <c r="L131" s="2325">
        <f>L93-SUM(L94:T100,O102,O104,O106,O108,O110,P129)</f>
        <v>175425328</v>
      </c>
      <c r="M131" s="2326"/>
      <c r="N131" s="2326"/>
      <c r="O131" s="2326"/>
      <c r="P131" s="2326"/>
      <c r="Q131" s="2326"/>
      <c r="R131" s="2326"/>
      <c r="S131" s="2326"/>
      <c r="T131" s="2327"/>
      <c r="U131" s="2018"/>
      <c r="V131" s="2784"/>
      <c r="W131" s="2328" t="s">
        <v>1915</v>
      </c>
      <c r="X131" s="2329" t="s">
        <v>1627</v>
      </c>
      <c r="Y131" s="2329"/>
      <c r="Z131" s="2329"/>
      <c r="AA131" s="2329"/>
      <c r="AB131" s="2329"/>
      <c r="AC131" s="2329"/>
      <c r="AD131" s="2329"/>
      <c r="AE131" s="2329"/>
      <c r="AF131" s="2329"/>
      <c r="AG131" s="2329"/>
      <c r="AH131" s="2329"/>
      <c r="AI131" s="2329"/>
      <c r="AJ131" s="2330"/>
      <c r="AK131" s="2331">
        <f>SUM(AK112,AK114,AK116,AK118,AK120,AK122,AK124,AK126,AK128,AK130)</f>
        <v>0</v>
      </c>
      <c r="AL131" s="2332"/>
      <c r="AM131" s="2332"/>
      <c r="AN131" s="2332"/>
      <c r="AO131" s="2332"/>
      <c r="AP131" s="2332"/>
      <c r="AQ131" s="2332"/>
      <c r="AR131" s="2333"/>
      <c r="AT131" s="1714"/>
    </row>
    <row r="132" spans="1:48" s="1480" customFormat="1" ht="14.25" customHeight="1" thickBot="1">
      <c r="A132" s="1966"/>
      <c r="B132" s="2198" t="s">
        <v>1916</v>
      </c>
      <c r="C132" s="2334" t="s">
        <v>1917</v>
      </c>
      <c r="D132" s="2335"/>
      <c r="E132" s="2335"/>
      <c r="F132" s="2335"/>
      <c r="G132" s="2335"/>
      <c r="H132" s="2335"/>
      <c r="I132" s="2335"/>
      <c r="J132" s="2335"/>
      <c r="K132" s="2336"/>
      <c r="L132" s="2337">
        <f>'근로소득원천징수영수증(특별공제)-입력'!L132</f>
        <v>0</v>
      </c>
      <c r="M132" s="2338"/>
      <c r="N132" s="2338"/>
      <c r="O132" s="2338"/>
      <c r="P132" s="2338"/>
      <c r="Q132" s="2338"/>
      <c r="R132" s="2338"/>
      <c r="S132" s="2338"/>
      <c r="T132" s="2339"/>
      <c r="U132" s="2018"/>
      <c r="V132" s="2810"/>
      <c r="W132" s="2341" t="s">
        <v>1918</v>
      </c>
      <c r="X132" s="2342" t="s">
        <v>1919</v>
      </c>
      <c r="Y132" s="2343"/>
      <c r="Z132" s="2343"/>
      <c r="AA132" s="2343"/>
      <c r="AB132" s="2343"/>
      <c r="AC132" s="2343"/>
      <c r="AD132" s="2343"/>
      <c r="AE132" s="2343"/>
      <c r="AF132" s="2343"/>
      <c r="AG132" s="2343"/>
      <c r="AH132" s="2343"/>
      <c r="AI132" s="2343"/>
      <c r="AJ132" s="2344"/>
      <c r="AK132" s="2345">
        <v>130000</v>
      </c>
      <c r="AL132" s="2346"/>
      <c r="AM132" s="2346"/>
      <c r="AN132" s="2346"/>
      <c r="AO132" s="2346"/>
      <c r="AP132" s="2346"/>
      <c r="AQ132" s="2346"/>
      <c r="AR132" s="2347"/>
      <c r="AT132" s="2348">
        <v>130000</v>
      </c>
      <c r="AU132" s="2349" t="s">
        <v>1920</v>
      </c>
    </row>
    <row r="133" spans="1:48" s="1480" customFormat="1" ht="14.25" customHeight="1">
      <c r="A133" s="1966"/>
      <c r="B133" s="2068"/>
      <c r="C133" s="2350" t="s">
        <v>1921</v>
      </c>
      <c r="D133" s="2351"/>
      <c r="E133" s="2351"/>
      <c r="F133" s="2351"/>
      <c r="G133" s="2351"/>
      <c r="H133" s="2351"/>
      <c r="I133" s="2351"/>
      <c r="J133" s="2351"/>
      <c r="K133" s="2352"/>
      <c r="L133" s="2337">
        <f>'근로소득원천징수영수증(특별공제)-입력'!L133</f>
        <v>0</v>
      </c>
      <c r="M133" s="2338"/>
      <c r="N133" s="2338"/>
      <c r="O133" s="2338"/>
      <c r="P133" s="2338"/>
      <c r="Q133" s="2338"/>
      <c r="R133" s="2338"/>
      <c r="S133" s="2338"/>
      <c r="T133" s="2339"/>
      <c r="U133" s="2018"/>
      <c r="V133" s="2353" t="s">
        <v>1922</v>
      </c>
      <c r="W133" s="2354" t="s">
        <v>1923</v>
      </c>
      <c r="X133" s="2354"/>
      <c r="Y133" s="2354"/>
      <c r="Z133" s="2354"/>
      <c r="AA133" s="2354"/>
      <c r="AB133" s="2354"/>
      <c r="AC133" s="2354"/>
      <c r="AD133" s="2354"/>
      <c r="AE133" s="2354"/>
      <c r="AF133" s="2355"/>
      <c r="AG133" s="2356">
        <v>0</v>
      </c>
      <c r="AH133" s="2357"/>
      <c r="AI133" s="2357"/>
      <c r="AJ133" s="2358"/>
      <c r="AK133" s="2359">
        <f>'근로소득원천징수영수증(특별공제)-입력'!AK133</f>
        <v>0</v>
      </c>
      <c r="AL133" s="2360"/>
      <c r="AM133" s="2360"/>
      <c r="AN133" s="2360"/>
      <c r="AO133" s="2360"/>
      <c r="AP133" s="2360"/>
      <c r="AQ133" s="2360"/>
      <c r="AR133" s="2361"/>
      <c r="AT133" s="2811">
        <f>IF(AT140&lt;0,SUM(AT132,AT140),0)</f>
        <v>0</v>
      </c>
    </row>
    <row r="134" spans="1:48" s="1480" customFormat="1" ht="14.25" customHeight="1">
      <c r="A134" s="1966"/>
      <c r="B134" s="2068"/>
      <c r="C134" s="2362" t="s">
        <v>1924</v>
      </c>
      <c r="D134" s="2363"/>
      <c r="E134" s="2364"/>
      <c r="F134" s="2365" t="s">
        <v>1925</v>
      </c>
      <c r="G134" s="2366"/>
      <c r="H134" s="2366"/>
      <c r="I134" s="2366"/>
      <c r="J134" s="2366"/>
      <c r="K134" s="2367"/>
      <c r="L134" s="2337">
        <f>'근로소득원천징수영수증(특별공제)-입력'!L134</f>
        <v>0</v>
      </c>
      <c r="M134" s="2338"/>
      <c r="N134" s="2338"/>
      <c r="O134" s="2338"/>
      <c r="P134" s="2338"/>
      <c r="Q134" s="2338"/>
      <c r="R134" s="2338"/>
      <c r="S134" s="2338"/>
      <c r="T134" s="2339"/>
      <c r="U134" s="2018"/>
      <c r="V134" s="2368" t="s">
        <v>1926</v>
      </c>
      <c r="W134" s="2369" t="s">
        <v>1927</v>
      </c>
      <c r="X134" s="2369"/>
      <c r="Y134" s="2369"/>
      <c r="Z134" s="2369"/>
      <c r="AA134" s="2369"/>
      <c r="AB134" s="2369"/>
      <c r="AC134" s="2369"/>
      <c r="AD134" s="2369"/>
      <c r="AE134" s="2369"/>
      <c r="AF134" s="2369"/>
      <c r="AG134" s="2369"/>
      <c r="AH134" s="2369"/>
      <c r="AI134" s="2369"/>
      <c r="AJ134" s="2370"/>
      <c r="AK134" s="2371">
        <f>'근로소득원천징수영수증(특별공제)-입력'!AK134</f>
        <v>0</v>
      </c>
      <c r="AL134" s="2208"/>
      <c r="AM134" s="2208"/>
      <c r="AN134" s="2208"/>
      <c r="AO134" s="2208"/>
      <c r="AP134" s="2208"/>
      <c r="AQ134" s="2208"/>
      <c r="AR134" s="2209"/>
      <c r="AV134" s="1479" t="s">
        <v>1928</v>
      </c>
    </row>
    <row r="135" spans="1:48" s="1480" customFormat="1" ht="14.25" customHeight="1">
      <c r="A135" s="1966"/>
      <c r="B135" s="2068"/>
      <c r="C135" s="2372"/>
      <c r="D135" s="2373"/>
      <c r="E135" s="2374"/>
      <c r="F135" s="2365" t="s">
        <v>1929</v>
      </c>
      <c r="G135" s="2366"/>
      <c r="H135" s="2366"/>
      <c r="I135" s="2366"/>
      <c r="J135" s="2366"/>
      <c r="K135" s="2367"/>
      <c r="L135" s="2337">
        <f>'근로소득원천징수영수증(특별공제)-입력'!L135</f>
        <v>0</v>
      </c>
      <c r="M135" s="2338"/>
      <c r="N135" s="2338"/>
      <c r="O135" s="2338"/>
      <c r="P135" s="2338"/>
      <c r="Q135" s="2338"/>
      <c r="R135" s="2338"/>
      <c r="S135" s="2338"/>
      <c r="T135" s="2339"/>
      <c r="U135" s="2018"/>
      <c r="V135" s="2368" t="s">
        <v>1930</v>
      </c>
      <c r="W135" s="2369" t="s">
        <v>1931</v>
      </c>
      <c r="X135" s="2369"/>
      <c r="Y135" s="2369"/>
      <c r="Z135" s="2369"/>
      <c r="AA135" s="2369"/>
      <c r="AB135" s="2369"/>
      <c r="AC135" s="2369"/>
      <c r="AD135" s="2369"/>
      <c r="AE135" s="2369"/>
      <c r="AF135" s="2369"/>
      <c r="AG135" s="2369"/>
      <c r="AH135" s="2369"/>
      <c r="AI135" s="2369"/>
      <c r="AJ135" s="2370"/>
      <c r="AK135" s="2375">
        <f>'근로소득원천징수영수증(특별공제)-입력'!AK135</f>
        <v>0</v>
      </c>
      <c r="AL135" s="2238"/>
      <c r="AM135" s="2238"/>
      <c r="AN135" s="2238"/>
      <c r="AO135" s="2238"/>
      <c r="AP135" s="2238"/>
      <c r="AQ135" s="2238"/>
      <c r="AR135" s="2239"/>
      <c r="AV135" s="1479" t="s">
        <v>1932</v>
      </c>
    </row>
    <row r="136" spans="1:48" s="1480" customFormat="1" ht="14.25" customHeight="1">
      <c r="A136" s="1966"/>
      <c r="B136" s="2068"/>
      <c r="C136" s="2376"/>
      <c r="D136" s="2377"/>
      <c r="E136" s="2378"/>
      <c r="F136" s="2365" t="s">
        <v>1933</v>
      </c>
      <c r="G136" s="2366"/>
      <c r="H136" s="2366"/>
      <c r="I136" s="2366"/>
      <c r="J136" s="2366"/>
      <c r="K136" s="2367"/>
      <c r="L136" s="2337">
        <f>'근로소득원천징수영수증(특별공제)-입력'!L136</f>
        <v>0</v>
      </c>
      <c r="M136" s="2338"/>
      <c r="N136" s="2338"/>
      <c r="O136" s="2338"/>
      <c r="P136" s="2338"/>
      <c r="Q136" s="2338"/>
      <c r="R136" s="2338"/>
      <c r="S136" s="2338"/>
      <c r="T136" s="2339"/>
      <c r="U136" s="2018"/>
      <c r="V136" s="2379" t="s">
        <v>1934</v>
      </c>
      <c r="W136" s="2812" t="s">
        <v>1935</v>
      </c>
      <c r="X136" s="2812"/>
      <c r="Y136" s="2812"/>
      <c r="Z136" s="2812"/>
      <c r="AA136" s="2812"/>
      <c r="AB136" s="2812"/>
      <c r="AC136" s="2812"/>
      <c r="AD136" s="2812"/>
      <c r="AE136" s="2812"/>
      <c r="AF136" s="2813"/>
      <c r="AG136" s="2122" t="s">
        <v>1864</v>
      </c>
      <c r="AH136" s="2122"/>
      <c r="AI136" s="2122"/>
      <c r="AJ136" s="2122"/>
      <c r="AK136" s="2382">
        <f>'근로소득원천징수영수증(특별공제)-입력'!AK136</f>
        <v>0</v>
      </c>
      <c r="AL136" s="2383"/>
      <c r="AM136" s="2383"/>
      <c r="AN136" s="2383"/>
      <c r="AO136" s="2383"/>
      <c r="AP136" s="2383"/>
      <c r="AQ136" s="2383"/>
      <c r="AR136" s="2384"/>
      <c r="AV136" s="1479" t="s">
        <v>1936</v>
      </c>
    </row>
    <row r="137" spans="1:48" s="1480" customFormat="1" ht="14.25" customHeight="1" thickBot="1">
      <c r="A137" s="1966"/>
      <c r="B137" s="2068"/>
      <c r="C137" s="2385" t="s">
        <v>1937</v>
      </c>
      <c r="D137" s="2386" t="s">
        <v>1938</v>
      </c>
      <c r="E137" s="2386"/>
      <c r="F137" s="2386"/>
      <c r="G137" s="2386"/>
      <c r="H137" s="2386"/>
      <c r="I137" s="2386"/>
      <c r="J137" s="2386"/>
      <c r="K137" s="2387"/>
      <c r="L137" s="2337">
        <f>'근로소득원천징수영수증(특별공제)-입력'!L137</f>
        <v>0</v>
      </c>
      <c r="M137" s="2338"/>
      <c r="N137" s="2338"/>
      <c r="O137" s="2338"/>
      <c r="P137" s="2338"/>
      <c r="Q137" s="2338"/>
      <c r="R137" s="2338"/>
      <c r="S137" s="2338"/>
      <c r="T137" s="2339"/>
      <c r="U137" s="2018"/>
      <c r="V137" s="2388"/>
      <c r="W137" s="2814"/>
      <c r="X137" s="2814"/>
      <c r="Y137" s="2814"/>
      <c r="Z137" s="2814"/>
      <c r="AA137" s="2814"/>
      <c r="AB137" s="2814"/>
      <c r="AC137" s="2814"/>
      <c r="AD137" s="2814"/>
      <c r="AE137" s="2814"/>
      <c r="AF137" s="2815"/>
      <c r="AG137" s="2391" t="s">
        <v>1865</v>
      </c>
      <c r="AH137" s="2392"/>
      <c r="AI137" s="2392"/>
      <c r="AJ137" s="2392"/>
      <c r="AK137" s="2816">
        <f>IF(AK136&gt;30000000,TRUNC(30000000*15%+((AK136-30000000)*25%),0),TRUNC(AK136*15%,0))</f>
        <v>0</v>
      </c>
      <c r="AL137" s="2817"/>
      <c r="AM137" s="2817"/>
      <c r="AN137" s="2817">
        <f>AK137</f>
        <v>0</v>
      </c>
      <c r="AO137" s="2817"/>
      <c r="AP137" s="2817"/>
      <c r="AQ137" s="2817"/>
      <c r="AR137" s="2818"/>
      <c r="AV137" s="1479" t="s">
        <v>1939</v>
      </c>
    </row>
    <row r="138" spans="1:48" s="1480" customFormat="1" ht="14.25" customHeight="1">
      <c r="A138" s="1966"/>
      <c r="B138" s="2068"/>
      <c r="C138" s="2385" t="s">
        <v>1940</v>
      </c>
      <c r="D138" s="2396" t="s">
        <v>1941</v>
      </c>
      <c r="E138" s="2396"/>
      <c r="F138" s="2396"/>
      <c r="G138" s="2396"/>
      <c r="H138" s="2397"/>
      <c r="I138" s="2398">
        <v>0</v>
      </c>
      <c r="J138" s="2399"/>
      <c r="K138" s="2400"/>
      <c r="L138" s="2337">
        <f>'근로소득원천징수영수증(특별공제)-입력'!L138</f>
        <v>0</v>
      </c>
      <c r="M138" s="2338"/>
      <c r="N138" s="2338"/>
      <c r="O138" s="2338"/>
      <c r="P138" s="2338"/>
      <c r="Q138" s="2338"/>
      <c r="R138" s="2338"/>
      <c r="S138" s="2338"/>
      <c r="T138" s="2339"/>
      <c r="U138" s="2018"/>
      <c r="V138" s="2401" t="s">
        <v>1942</v>
      </c>
      <c r="W138" s="2402" t="s">
        <v>1943</v>
      </c>
      <c r="X138" s="2402"/>
      <c r="Y138" s="2402"/>
      <c r="Z138" s="2402"/>
      <c r="AA138" s="2402"/>
      <c r="AB138" s="2402"/>
      <c r="AC138" s="2402"/>
      <c r="AD138" s="2402"/>
      <c r="AE138" s="2402"/>
      <c r="AF138" s="2402"/>
      <c r="AG138" s="2402"/>
      <c r="AH138" s="2402"/>
      <c r="AI138" s="2402"/>
      <c r="AJ138" s="2403"/>
      <c r="AK138" s="2404">
        <f>SUM(AK99:AR104,AK106,AK108,AK110,AK131:AR135,AK137)</f>
        <v>630000</v>
      </c>
      <c r="AL138" s="2405"/>
      <c r="AM138" s="2405"/>
      <c r="AN138" s="2405"/>
      <c r="AO138" s="2405"/>
      <c r="AP138" s="2405"/>
      <c r="AQ138" s="2405"/>
      <c r="AR138" s="2406"/>
      <c r="AV138" s="1479" t="s">
        <v>1944</v>
      </c>
    </row>
    <row r="139" spans="1:48" s="1480" customFormat="1" ht="14.25" customHeight="1" thickBot="1">
      <c r="A139" s="1966"/>
      <c r="B139" s="2068"/>
      <c r="C139" s="2385" t="s">
        <v>1945</v>
      </c>
      <c r="D139" s="2407"/>
      <c r="E139" s="2407"/>
      <c r="F139" s="2407"/>
      <c r="G139" s="2407"/>
      <c r="H139" s="2407"/>
      <c r="I139" s="2407"/>
      <c r="J139" s="2407"/>
      <c r="K139" s="2408"/>
      <c r="L139" s="2337">
        <f>'근로소득원천징수영수증(특별공제)-입력'!L139</f>
        <v>0</v>
      </c>
      <c r="M139" s="2338"/>
      <c r="N139" s="2338"/>
      <c r="O139" s="2338"/>
      <c r="P139" s="2338"/>
      <c r="Q139" s="2338"/>
      <c r="R139" s="2338"/>
      <c r="S139" s="2338"/>
      <c r="T139" s="2339"/>
      <c r="U139" s="2409"/>
      <c r="V139" s="2410"/>
      <c r="W139" s="2411"/>
      <c r="X139" s="2411"/>
      <c r="Y139" s="2411"/>
      <c r="Z139" s="2411"/>
      <c r="AA139" s="2411"/>
      <c r="AB139" s="2411"/>
      <c r="AC139" s="2411"/>
      <c r="AD139" s="2411"/>
      <c r="AE139" s="2411"/>
      <c r="AF139" s="2411"/>
      <c r="AG139" s="2411"/>
      <c r="AH139" s="2411"/>
      <c r="AI139" s="2411"/>
      <c r="AJ139" s="2412"/>
      <c r="AK139" s="2413"/>
      <c r="AL139" s="2414"/>
      <c r="AM139" s="2414"/>
      <c r="AN139" s="2414"/>
      <c r="AO139" s="2414"/>
      <c r="AP139" s="2414"/>
      <c r="AQ139" s="2414"/>
      <c r="AR139" s="2415"/>
      <c r="AT139" s="2811">
        <f>IF(AT140&lt;0,AK138+AT140,0)</f>
        <v>0</v>
      </c>
      <c r="AV139" s="1479" t="s">
        <v>1946</v>
      </c>
    </row>
    <row r="140" spans="1:48" s="1480" customFormat="1" ht="14.25" customHeight="1">
      <c r="A140" s="1966"/>
      <c r="B140" s="2068"/>
      <c r="C140" s="2416" t="s">
        <v>1947</v>
      </c>
      <c r="D140" s="2417"/>
      <c r="E140" s="2417"/>
      <c r="F140" s="2417"/>
      <c r="G140" s="2417"/>
      <c r="H140" s="2417"/>
      <c r="I140" s="2417"/>
      <c r="J140" s="2417"/>
      <c r="K140" s="2418"/>
      <c r="L140" s="2337">
        <f>'근로소득원천징수영수증(특별공제)-입력'!L140</f>
        <v>0</v>
      </c>
      <c r="M140" s="2338"/>
      <c r="N140" s="2338"/>
      <c r="O140" s="2338"/>
      <c r="P140" s="2338"/>
      <c r="Q140" s="2338"/>
      <c r="R140" s="2338"/>
      <c r="S140" s="2338"/>
      <c r="T140" s="2339"/>
      <c r="U140" s="2419" t="s">
        <v>1948</v>
      </c>
      <c r="V140" s="2420"/>
      <c r="W140" s="2420"/>
      <c r="X140" s="2420"/>
      <c r="Y140" s="2420"/>
      <c r="Z140" s="2420"/>
      <c r="AA140" s="2420"/>
      <c r="AB140" s="2420"/>
      <c r="AC140" s="2420"/>
      <c r="AD140" s="2420"/>
      <c r="AE140" s="2420"/>
      <c r="AF140" s="2420"/>
      <c r="AG140" s="2420"/>
      <c r="AH140" s="2420"/>
      <c r="AI140" s="2420"/>
      <c r="AJ140" s="2421"/>
      <c r="AK140" s="1988">
        <f>MAX(AK92-AK138,0)</f>
        <v>46631624</v>
      </c>
      <c r="AL140" s="1989"/>
      <c r="AM140" s="1989"/>
      <c r="AN140" s="1989"/>
      <c r="AO140" s="1989"/>
      <c r="AP140" s="1989"/>
      <c r="AQ140" s="1989"/>
      <c r="AR140" s="1990"/>
      <c r="AT140" s="2422">
        <f>AK92-AK138</f>
        <v>46631624</v>
      </c>
      <c r="AV140" s="1479" t="s">
        <v>1949</v>
      </c>
    </row>
    <row r="141" spans="1:48" s="1480" customFormat="1" ht="14.25" customHeight="1">
      <c r="A141" s="1966"/>
      <c r="B141" s="2068"/>
      <c r="C141" s="2350" t="s">
        <v>1950</v>
      </c>
      <c r="D141" s="2351"/>
      <c r="E141" s="2351"/>
      <c r="F141" s="2351"/>
      <c r="G141" s="2351"/>
      <c r="H141" s="2351"/>
      <c r="I141" s="2351"/>
      <c r="J141" s="2351"/>
      <c r="K141" s="2352"/>
      <c r="L141" s="2337">
        <f>'근로소득원천징수영수증(특별공제)-입력'!L141</f>
        <v>0</v>
      </c>
      <c r="M141" s="2338"/>
      <c r="N141" s="2338"/>
      <c r="O141" s="2338"/>
      <c r="P141" s="2338"/>
      <c r="Q141" s="2338"/>
      <c r="R141" s="2338"/>
      <c r="S141" s="2338"/>
      <c r="T141" s="2339"/>
      <c r="U141" s="2426"/>
      <c r="V141" s="2427"/>
      <c r="W141" s="2427"/>
      <c r="X141" s="2427"/>
      <c r="Y141" s="2427"/>
      <c r="Z141" s="2427"/>
      <c r="AA141" s="2427"/>
      <c r="AB141" s="2427"/>
      <c r="AC141" s="2427"/>
      <c r="AD141" s="2427"/>
      <c r="AE141" s="2427"/>
      <c r="AF141" s="2427"/>
      <c r="AG141" s="2427"/>
      <c r="AH141" s="2427"/>
      <c r="AI141" s="2427"/>
      <c r="AJ141" s="2428"/>
      <c r="AK141" s="2038"/>
      <c r="AL141" s="2039"/>
      <c r="AM141" s="2039"/>
      <c r="AN141" s="2039"/>
      <c r="AO141" s="2039"/>
      <c r="AP141" s="2039"/>
      <c r="AQ141" s="2039"/>
      <c r="AR141" s="2040"/>
      <c r="AV141" s="1479" t="s">
        <v>1951</v>
      </c>
    </row>
    <row r="142" spans="1:48" s="1480" customFormat="1" ht="14.25" customHeight="1" thickBot="1">
      <c r="A142" s="1966"/>
      <c r="B142" s="2429"/>
      <c r="C142" s="2430" t="s">
        <v>1952</v>
      </c>
      <c r="D142" s="2431" t="s">
        <v>1953</v>
      </c>
      <c r="E142" s="2431"/>
      <c r="F142" s="2431"/>
      <c r="G142" s="2431"/>
      <c r="H142" s="2431"/>
      <c r="I142" s="2431"/>
      <c r="J142" s="2431"/>
      <c r="K142" s="2432"/>
      <c r="L142" s="2433">
        <f>SUM(L132:T141)</f>
        <v>0</v>
      </c>
      <c r="M142" s="2434"/>
      <c r="N142" s="2434"/>
      <c r="O142" s="2434"/>
      <c r="P142" s="2434"/>
      <c r="Q142" s="2434"/>
      <c r="R142" s="2434"/>
      <c r="S142" s="2434"/>
      <c r="T142" s="2435"/>
      <c r="U142" s="2419" t="s">
        <v>1954</v>
      </c>
      <c r="V142" s="2420"/>
      <c r="W142" s="2420"/>
      <c r="X142" s="2420"/>
      <c r="Y142" s="2420"/>
      <c r="Z142" s="2420"/>
      <c r="AA142" s="2420"/>
      <c r="AB142" s="2420"/>
      <c r="AC142" s="2420"/>
      <c r="AD142" s="2420"/>
      <c r="AE142" s="2420"/>
      <c r="AF142" s="2420"/>
      <c r="AG142" s="2420"/>
      <c r="AH142" s="2420"/>
      <c r="AI142" s="2420"/>
      <c r="AJ142" s="2421"/>
      <c r="AK142" s="2436">
        <f>AK140/L91</f>
        <v>0.23739128132865253</v>
      </c>
      <c r="AL142" s="2437"/>
      <c r="AM142" s="2437"/>
      <c r="AN142" s="2437"/>
      <c r="AO142" s="2437"/>
      <c r="AP142" s="2437"/>
      <c r="AQ142" s="2437"/>
      <c r="AR142" s="2438"/>
      <c r="AV142" s="1479" t="s">
        <v>1955</v>
      </c>
    </row>
    <row r="143" spans="1:48" s="1480" customFormat="1" ht="14.25" customHeight="1" thickBot="1">
      <c r="A143" s="2439"/>
      <c r="B143" s="2440" t="s">
        <v>1956</v>
      </c>
      <c r="C143" s="2441" t="s">
        <v>1957</v>
      </c>
      <c r="D143" s="2441"/>
      <c r="E143" s="2441"/>
      <c r="F143" s="2441"/>
      <c r="G143" s="2441"/>
      <c r="H143" s="2441"/>
      <c r="I143" s="2441"/>
      <c r="J143" s="2441"/>
      <c r="K143" s="2442"/>
      <c r="L143" s="2443">
        <f>'근로소득원천징수영수증(특별공제)-입력'!L143</f>
        <v>0</v>
      </c>
      <c r="M143" s="2444"/>
      <c r="N143" s="2444"/>
      <c r="O143" s="2444"/>
      <c r="P143" s="2444"/>
      <c r="Q143" s="2444"/>
      <c r="R143" s="2444"/>
      <c r="S143" s="2444"/>
      <c r="T143" s="2445"/>
      <c r="U143" s="2446"/>
      <c r="V143" s="2447"/>
      <c r="W143" s="2447"/>
      <c r="X143" s="2447"/>
      <c r="Y143" s="2447"/>
      <c r="Z143" s="2447"/>
      <c r="AA143" s="2447"/>
      <c r="AB143" s="2447"/>
      <c r="AC143" s="2447"/>
      <c r="AD143" s="2447"/>
      <c r="AE143" s="2447"/>
      <c r="AF143" s="2447"/>
      <c r="AG143" s="2447"/>
      <c r="AH143" s="2447"/>
      <c r="AI143" s="2447"/>
      <c r="AJ143" s="2448"/>
      <c r="AK143" s="2449"/>
      <c r="AL143" s="2450"/>
      <c r="AM143" s="2450"/>
      <c r="AN143" s="2450"/>
      <c r="AO143" s="2450"/>
      <c r="AP143" s="2450"/>
      <c r="AQ143" s="2450"/>
      <c r="AR143" s="2451"/>
      <c r="AU143" s="1479"/>
      <c r="AV143" s="1479"/>
    </row>
    <row r="144" spans="1:48" s="1480" customFormat="1" ht="14.25" customHeight="1">
      <c r="C144" s="2452"/>
      <c r="V144" s="2453"/>
      <c r="W144" s="2454"/>
      <c r="X144" s="2454"/>
      <c r="Y144" s="2454"/>
      <c r="Z144" s="2454"/>
      <c r="AA144" s="2454"/>
      <c r="AB144" s="2454"/>
      <c r="AC144" s="2454"/>
      <c r="AD144" s="2454"/>
      <c r="AE144" s="2454"/>
      <c r="AF144" s="2454"/>
      <c r="AG144" s="2454"/>
      <c r="AH144" s="2454"/>
      <c r="AI144" s="2454"/>
      <c r="AJ144" s="2454"/>
      <c r="AK144" s="2455"/>
      <c r="AL144" s="2455"/>
      <c r="AM144" s="2455"/>
      <c r="AN144" s="2455"/>
      <c r="AO144" s="2455"/>
      <c r="AP144" s="2455"/>
      <c r="AQ144" s="2455"/>
      <c r="AR144" s="1948" t="s">
        <v>1787</v>
      </c>
      <c r="AU144" s="1479"/>
      <c r="AV144" s="1479" t="s">
        <v>1958</v>
      </c>
    </row>
    <row r="145" spans="1:65" s="1480" customFormat="1" ht="11.25" customHeight="1">
      <c r="V145" s="2453"/>
      <c r="W145" s="2454"/>
      <c r="X145" s="2454"/>
      <c r="Y145" s="2454"/>
      <c r="Z145" s="2454"/>
      <c r="AA145" s="2454"/>
      <c r="AB145" s="2454"/>
      <c r="AC145" s="2454"/>
      <c r="AD145" s="2454"/>
      <c r="AE145" s="2454"/>
      <c r="AF145" s="2454"/>
      <c r="AG145" s="2454"/>
      <c r="AH145" s="2454"/>
      <c r="AI145" s="2454"/>
      <c r="AJ145" s="2454"/>
      <c r="AK145" s="2455"/>
      <c r="AL145" s="2455"/>
      <c r="AM145" s="2455"/>
      <c r="AN145" s="2455"/>
      <c r="AO145" s="2455"/>
      <c r="AP145" s="2455"/>
      <c r="AQ145" s="2455"/>
      <c r="AR145" s="1948"/>
      <c r="AU145" s="1479"/>
      <c r="AV145" s="1479" t="s">
        <v>1959</v>
      </c>
    </row>
    <row r="146" spans="1:65" s="1480" customFormat="1" ht="14.25" customHeight="1">
      <c r="A146" s="2456"/>
      <c r="L146" s="2457"/>
      <c r="M146" s="2457"/>
      <c r="N146" s="2457"/>
      <c r="O146" s="2457"/>
      <c r="P146" s="2457"/>
      <c r="Q146" s="2457"/>
      <c r="R146" s="2457"/>
      <c r="S146" s="2457"/>
      <c r="T146" s="2457"/>
      <c r="V146" s="2453"/>
      <c r="W146" s="2454"/>
      <c r="X146" s="2454"/>
      <c r="Y146" s="2454"/>
      <c r="Z146" s="2454"/>
      <c r="AA146" s="2454"/>
      <c r="AB146" s="2454"/>
      <c r="AC146" s="2454"/>
      <c r="AD146" s="2454"/>
      <c r="AE146" s="2454"/>
      <c r="AF146" s="2454"/>
      <c r="AG146" s="2454"/>
      <c r="AH146" s="2454"/>
      <c r="AI146" s="2454"/>
      <c r="AJ146" s="2454"/>
      <c r="AK146" s="2455"/>
      <c r="AL146" s="2455"/>
      <c r="AM146" s="2455"/>
      <c r="AN146" s="2455"/>
      <c r="AO146" s="2455"/>
      <c r="AP146" s="2455"/>
      <c r="AQ146" s="2455"/>
      <c r="AU146" s="1479"/>
      <c r="AV146" s="1479"/>
    </row>
    <row r="147" spans="1:65" s="1480" customFormat="1" ht="12" customHeight="1" thickBot="1">
      <c r="A147" s="1949" t="str">
        <f>$J$15</f>
        <v>㈜선우회계법인</v>
      </c>
      <c r="B147" s="1949"/>
      <c r="C147" s="1949"/>
      <c r="D147" s="1949"/>
      <c r="E147" s="1949"/>
      <c r="F147" s="1949"/>
      <c r="G147" s="1949"/>
      <c r="H147" s="1949"/>
      <c r="I147" s="1949"/>
      <c r="J147" s="1949"/>
      <c r="K147" s="1949"/>
      <c r="L147" s="1950">
        <f>$J$16</f>
        <v>3128512347</v>
      </c>
      <c r="M147" s="1951"/>
      <c r="N147" s="1951"/>
      <c r="O147" s="1951"/>
      <c r="P147" s="1951"/>
      <c r="Q147" s="1951"/>
      <c r="R147" s="1951"/>
      <c r="S147" s="1951"/>
      <c r="T147" s="1951"/>
      <c r="U147" s="2458" t="str">
        <f>$J$19</f>
        <v>김수현</v>
      </c>
      <c r="V147" s="2459"/>
      <c r="W147" s="2459"/>
      <c r="X147" s="2459"/>
      <c r="Y147" s="2459"/>
      <c r="Z147" s="2460"/>
      <c r="AA147" s="2460"/>
      <c r="AB147" s="2460"/>
      <c r="AC147" s="2460"/>
      <c r="AD147" s="2460"/>
      <c r="AE147" s="2460"/>
      <c r="AF147" s="2460"/>
      <c r="AG147" s="2460"/>
      <c r="AH147" s="2460"/>
      <c r="AI147" s="2460"/>
      <c r="AJ147" s="2460"/>
      <c r="AK147" s="2461"/>
      <c r="AL147" s="2461"/>
      <c r="AM147" s="2461"/>
      <c r="AN147" s="2461"/>
      <c r="AO147" s="2461"/>
      <c r="AP147" s="2461"/>
      <c r="AQ147" s="1943" t="s">
        <v>1960</v>
      </c>
      <c r="AR147" s="2461"/>
      <c r="AU147" s="1479"/>
      <c r="AV147" s="1479"/>
    </row>
    <row r="148" spans="1:65" s="1480" customFormat="1" ht="12" customHeight="1">
      <c r="A148" s="2462" t="s">
        <v>1961</v>
      </c>
      <c r="B148" s="2463"/>
      <c r="C148" s="2463"/>
      <c r="D148" s="2463"/>
      <c r="E148" s="2463"/>
      <c r="F148" s="2463"/>
      <c r="G148" s="2463"/>
      <c r="H148" s="2463"/>
      <c r="I148" s="2463"/>
      <c r="J148" s="2463"/>
      <c r="K148" s="2463"/>
      <c r="L148" s="2463"/>
      <c r="M148" s="2463"/>
      <c r="N148" s="2463"/>
      <c r="O148" s="2463"/>
      <c r="P148" s="2463"/>
      <c r="Q148" s="2463"/>
      <c r="R148" s="2463"/>
      <c r="S148" s="2463"/>
      <c r="T148" s="2463"/>
      <c r="U148" s="2463"/>
      <c r="V148" s="2463"/>
      <c r="W148" s="2463"/>
      <c r="X148" s="2463"/>
      <c r="Y148" s="2463"/>
      <c r="Z148" s="2463"/>
      <c r="AA148" s="2463"/>
      <c r="AB148" s="2463"/>
      <c r="AC148" s="2463"/>
      <c r="AD148" s="2463"/>
      <c r="AE148" s="2463"/>
      <c r="AF148" s="2463"/>
      <c r="AG148" s="2463"/>
      <c r="AH148" s="2463"/>
      <c r="AI148" s="2463"/>
      <c r="AJ148" s="2463"/>
      <c r="AK148" s="2464"/>
      <c r="AL148" s="2464"/>
      <c r="AM148" s="2464"/>
      <c r="AN148" s="2464"/>
      <c r="AO148" s="2464"/>
      <c r="AP148" s="2464"/>
      <c r="AQ148" s="2464"/>
      <c r="AR148" s="2465"/>
      <c r="AU148" s="1479"/>
      <c r="AV148" s="1479"/>
    </row>
    <row r="149" spans="1:65" s="2470" customFormat="1" ht="9.75">
      <c r="A149" s="2466" t="s">
        <v>1962</v>
      </c>
      <c r="B149" s="2467" t="s">
        <v>1963</v>
      </c>
      <c r="C149" s="2468"/>
      <c r="D149" s="2468"/>
      <c r="E149" s="2468"/>
      <c r="F149" s="2468"/>
      <c r="G149" s="2468"/>
      <c r="H149" s="2468"/>
      <c r="I149" s="2468"/>
      <c r="J149" s="2468"/>
      <c r="K149" s="2468"/>
      <c r="L149" s="2468"/>
      <c r="M149" s="2468"/>
      <c r="N149" s="2468"/>
      <c r="O149" s="2468"/>
      <c r="P149" s="2468"/>
      <c r="Q149" s="2468"/>
      <c r="R149" s="2468"/>
      <c r="S149" s="2468"/>
      <c r="T149" s="2468"/>
      <c r="U149" s="2468"/>
      <c r="V149" s="2468"/>
      <c r="W149" s="2468"/>
      <c r="X149" s="2468"/>
      <c r="Y149" s="2468"/>
      <c r="Z149" s="2468"/>
      <c r="AA149" s="2468"/>
      <c r="AB149" s="2468"/>
      <c r="AC149" s="2468"/>
      <c r="AD149" s="2468"/>
      <c r="AE149" s="2468"/>
      <c r="AF149" s="2468"/>
      <c r="AG149" s="2468"/>
      <c r="AH149" s="2468"/>
      <c r="AI149" s="2468"/>
      <c r="AJ149" s="2468"/>
      <c r="AK149" s="2468"/>
      <c r="AL149" s="2468"/>
      <c r="AM149" s="2468"/>
      <c r="AN149" s="2468"/>
      <c r="AO149" s="2468"/>
      <c r="AP149" s="2468"/>
      <c r="AQ149" s="2468"/>
      <c r="AR149" s="2469"/>
      <c r="AU149" s="2471"/>
      <c r="AV149" s="2471"/>
    </row>
    <row r="150" spans="1:65" s="2470" customFormat="1" ht="9.75">
      <c r="A150" s="2472"/>
      <c r="B150" s="2473" t="s">
        <v>1964</v>
      </c>
      <c r="C150" s="2474"/>
      <c r="D150" s="2474"/>
      <c r="E150" s="2474"/>
      <c r="F150" s="2474"/>
      <c r="G150" s="2474"/>
      <c r="H150" s="2474"/>
      <c r="I150" s="2474"/>
      <c r="J150" s="2474"/>
      <c r="K150" s="2475"/>
      <c r="L150" s="2473" t="s">
        <v>1965</v>
      </c>
      <c r="M150" s="2474"/>
      <c r="N150" s="2474"/>
      <c r="O150" s="2474"/>
      <c r="P150" s="2474"/>
      <c r="Q150" s="2474"/>
      <c r="R150" s="2474"/>
      <c r="S150" s="2474"/>
      <c r="T150" s="2474"/>
      <c r="U150" s="2474"/>
      <c r="V150" s="2474"/>
      <c r="W150" s="2474"/>
      <c r="X150" s="2474"/>
      <c r="Y150" s="2474"/>
      <c r="Z150" s="2474"/>
      <c r="AA150" s="2474"/>
      <c r="AB150" s="2474"/>
      <c r="AC150" s="2474"/>
      <c r="AD150" s="2474"/>
      <c r="AE150" s="2474"/>
      <c r="AF150" s="2474"/>
      <c r="AG150" s="2474"/>
      <c r="AH150" s="2474"/>
      <c r="AI150" s="2474"/>
      <c r="AJ150" s="2474"/>
      <c r="AK150" s="2474"/>
      <c r="AL150" s="2474"/>
      <c r="AM150" s="2474"/>
      <c r="AN150" s="2474"/>
      <c r="AO150" s="2474"/>
      <c r="AP150" s="2474"/>
      <c r="AQ150" s="2474"/>
      <c r="AR150" s="2476"/>
      <c r="AU150" s="2471"/>
      <c r="AV150" s="2471"/>
    </row>
    <row r="151" spans="1:65" s="2470" customFormat="1" ht="20.25" customHeight="1">
      <c r="A151" s="2472"/>
      <c r="B151" s="2477" t="s">
        <v>1966</v>
      </c>
      <c r="C151" s="2478" t="s">
        <v>1967</v>
      </c>
      <c r="D151" s="2478"/>
      <c r="E151" s="2478"/>
      <c r="F151" s="2478"/>
      <c r="G151" s="2478"/>
      <c r="H151" s="2479" t="s">
        <v>1968</v>
      </c>
      <c r="I151" s="2478"/>
      <c r="J151" s="2480" t="s">
        <v>1969</v>
      </c>
      <c r="K151" s="2480" t="s">
        <v>1970</v>
      </c>
      <c r="L151" s="2481" t="s">
        <v>1971</v>
      </c>
      <c r="M151" s="2482"/>
      <c r="N151" s="2483" t="s">
        <v>1972</v>
      </c>
      <c r="O151" s="2474"/>
      <c r="P151" s="2474"/>
      <c r="Q151" s="2474"/>
      <c r="R151" s="2474"/>
      <c r="S151" s="2474"/>
      <c r="T151" s="2474"/>
      <c r="U151" s="2474"/>
      <c r="V151" s="2474"/>
      <c r="W151" s="2474"/>
      <c r="X151" s="2474"/>
      <c r="Y151" s="2476"/>
      <c r="Z151" s="2484" t="s">
        <v>1973</v>
      </c>
      <c r="AA151" s="2485"/>
      <c r="AB151" s="2485"/>
      <c r="AC151" s="2485"/>
      <c r="AD151" s="2485"/>
      <c r="AE151" s="2485"/>
      <c r="AF151" s="2485"/>
      <c r="AG151" s="2485"/>
      <c r="AH151" s="2485"/>
      <c r="AI151" s="2485"/>
      <c r="AJ151" s="2485"/>
      <c r="AK151" s="2485"/>
      <c r="AL151" s="2486"/>
      <c r="AM151" s="2484" t="s">
        <v>1974</v>
      </c>
      <c r="AN151" s="2485"/>
      <c r="AO151" s="2485"/>
      <c r="AP151" s="2485"/>
      <c r="AQ151" s="2485"/>
      <c r="AR151" s="2486"/>
      <c r="AU151" s="2471"/>
      <c r="AV151" s="2471"/>
    </row>
    <row r="152" spans="1:65" s="2470" customFormat="1" ht="27.75" customHeight="1">
      <c r="A152" s="2472"/>
      <c r="B152" s="2477" t="s">
        <v>1976</v>
      </c>
      <c r="C152" s="2473" t="s">
        <v>1977</v>
      </c>
      <c r="D152" s="2474"/>
      <c r="E152" s="2474"/>
      <c r="F152" s="2474"/>
      <c r="G152" s="2475"/>
      <c r="H152" s="2480" t="s">
        <v>1978</v>
      </c>
      <c r="I152" s="2480" t="s">
        <v>1979</v>
      </c>
      <c r="J152" s="2480" t="s">
        <v>1980</v>
      </c>
      <c r="K152" s="2487" t="s">
        <v>1981</v>
      </c>
      <c r="L152" s="2488"/>
      <c r="M152" s="2489"/>
      <c r="N152" s="2483" t="s">
        <v>1982</v>
      </c>
      <c r="O152" s="2474"/>
      <c r="P152" s="2475"/>
      <c r="Q152" s="2473" t="s">
        <v>1983</v>
      </c>
      <c r="R152" s="2474"/>
      <c r="S152" s="2475"/>
      <c r="T152" s="2490" t="s">
        <v>1984</v>
      </c>
      <c r="U152" s="2485"/>
      <c r="V152" s="2491"/>
      <c r="W152" s="2490" t="s">
        <v>1985</v>
      </c>
      <c r="X152" s="2485"/>
      <c r="Y152" s="2486"/>
      <c r="Z152" s="2483" t="s">
        <v>1986</v>
      </c>
      <c r="AA152" s="2474"/>
      <c r="AB152" s="2475"/>
      <c r="AC152" s="2478" t="s">
        <v>1987</v>
      </c>
      <c r="AD152" s="2478"/>
      <c r="AE152" s="2478"/>
      <c r="AF152" s="2492" t="s">
        <v>1988</v>
      </c>
      <c r="AG152" s="2493"/>
      <c r="AH152" s="2493"/>
      <c r="AI152" s="2494"/>
      <c r="AJ152" s="2490" t="s">
        <v>1989</v>
      </c>
      <c r="AK152" s="2474"/>
      <c r="AL152" s="2476"/>
      <c r="AM152" s="2483" t="s">
        <v>1986</v>
      </c>
      <c r="AN152" s="2474"/>
      <c r="AO152" s="2475"/>
      <c r="AP152" s="2490" t="s">
        <v>1990</v>
      </c>
      <c r="AQ152" s="2474"/>
      <c r="AR152" s="2476"/>
    </row>
    <row r="153" spans="1:65" s="2470" customFormat="1" ht="17.25" customHeight="1">
      <c r="A153" s="2472"/>
      <c r="B153" s="2481" t="s">
        <v>1992</v>
      </c>
      <c r="C153" s="2482"/>
      <c r="D153" s="2482"/>
      <c r="E153" s="2482"/>
      <c r="F153" s="2482"/>
      <c r="G153" s="2495"/>
      <c r="H153" s="2496">
        <f>COUNTIF(H155:H167,"○")</f>
        <v>1</v>
      </c>
      <c r="I153" s="2496"/>
      <c r="J153" s="2497"/>
      <c r="K153" s="2497"/>
      <c r="L153" s="2498" t="s">
        <v>1993</v>
      </c>
      <c r="M153" s="2499"/>
      <c r="N153" s="2500"/>
      <c r="O153" s="2501"/>
      <c r="P153" s="2501"/>
      <c r="Q153" s="2501"/>
      <c r="R153" s="2501"/>
      <c r="S153" s="2501"/>
      <c r="T153" s="2501"/>
      <c r="U153" s="2501"/>
      <c r="V153" s="2501"/>
      <c r="W153" s="2502"/>
      <c r="X153" s="2502"/>
      <c r="Y153" s="2503"/>
      <c r="Z153" s="2504"/>
      <c r="AA153" s="2505"/>
      <c r="AB153" s="2506"/>
      <c r="AC153" s="2505"/>
      <c r="AD153" s="2505"/>
      <c r="AE153" s="2506"/>
      <c r="AF153" s="2507"/>
      <c r="AG153" s="2505"/>
      <c r="AH153" s="2505"/>
      <c r="AI153" s="2506"/>
      <c r="AJ153" s="2507"/>
      <c r="AK153" s="2505"/>
      <c r="AL153" s="2508"/>
      <c r="AM153" s="2509"/>
      <c r="AN153" s="2510"/>
      <c r="AO153" s="2510"/>
      <c r="AP153" s="2507"/>
      <c r="AQ153" s="2505"/>
      <c r="AR153" s="2508"/>
    </row>
    <row r="154" spans="1:65" s="2470" customFormat="1" ht="17.25" customHeight="1" thickBot="1">
      <c r="A154" s="2511"/>
      <c r="B154" s="2512" t="s">
        <v>1994</v>
      </c>
      <c r="C154" s="2513"/>
      <c r="D154" s="2513"/>
      <c r="E154" s="2514"/>
      <c r="F154" s="2513"/>
      <c r="G154" s="2515" t="s">
        <v>1995</v>
      </c>
      <c r="H154" s="2516"/>
      <c r="I154" s="2516"/>
      <c r="J154" s="2516"/>
      <c r="K154" s="2516"/>
      <c r="L154" s="2517" t="s">
        <v>1524</v>
      </c>
      <c r="M154" s="2518"/>
      <c r="N154" s="2519"/>
      <c r="O154" s="2520"/>
      <c r="P154" s="2520"/>
      <c r="Q154" s="2520"/>
      <c r="R154" s="2520"/>
      <c r="S154" s="2520"/>
      <c r="T154" s="2520"/>
      <c r="U154" s="2520"/>
      <c r="V154" s="2520"/>
      <c r="W154" s="2521"/>
      <c r="X154" s="2521"/>
      <c r="Y154" s="2522"/>
      <c r="Z154" s="2523"/>
      <c r="AA154" s="2524"/>
      <c r="AB154" s="2525"/>
      <c r="AC154" s="2524"/>
      <c r="AD154" s="2524"/>
      <c r="AE154" s="2525"/>
      <c r="AF154" s="2526"/>
      <c r="AG154" s="2524"/>
      <c r="AH154" s="2524"/>
      <c r="AI154" s="2525"/>
      <c r="AJ154" s="2526"/>
      <c r="AK154" s="2524"/>
      <c r="AL154" s="2527"/>
      <c r="AM154" s="2528"/>
      <c r="AN154" s="2529"/>
      <c r="AO154" s="2529"/>
      <c r="AP154" s="2526"/>
      <c r="AQ154" s="2524"/>
      <c r="AR154" s="2527"/>
    </row>
    <row r="155" spans="1:65" s="2470" customFormat="1" ht="15" customHeight="1" thickTop="1">
      <c r="A155" s="2530">
        <v>1</v>
      </c>
      <c r="B155" s="2531"/>
      <c r="C155" s="2532" t="str">
        <f>J19</f>
        <v>김수현</v>
      </c>
      <c r="D155" s="2533"/>
      <c r="E155" s="2533"/>
      <c r="F155" s="2533"/>
      <c r="G155" s="2534"/>
      <c r="H155" s="2535" t="s">
        <v>171</v>
      </c>
      <c r="I155" s="2536"/>
      <c r="J155" s="2531"/>
      <c r="K155" s="2531"/>
      <c r="L155" s="2537" t="s">
        <v>1993</v>
      </c>
      <c r="M155" s="2538"/>
      <c r="N155" s="2539"/>
      <c r="O155" s="2540"/>
      <c r="P155" s="2540"/>
      <c r="Q155" s="2540"/>
      <c r="R155" s="2540"/>
      <c r="S155" s="2540"/>
      <c r="T155" s="2540"/>
      <c r="U155" s="2540"/>
      <c r="V155" s="2540"/>
      <c r="W155" s="2541"/>
      <c r="X155" s="2541"/>
      <c r="Y155" s="2542"/>
      <c r="Z155" s="2543"/>
      <c r="AA155" s="2544"/>
      <c r="AB155" s="2545"/>
      <c r="AC155" s="2544"/>
      <c r="AD155" s="2544"/>
      <c r="AE155" s="2545"/>
      <c r="AF155" s="2546"/>
      <c r="AG155" s="2544"/>
      <c r="AH155" s="2544"/>
      <c r="AI155" s="2545"/>
      <c r="AJ155" s="2546"/>
      <c r="AK155" s="2544"/>
      <c r="AL155" s="2547"/>
      <c r="AM155" s="2548"/>
      <c r="AN155" s="2549"/>
      <c r="AO155" s="2549"/>
      <c r="AP155" s="2546"/>
      <c r="AQ155" s="2544"/>
      <c r="AR155" s="2547"/>
      <c r="AS155" s="2550"/>
      <c r="AT155" s="2550"/>
      <c r="AU155" s="2550"/>
      <c r="AV155" s="2550"/>
      <c r="AW155" s="2550"/>
      <c r="AY155" s="2551" t="s">
        <v>1996</v>
      </c>
      <c r="AZ155" s="2552"/>
      <c r="BB155" s="1812" t="s">
        <v>1997</v>
      </c>
      <c r="BC155" s="1812"/>
      <c r="BD155" s="1812"/>
      <c r="BE155" s="1812"/>
      <c r="BF155" s="1812" t="s">
        <v>1998</v>
      </c>
      <c r="BG155" s="1812"/>
      <c r="BH155" s="1812"/>
      <c r="BI155" s="1812"/>
      <c r="BJ155" s="1812" t="s">
        <v>1999</v>
      </c>
      <c r="BK155" s="1812"/>
      <c r="BL155" s="1812"/>
      <c r="BM155" s="1812"/>
    </row>
    <row r="156" spans="1:65" s="2470" customFormat="1" ht="15" customHeight="1">
      <c r="A156" s="2553"/>
      <c r="B156" s="2554"/>
      <c r="C156" s="2555" t="s">
        <v>2000</v>
      </c>
      <c r="D156" s="2556"/>
      <c r="E156" s="2556"/>
      <c r="F156" s="2556"/>
      <c r="G156" s="2557"/>
      <c r="H156" s="2558"/>
      <c r="I156" s="2558"/>
      <c r="J156" s="2554"/>
      <c r="K156" s="2554"/>
      <c r="L156" s="2559" t="s">
        <v>1524</v>
      </c>
      <c r="M156" s="2560"/>
      <c r="N156" s="2561"/>
      <c r="O156" s="2562"/>
      <c r="P156" s="2562"/>
      <c r="Q156" s="2562"/>
      <c r="R156" s="2562"/>
      <c r="S156" s="2562"/>
      <c r="T156" s="2562"/>
      <c r="U156" s="2562"/>
      <c r="V156" s="2562"/>
      <c r="W156" s="2563"/>
      <c r="X156" s="2563"/>
      <c r="Y156" s="2564"/>
      <c r="Z156" s="2565"/>
      <c r="AA156" s="2566"/>
      <c r="AB156" s="2567"/>
      <c r="AC156" s="2566"/>
      <c r="AD156" s="2566"/>
      <c r="AE156" s="2567"/>
      <c r="AF156" s="2568"/>
      <c r="AG156" s="2566"/>
      <c r="AH156" s="2566"/>
      <c r="AI156" s="2567"/>
      <c r="AJ156" s="2568"/>
      <c r="AK156" s="2566"/>
      <c r="AL156" s="2569"/>
      <c r="AM156" s="2570"/>
      <c r="AN156" s="2571"/>
      <c r="AO156" s="2571"/>
      <c r="AP156" s="2572"/>
      <c r="AQ156" s="2573"/>
      <c r="AR156" s="2574"/>
      <c r="AS156" s="2575"/>
      <c r="AT156" s="2575"/>
      <c r="AU156" s="2575"/>
      <c r="AV156" s="2575"/>
      <c r="AW156" s="2575"/>
      <c r="AY156" s="2576">
        <f>LEN(C156)</f>
        <v>7</v>
      </c>
      <c r="AZ156" s="2577" t="b">
        <f>13=AY156</f>
        <v>0</v>
      </c>
      <c r="BB156" s="2578" t="e">
        <f>IF(LEN(CLEAN(C156))=10,IF(AND(VALUE(MID(C156,4,1))&gt;=1,VALUE(MID(C156,4,1))&lt;=4),MOD(11-MOD(0*2+0*3+0*4+MID(C156,1,1)*5+MID(C156,2,1)*6+MID(C156,3,1)*7+MID(C156,4,1)*8+MID(C156,5,1)*9+MID(C156,6,1)*2+MID(C156,7,1)*3+MID(C156,8,1)*4+MID(C156,9,1)*5,11),10),IF(AND(VALUE(MID(C156,4,1))&gt;=5,VALUE(MID(C156,4,1))&lt;=8),MOD(11-MOD(0*2+0*3+0*4+MID(C156,1,1)*5+MID(C156,2,1)*6+MID(C156,3,1)*7+MID(C156,4,1)*8+MID(C156,5,1)*9+MID(C156,6,1)*2+MID(C156,7,1)*3+MID(C156,8,1)*4+MID(C156,9,1)*5,11),10),"오류")),IF(LEN(CLEAN(C156))=11,IF(AND(VALUE(MID(C156,5,1))&gt;=1,VALUE(MID(C156,5,1))&lt;=4),MOD(11-MOD(0*2+0*3+MID(C156,1,1)*4+MID(C156,2,1)*5+MID(C156,3,1)*6+MID(C156,4,1)*7+MID(C156,5,1)*8+MID(C156,6,1)*9+MID(C156,7,1)*2+MID(C156,8,1)*3+MID(C156,9,1)*4+MID(C156,10,1)*5,11),10),IF(AND(VALUE(MID(C156,5,1))&gt;=5,VALUE(MID(C156,5,1))&lt;=8),MOD(11-MOD(0*2+0*3+MID(C156,1,1)*4+MID(C156,2,1)*5+MID(C156,3,1)*6+MID(C156,4,1)*7+MID(C156,5,1)*8+MID(C156,6,1)*9+MID(C156,7,1)*2+MID(C156,8,1)*3+MID(C156,9,1)*4+MID(C156,10,1)*5,11),10),"오류")),IF(LEN(CLEAN(C156))=12,IF(AND(VALUE(MID(C156,6,1))&gt;=1,VALUE(MID(C156,6,1))&lt;=4),MOD(11-MOD(0*2+MID(C156,1,1)*3+MID(C156,2,1)*4+MID(C156,3,1)*5+MID(C156,4,1)*6+MID(C156,5,1)*7+MID(C156,6,1)*8+MID(C156,7,1)*9+MID(C156,8,1)*2+MID(C156,9,1)*3+MID(C156,10,1)*4+MID(C156,11,1)*5,11),10),IF(AND(VALUE(MID(C156,7,1))&gt;=5,VALUE(MID(C156,7,1))&lt;=8),MOD(11-MOD(0*2+MID(C156,1,1)*3+MID(C156,2,1)*4+MID(C156,3,1)*5+MID(C156,4,1)*6+MID(C156,5,1)*7+MID(C156,6,1)*8+MID(C156,7,1)*9+MID(C156,8,1)*2+MID(C156,9,1)*3+MID(C156,10,1)*4+MID(C156,11,1)*5,11),10),"오류")),IF(AND(VALUE(MID(C156,7,1))&gt;=1,VALUE(MID(C156,7,1))&lt;=4),MOD(11-MOD(MID(C156,1,1)*2+MID(C156,2,1)*3+MID(C156,3,1)*4+MID(C156,4,1)*5+MID(C156,5,1)*6+MID(C156,6,1)*7+MID(C156,7,1)*8+MID(C156,8,1)*9+MID(C156,9,1)*2+MID(C156,10,1)*3+MID(C156,11,1)*4+MID(C156,12,1)*5,11),10),IF(AND(VALUE(MID(C156,7,1))&gt;=5,VALUE(MID(C156,7,1))&lt;=8),IF(LEN(CLEAN(C156))=12,MOD(MOD(11-MOD(0*2+MID(C156,1,1)*3+MID(C156,2,1)*4+MID(C156,3,1)*5+MID(C156,4,1)*6+MID(C156,5,1)*7+MID(C156,6,1)*8+MID(C156,7,1)*9+MID(C156,8,1)*2+MID(C156,9,1)*3+MID(C156,10,1)*4+MID(C156,11,1)*5,11),10)+2,10),MOD(MOD(11-MOD(MID(C156,1,1)*2+MID(C156,2,1)*3+MID(C156,3,1)*4+MID(C156,4,1)*5+MID(C156,5,1)*6+MID(C156,6,1)*7+MID(C156,7,1)*8+MID(C156,8,1)*9+MID(C156,9,1)*2+MID(C156,10,1)*3+MID(C156,11,1)*4+MID(C156,12,1)*5,11),10)+2,10)))))))</f>
        <v>#VALUE!</v>
      </c>
      <c r="BC156" s="2578"/>
      <c r="BD156" s="2578"/>
      <c r="BE156" s="2578"/>
      <c r="BF156" s="2578" t="e">
        <f>IF(INT(RIGHT(C156,1))=BB156,"OK","주민오류")</f>
        <v>#VALUE!</v>
      </c>
      <c r="BG156" s="2578"/>
      <c r="BH156" s="2578"/>
      <c r="BI156" s="2578"/>
      <c r="BJ156" s="2578" t="e">
        <f>DATEDIF(IF(OR(MID(C156,LEN(CLEAN(C156))-6,1)&lt;="2",MID(C156,LEN(CLEAN(C156))-6,1)="5",MID(C156,LEN(CLEAN(C156))-6,1)="6"),DATE(MID(C156,1,2),MID(C156,3,2),MID(C156,5,2)),CHOOSE(14-LEN(CLEAN(C156)), DATE(MID(C156,1,2)+100,MID(C156,3,2),MID(C156,5,2)), DATE(MID(C156,1,1)+100,MID(C156,2,2),MID(C156,4,2)),DATE(2000,MID(C156,1,2),MID(C156,3,2)),DATE(2000,MID(C156,1,1),MID(C156,2,2)))),$A$1,"y")</f>
        <v>#VALUE!</v>
      </c>
      <c r="BK156" s="2578"/>
      <c r="BL156" s="2578"/>
      <c r="BM156" s="2578"/>
    </row>
    <row r="157" spans="1:65" s="2470" customFormat="1" ht="15" customHeight="1">
      <c r="A157" s="2553">
        <f>A155+1</f>
        <v>2</v>
      </c>
      <c r="B157" s="2579"/>
      <c r="C157" s="2580"/>
      <c r="D157" s="2581"/>
      <c r="E157" s="2581"/>
      <c r="F157" s="2581"/>
      <c r="G157" s="2582"/>
      <c r="H157" s="2583"/>
      <c r="I157" s="2584"/>
      <c r="J157" s="2579"/>
      <c r="K157" s="2579"/>
      <c r="L157" s="2585" t="s">
        <v>1993</v>
      </c>
      <c r="M157" s="2586"/>
      <c r="N157" s="2587"/>
      <c r="O157" s="2588"/>
      <c r="P157" s="2588"/>
      <c r="Q157" s="2588"/>
      <c r="R157" s="2588"/>
      <c r="S157" s="2588"/>
      <c r="T157" s="2588"/>
      <c r="U157" s="2588"/>
      <c r="V157" s="2588"/>
      <c r="W157" s="2589"/>
      <c r="X157" s="2589"/>
      <c r="Y157" s="2590"/>
      <c r="Z157" s="2591"/>
      <c r="AA157" s="2592"/>
      <c r="AB157" s="2593"/>
      <c r="AC157" s="2592"/>
      <c r="AD157" s="2592"/>
      <c r="AE157" s="2593"/>
      <c r="AF157" s="2594"/>
      <c r="AG157" s="2592"/>
      <c r="AH157" s="2592"/>
      <c r="AI157" s="2593"/>
      <c r="AJ157" s="2594"/>
      <c r="AK157" s="2592"/>
      <c r="AL157" s="2595"/>
      <c r="AM157" s="2596"/>
      <c r="AN157" s="2597"/>
      <c r="AO157" s="2597"/>
      <c r="AP157" s="2598"/>
      <c r="AQ157" s="2599"/>
      <c r="AR157" s="2600"/>
      <c r="AS157" s="2550"/>
      <c r="AT157" s="2550"/>
      <c r="AU157" s="2550"/>
      <c r="AV157" s="2550"/>
      <c r="AW157" s="2550"/>
      <c r="AY157" s="2551" t="s">
        <v>1996</v>
      </c>
      <c r="AZ157" s="2552"/>
      <c r="BB157" s="1812" t="s">
        <v>1997</v>
      </c>
      <c r="BC157" s="1812"/>
      <c r="BD157" s="1812"/>
      <c r="BE157" s="1812"/>
      <c r="BF157" s="1812" t="s">
        <v>1998</v>
      </c>
      <c r="BG157" s="1812"/>
      <c r="BH157" s="1812"/>
      <c r="BI157" s="1812"/>
      <c r="BJ157" s="1812" t="s">
        <v>1999</v>
      </c>
      <c r="BK157" s="1812"/>
      <c r="BL157" s="1812"/>
      <c r="BM157" s="1812"/>
    </row>
    <row r="158" spans="1:65" s="2470" customFormat="1" ht="15" customHeight="1">
      <c r="A158" s="2553"/>
      <c r="B158" s="2554"/>
      <c r="C158" s="2601"/>
      <c r="D158" s="2602"/>
      <c r="E158" s="2602"/>
      <c r="F158" s="2602"/>
      <c r="G158" s="2603"/>
      <c r="H158" s="2558"/>
      <c r="I158" s="2558"/>
      <c r="J158" s="2554"/>
      <c r="K158" s="2554"/>
      <c r="L158" s="2559" t="s">
        <v>1524</v>
      </c>
      <c r="M158" s="2560"/>
      <c r="N158" s="2561"/>
      <c r="O158" s="2562"/>
      <c r="P158" s="2562"/>
      <c r="Q158" s="2562"/>
      <c r="R158" s="2562"/>
      <c r="S158" s="2562"/>
      <c r="T158" s="2562"/>
      <c r="U158" s="2562"/>
      <c r="V158" s="2562"/>
      <c r="W158" s="2563"/>
      <c r="X158" s="2563"/>
      <c r="Y158" s="2564"/>
      <c r="Z158" s="2565"/>
      <c r="AA158" s="2566"/>
      <c r="AB158" s="2567"/>
      <c r="AC158" s="2566"/>
      <c r="AD158" s="2566"/>
      <c r="AE158" s="2567"/>
      <c r="AF158" s="2568"/>
      <c r="AG158" s="2566"/>
      <c r="AH158" s="2566"/>
      <c r="AI158" s="2567"/>
      <c r="AJ158" s="2568"/>
      <c r="AK158" s="2566"/>
      <c r="AL158" s="2569"/>
      <c r="AM158" s="2570"/>
      <c r="AN158" s="2571"/>
      <c r="AO158" s="2571"/>
      <c r="AP158" s="2572"/>
      <c r="AQ158" s="2573"/>
      <c r="AR158" s="2574"/>
      <c r="AS158" s="2575"/>
      <c r="AT158" s="2575"/>
      <c r="AU158" s="2575"/>
      <c r="AV158" s="2575"/>
      <c r="AW158" s="2575"/>
      <c r="AY158" s="2576">
        <f>LEN(C158)</f>
        <v>0</v>
      </c>
      <c r="AZ158" s="2577" t="b">
        <f>13=AY158</f>
        <v>0</v>
      </c>
      <c r="BB158" s="2578" t="e">
        <f>IF(LEN(CLEAN(C158))=10,IF(AND(VALUE(MID(C158,4,1))&gt;=1,VALUE(MID(C158,4,1))&lt;=4),MOD(11-MOD(0*2+0*3+0*4+MID(C158,1,1)*5+MID(C158,2,1)*6+MID(C158,3,1)*7+MID(C158,4,1)*8+MID(C158,5,1)*9+MID(C158,6,1)*2+MID(C158,7,1)*3+MID(C158,8,1)*4+MID(C158,9,1)*5,11),10),IF(AND(VALUE(MID(C158,4,1))&gt;=5,VALUE(MID(C158,4,1))&lt;=8),MOD(11-MOD(0*2+0*3+0*4+MID(C158,1,1)*5+MID(C158,2,1)*6+MID(C158,3,1)*7+MID(C158,4,1)*8+MID(C158,5,1)*9+MID(C158,6,1)*2+MID(C158,7,1)*3+MID(C158,8,1)*4+MID(C158,9,1)*5,11),10),"오류")),IF(LEN(CLEAN(C158))=11,IF(AND(VALUE(MID(C158,5,1))&gt;=1,VALUE(MID(C158,5,1))&lt;=4),MOD(11-MOD(0*2+0*3+MID(C158,1,1)*4+MID(C158,2,1)*5+MID(C158,3,1)*6+MID(C158,4,1)*7+MID(C158,5,1)*8+MID(C158,6,1)*9+MID(C158,7,1)*2+MID(C158,8,1)*3+MID(C158,9,1)*4+MID(C158,10,1)*5,11),10),IF(AND(VALUE(MID(C158,5,1))&gt;=5,VALUE(MID(C158,5,1))&lt;=8),MOD(11-MOD(0*2+0*3+MID(C158,1,1)*4+MID(C158,2,1)*5+MID(C158,3,1)*6+MID(C158,4,1)*7+MID(C158,5,1)*8+MID(C158,6,1)*9+MID(C158,7,1)*2+MID(C158,8,1)*3+MID(C158,9,1)*4+MID(C158,10,1)*5,11),10),"오류")),IF(LEN(CLEAN(C158))=12,IF(AND(VALUE(MID(C158,6,1))&gt;=1,VALUE(MID(C158,6,1))&lt;=4),MOD(11-MOD(0*2+MID(C158,1,1)*3+MID(C158,2,1)*4+MID(C158,3,1)*5+MID(C158,4,1)*6+MID(C158,5,1)*7+MID(C158,6,1)*8+MID(C158,7,1)*9+MID(C158,8,1)*2+MID(C158,9,1)*3+MID(C158,10,1)*4+MID(C158,11,1)*5,11),10),IF(AND(VALUE(MID(C158,7,1))&gt;=5,VALUE(MID(C158,7,1))&lt;=8),MOD(11-MOD(0*2+MID(C158,1,1)*3+MID(C158,2,1)*4+MID(C158,3,1)*5+MID(C158,4,1)*6+MID(C158,5,1)*7+MID(C158,6,1)*8+MID(C158,7,1)*9+MID(C158,8,1)*2+MID(C158,9,1)*3+MID(C158,10,1)*4+MID(C158,11,1)*5,11),10),"오류")),IF(AND(VALUE(MID(C158,7,1))&gt;=1,VALUE(MID(C158,7,1))&lt;=4),MOD(11-MOD(MID(C158,1,1)*2+MID(C158,2,1)*3+MID(C158,3,1)*4+MID(C158,4,1)*5+MID(C158,5,1)*6+MID(C158,6,1)*7+MID(C158,7,1)*8+MID(C158,8,1)*9+MID(C158,9,1)*2+MID(C158,10,1)*3+MID(C158,11,1)*4+MID(C158,12,1)*5,11),10),IF(AND(VALUE(MID(C158,7,1))&gt;=5,VALUE(MID(C158,7,1))&lt;=8),IF(LEN(CLEAN(C158))=12,MOD(MOD(11-MOD(0*2+MID(C158,1,1)*3+MID(C158,2,1)*4+MID(C158,3,1)*5+MID(C158,4,1)*6+MID(C158,5,1)*7+MID(C158,6,1)*8+MID(C158,7,1)*9+MID(C158,8,1)*2+MID(C158,9,1)*3+MID(C158,10,1)*4+MID(C158,11,1)*5,11),10)+2,10),MOD(MOD(11-MOD(MID(C158,1,1)*2+MID(C158,2,1)*3+MID(C158,3,1)*4+MID(C158,4,1)*5+MID(C158,5,1)*6+MID(C158,6,1)*7+MID(C158,7,1)*8+MID(C158,8,1)*9+MID(C158,9,1)*2+MID(C158,10,1)*3+MID(C158,11,1)*4+MID(C158,12,1)*5,11),10)+2,10)))))))</f>
        <v>#VALUE!</v>
      </c>
      <c r="BC158" s="2578"/>
      <c r="BD158" s="2578"/>
      <c r="BE158" s="2578"/>
      <c r="BF158" s="2578" t="e">
        <f>IF(INT(RIGHT(C158,1))=BB158,"OK","주민오류")</f>
        <v>#VALUE!</v>
      </c>
      <c r="BG158" s="2578"/>
      <c r="BH158" s="2578"/>
      <c r="BI158" s="2578"/>
      <c r="BJ158" s="2578" t="e">
        <f>DATEDIF(IF(OR(MID(C158,LEN(CLEAN(C158))-6,1)&lt;="2",MID(C158,LEN(CLEAN(C158))-6,1)="5",MID(C158,LEN(CLEAN(C158))-6,1)="6"),DATE(MID(C158,1,2),MID(C158,3,2),MID(C158,5,2)),CHOOSE(14-LEN(CLEAN(C158)), DATE(MID(C158,1,2)+100,MID(C158,3,2),MID(C158,5,2)), DATE(MID(C158,1,1)+100,MID(C158,2,2),MID(C158,4,2)),DATE(2000,MID(C158,1,2),MID(C158,3,2)),DATE(2000,MID(C158,1,1),MID(C158,2,2)))),$A$1,"y")</f>
        <v>#VALUE!</v>
      </c>
      <c r="BK158" s="2578"/>
      <c r="BL158" s="2578"/>
      <c r="BM158" s="2578"/>
    </row>
    <row r="159" spans="1:65" s="2470" customFormat="1" ht="15" customHeight="1">
      <c r="A159" s="2553">
        <f>A157+1</f>
        <v>3</v>
      </c>
      <c r="B159" s="2579"/>
      <c r="C159" s="2580"/>
      <c r="D159" s="2581"/>
      <c r="E159" s="2581"/>
      <c r="F159" s="2581"/>
      <c r="G159" s="2582"/>
      <c r="H159" s="2583"/>
      <c r="I159" s="2584"/>
      <c r="J159" s="2579"/>
      <c r="K159" s="2579"/>
      <c r="L159" s="2585" t="s">
        <v>1993</v>
      </c>
      <c r="M159" s="2586"/>
      <c r="N159" s="2587"/>
      <c r="O159" s="2588"/>
      <c r="P159" s="2588"/>
      <c r="Q159" s="2588"/>
      <c r="R159" s="2588"/>
      <c r="S159" s="2588"/>
      <c r="T159" s="2588"/>
      <c r="U159" s="2588"/>
      <c r="V159" s="2588"/>
      <c r="W159" s="2589"/>
      <c r="X159" s="2589"/>
      <c r="Y159" s="2590"/>
      <c r="Z159" s="2591"/>
      <c r="AA159" s="2592"/>
      <c r="AB159" s="2593"/>
      <c r="AC159" s="2592"/>
      <c r="AD159" s="2592"/>
      <c r="AE159" s="2593"/>
      <c r="AF159" s="2594"/>
      <c r="AG159" s="2592"/>
      <c r="AH159" s="2592"/>
      <c r="AI159" s="2593"/>
      <c r="AJ159" s="2594"/>
      <c r="AK159" s="2592"/>
      <c r="AL159" s="2595"/>
      <c r="AM159" s="2596"/>
      <c r="AN159" s="2597"/>
      <c r="AO159" s="2597"/>
      <c r="AP159" s="2598"/>
      <c r="AQ159" s="2599"/>
      <c r="AR159" s="2600"/>
      <c r="AS159" s="2550"/>
      <c r="AT159" s="2550"/>
      <c r="AU159" s="2550"/>
      <c r="AV159" s="2550"/>
      <c r="AW159" s="2550"/>
      <c r="AY159" s="2551" t="s">
        <v>1996</v>
      </c>
      <c r="AZ159" s="2552"/>
      <c r="BB159" s="1812" t="s">
        <v>1997</v>
      </c>
      <c r="BC159" s="1812"/>
      <c r="BD159" s="1812"/>
      <c r="BE159" s="1812"/>
      <c r="BF159" s="1812" t="s">
        <v>1998</v>
      </c>
      <c r="BG159" s="1812"/>
      <c r="BH159" s="1812"/>
      <c r="BI159" s="1812"/>
      <c r="BJ159" s="1812" t="s">
        <v>1999</v>
      </c>
      <c r="BK159" s="1812"/>
      <c r="BL159" s="1812"/>
      <c r="BM159" s="1812"/>
    </row>
    <row r="160" spans="1:65" s="2470" customFormat="1" ht="15" customHeight="1">
      <c r="A160" s="2553"/>
      <c r="B160" s="2554"/>
      <c r="C160" s="2601"/>
      <c r="D160" s="2602"/>
      <c r="E160" s="2602"/>
      <c r="F160" s="2602"/>
      <c r="G160" s="2603"/>
      <c r="H160" s="2558"/>
      <c r="I160" s="2558"/>
      <c r="J160" s="2554"/>
      <c r="K160" s="2554"/>
      <c r="L160" s="2559" t="s">
        <v>1524</v>
      </c>
      <c r="M160" s="2560"/>
      <c r="N160" s="2561"/>
      <c r="O160" s="2562"/>
      <c r="P160" s="2562"/>
      <c r="Q160" s="2562"/>
      <c r="R160" s="2562"/>
      <c r="S160" s="2562"/>
      <c r="T160" s="2562"/>
      <c r="U160" s="2562"/>
      <c r="V160" s="2562"/>
      <c r="W160" s="2563"/>
      <c r="X160" s="2563"/>
      <c r="Y160" s="2564"/>
      <c r="Z160" s="2565"/>
      <c r="AA160" s="2566"/>
      <c r="AB160" s="2567"/>
      <c r="AC160" s="2566"/>
      <c r="AD160" s="2566"/>
      <c r="AE160" s="2567"/>
      <c r="AF160" s="2568"/>
      <c r="AG160" s="2566"/>
      <c r="AH160" s="2566"/>
      <c r="AI160" s="2567"/>
      <c r="AJ160" s="2568"/>
      <c r="AK160" s="2566"/>
      <c r="AL160" s="2569"/>
      <c r="AM160" s="2570"/>
      <c r="AN160" s="2571"/>
      <c r="AO160" s="2571"/>
      <c r="AP160" s="2572"/>
      <c r="AQ160" s="2573"/>
      <c r="AR160" s="2574"/>
      <c r="AS160" s="2575"/>
      <c r="AT160" s="2575"/>
      <c r="AU160" s="2575"/>
      <c r="AV160" s="2575"/>
      <c r="AW160" s="2575"/>
      <c r="AY160" s="2576">
        <f>LEN(C160)</f>
        <v>0</v>
      </c>
      <c r="AZ160" s="2577" t="b">
        <f>13=AY160</f>
        <v>0</v>
      </c>
      <c r="BB160" s="2578" t="e">
        <f>IF(LEN(CLEAN(C160))=10,IF(AND(VALUE(MID(C160,4,1))&gt;=1,VALUE(MID(C160,4,1))&lt;=4),MOD(11-MOD(0*2+0*3+0*4+MID(C160,1,1)*5+MID(C160,2,1)*6+MID(C160,3,1)*7+MID(C160,4,1)*8+MID(C160,5,1)*9+MID(C160,6,1)*2+MID(C160,7,1)*3+MID(C160,8,1)*4+MID(C160,9,1)*5,11),10),IF(AND(VALUE(MID(C160,4,1))&gt;=5,VALUE(MID(C160,4,1))&lt;=8),MOD(11-MOD(0*2+0*3+0*4+MID(C160,1,1)*5+MID(C160,2,1)*6+MID(C160,3,1)*7+MID(C160,4,1)*8+MID(C160,5,1)*9+MID(C160,6,1)*2+MID(C160,7,1)*3+MID(C160,8,1)*4+MID(C160,9,1)*5,11),10),"오류")),IF(LEN(CLEAN(C160))=11,IF(AND(VALUE(MID(C160,5,1))&gt;=1,VALUE(MID(C160,5,1))&lt;=4),MOD(11-MOD(0*2+0*3+MID(C160,1,1)*4+MID(C160,2,1)*5+MID(C160,3,1)*6+MID(C160,4,1)*7+MID(C160,5,1)*8+MID(C160,6,1)*9+MID(C160,7,1)*2+MID(C160,8,1)*3+MID(C160,9,1)*4+MID(C160,10,1)*5,11),10),IF(AND(VALUE(MID(C160,5,1))&gt;=5,VALUE(MID(C160,5,1))&lt;=8),MOD(11-MOD(0*2+0*3+MID(C160,1,1)*4+MID(C160,2,1)*5+MID(C160,3,1)*6+MID(C160,4,1)*7+MID(C160,5,1)*8+MID(C160,6,1)*9+MID(C160,7,1)*2+MID(C160,8,1)*3+MID(C160,9,1)*4+MID(C160,10,1)*5,11),10),"오류")),IF(LEN(CLEAN(C160))=12,IF(AND(VALUE(MID(C160,6,1))&gt;=1,VALUE(MID(C160,6,1))&lt;=4),MOD(11-MOD(0*2+MID(C160,1,1)*3+MID(C160,2,1)*4+MID(C160,3,1)*5+MID(C160,4,1)*6+MID(C160,5,1)*7+MID(C160,6,1)*8+MID(C160,7,1)*9+MID(C160,8,1)*2+MID(C160,9,1)*3+MID(C160,10,1)*4+MID(C160,11,1)*5,11),10),IF(AND(VALUE(MID(C160,7,1))&gt;=5,VALUE(MID(C160,7,1))&lt;=8),MOD(11-MOD(0*2+MID(C160,1,1)*3+MID(C160,2,1)*4+MID(C160,3,1)*5+MID(C160,4,1)*6+MID(C160,5,1)*7+MID(C160,6,1)*8+MID(C160,7,1)*9+MID(C160,8,1)*2+MID(C160,9,1)*3+MID(C160,10,1)*4+MID(C160,11,1)*5,11),10),"오류")),IF(AND(VALUE(MID(C160,7,1))&gt;=1,VALUE(MID(C160,7,1))&lt;=4),MOD(11-MOD(MID(C160,1,1)*2+MID(C160,2,1)*3+MID(C160,3,1)*4+MID(C160,4,1)*5+MID(C160,5,1)*6+MID(C160,6,1)*7+MID(C160,7,1)*8+MID(C160,8,1)*9+MID(C160,9,1)*2+MID(C160,10,1)*3+MID(C160,11,1)*4+MID(C160,12,1)*5,11),10),IF(AND(VALUE(MID(C160,7,1))&gt;=5,VALUE(MID(C160,7,1))&lt;=8),IF(LEN(CLEAN(C160))=12,MOD(MOD(11-MOD(0*2+MID(C160,1,1)*3+MID(C160,2,1)*4+MID(C160,3,1)*5+MID(C160,4,1)*6+MID(C160,5,1)*7+MID(C160,6,1)*8+MID(C160,7,1)*9+MID(C160,8,1)*2+MID(C160,9,1)*3+MID(C160,10,1)*4+MID(C160,11,1)*5,11),10)+2,10),MOD(MOD(11-MOD(MID(C160,1,1)*2+MID(C160,2,1)*3+MID(C160,3,1)*4+MID(C160,4,1)*5+MID(C160,5,1)*6+MID(C160,6,1)*7+MID(C160,7,1)*8+MID(C160,8,1)*9+MID(C160,9,1)*2+MID(C160,10,1)*3+MID(C160,11,1)*4+MID(C160,12,1)*5,11),10)+2,10)))))))</f>
        <v>#VALUE!</v>
      </c>
      <c r="BC160" s="2578"/>
      <c r="BD160" s="2578"/>
      <c r="BE160" s="2578"/>
      <c r="BF160" s="2578" t="e">
        <f>IF(INT(RIGHT(C160,1))=BB160,"OK","주민오류")</f>
        <v>#VALUE!</v>
      </c>
      <c r="BG160" s="2578"/>
      <c r="BH160" s="2578"/>
      <c r="BI160" s="2578"/>
      <c r="BJ160" s="2578" t="e">
        <f>DATEDIF(IF(OR(MID(C160,LEN(CLEAN(C160))-6,1)&lt;="2",MID(C160,LEN(CLEAN(C160))-6,1)="5",MID(C160,LEN(CLEAN(C160))-6,1)="6"),DATE(MID(C160,1,2),MID(C160,3,2),MID(C160,5,2)),CHOOSE(14-LEN(CLEAN(C160)), DATE(MID(C160,1,2)+100,MID(C160,3,2),MID(C160,5,2)), DATE(MID(C160,1,1)+100,MID(C160,2,2),MID(C160,4,2)),DATE(2000,MID(C160,1,2),MID(C160,3,2)),DATE(2000,MID(C160,1,1),MID(C160,2,2)))),$A$1,"y")</f>
        <v>#VALUE!</v>
      </c>
      <c r="BK160" s="2578"/>
      <c r="BL160" s="2578"/>
      <c r="BM160" s="2578"/>
    </row>
    <row r="161" spans="1:65" s="2470" customFormat="1" ht="15" customHeight="1">
      <c r="A161" s="2553">
        <f>A159+1</f>
        <v>4</v>
      </c>
      <c r="B161" s="2579"/>
      <c r="C161" s="2580"/>
      <c r="D161" s="2581"/>
      <c r="E161" s="2581"/>
      <c r="F161" s="2581"/>
      <c r="G161" s="2582"/>
      <c r="H161" s="2583"/>
      <c r="I161" s="2584"/>
      <c r="J161" s="2579"/>
      <c r="K161" s="2579"/>
      <c r="L161" s="2585" t="s">
        <v>1993</v>
      </c>
      <c r="M161" s="2586"/>
      <c r="N161" s="2587"/>
      <c r="O161" s="2588"/>
      <c r="P161" s="2588"/>
      <c r="Q161" s="2588"/>
      <c r="R161" s="2588"/>
      <c r="S161" s="2588"/>
      <c r="T161" s="2588"/>
      <c r="U161" s="2588"/>
      <c r="V161" s="2588"/>
      <c r="W161" s="2589"/>
      <c r="X161" s="2589"/>
      <c r="Y161" s="2590"/>
      <c r="Z161" s="2591"/>
      <c r="AA161" s="2592"/>
      <c r="AB161" s="2593"/>
      <c r="AC161" s="2592"/>
      <c r="AD161" s="2592"/>
      <c r="AE161" s="2593"/>
      <c r="AF161" s="2594"/>
      <c r="AG161" s="2592"/>
      <c r="AH161" s="2592"/>
      <c r="AI161" s="2593"/>
      <c r="AJ161" s="2594"/>
      <c r="AK161" s="2592"/>
      <c r="AL161" s="2595"/>
      <c r="AM161" s="2596"/>
      <c r="AN161" s="2597"/>
      <c r="AO161" s="2597"/>
      <c r="AP161" s="2598"/>
      <c r="AQ161" s="2599"/>
      <c r="AR161" s="2600"/>
      <c r="AS161" s="2550"/>
      <c r="AT161" s="2550"/>
      <c r="AU161" s="2550"/>
      <c r="AV161" s="2550"/>
      <c r="AW161" s="2550"/>
      <c r="AY161" s="2551" t="s">
        <v>1996</v>
      </c>
      <c r="AZ161" s="2552"/>
      <c r="BB161" s="1812" t="s">
        <v>1997</v>
      </c>
      <c r="BC161" s="1812"/>
      <c r="BD161" s="1812"/>
      <c r="BE161" s="1812"/>
      <c r="BF161" s="1812" t="s">
        <v>1998</v>
      </c>
      <c r="BG161" s="1812"/>
      <c r="BH161" s="1812"/>
      <c r="BI161" s="1812"/>
      <c r="BJ161" s="1812" t="s">
        <v>1999</v>
      </c>
      <c r="BK161" s="1812"/>
      <c r="BL161" s="1812"/>
      <c r="BM161" s="1812"/>
    </row>
    <row r="162" spans="1:65" s="2470" customFormat="1" ht="15" customHeight="1">
      <c r="A162" s="2553"/>
      <c r="B162" s="2554"/>
      <c r="C162" s="2601"/>
      <c r="D162" s="2602"/>
      <c r="E162" s="2602"/>
      <c r="F162" s="2602"/>
      <c r="G162" s="2603"/>
      <c r="H162" s="2558"/>
      <c r="I162" s="2558"/>
      <c r="J162" s="2554"/>
      <c r="K162" s="2554"/>
      <c r="L162" s="2559" t="s">
        <v>1524</v>
      </c>
      <c r="M162" s="2560"/>
      <c r="N162" s="2561"/>
      <c r="O162" s="2562"/>
      <c r="P162" s="2562"/>
      <c r="Q162" s="2562"/>
      <c r="R162" s="2562"/>
      <c r="S162" s="2562"/>
      <c r="T162" s="2562"/>
      <c r="U162" s="2562"/>
      <c r="V162" s="2562"/>
      <c r="W162" s="2563"/>
      <c r="X162" s="2563"/>
      <c r="Y162" s="2564"/>
      <c r="Z162" s="2565"/>
      <c r="AA162" s="2566"/>
      <c r="AB162" s="2567"/>
      <c r="AC162" s="2566"/>
      <c r="AD162" s="2566"/>
      <c r="AE162" s="2567"/>
      <c r="AF162" s="2568"/>
      <c r="AG162" s="2566"/>
      <c r="AH162" s="2566"/>
      <c r="AI162" s="2567"/>
      <c r="AJ162" s="2568"/>
      <c r="AK162" s="2566"/>
      <c r="AL162" s="2569"/>
      <c r="AM162" s="2570"/>
      <c r="AN162" s="2571"/>
      <c r="AO162" s="2571"/>
      <c r="AP162" s="2572"/>
      <c r="AQ162" s="2573"/>
      <c r="AR162" s="2574"/>
      <c r="AS162" s="2575"/>
      <c r="AT162" s="2575"/>
      <c r="AU162" s="2575"/>
      <c r="AV162" s="2575"/>
      <c r="AW162" s="2575"/>
      <c r="AY162" s="2576">
        <f>LEN(C162)</f>
        <v>0</v>
      </c>
      <c r="AZ162" s="2577" t="b">
        <f>13=AY162</f>
        <v>0</v>
      </c>
      <c r="BB162" s="2578" t="e">
        <f>IF(LEN(CLEAN(C162))=10,IF(AND(VALUE(MID(C162,4,1))&gt;=1,VALUE(MID(C162,4,1))&lt;=4),MOD(11-MOD(0*2+0*3+0*4+MID(C162,1,1)*5+MID(C162,2,1)*6+MID(C162,3,1)*7+MID(C162,4,1)*8+MID(C162,5,1)*9+MID(C162,6,1)*2+MID(C162,7,1)*3+MID(C162,8,1)*4+MID(C162,9,1)*5,11),10),IF(AND(VALUE(MID(C162,4,1))&gt;=5,VALUE(MID(C162,4,1))&lt;=8),MOD(11-MOD(0*2+0*3+0*4+MID(C162,1,1)*5+MID(C162,2,1)*6+MID(C162,3,1)*7+MID(C162,4,1)*8+MID(C162,5,1)*9+MID(C162,6,1)*2+MID(C162,7,1)*3+MID(C162,8,1)*4+MID(C162,9,1)*5,11),10),"오류")),IF(LEN(CLEAN(C162))=11,IF(AND(VALUE(MID(C162,5,1))&gt;=1,VALUE(MID(C162,5,1))&lt;=4),MOD(11-MOD(0*2+0*3+MID(C162,1,1)*4+MID(C162,2,1)*5+MID(C162,3,1)*6+MID(C162,4,1)*7+MID(C162,5,1)*8+MID(C162,6,1)*9+MID(C162,7,1)*2+MID(C162,8,1)*3+MID(C162,9,1)*4+MID(C162,10,1)*5,11),10),IF(AND(VALUE(MID(C162,5,1))&gt;=5,VALUE(MID(C162,5,1))&lt;=8),MOD(11-MOD(0*2+0*3+MID(C162,1,1)*4+MID(C162,2,1)*5+MID(C162,3,1)*6+MID(C162,4,1)*7+MID(C162,5,1)*8+MID(C162,6,1)*9+MID(C162,7,1)*2+MID(C162,8,1)*3+MID(C162,9,1)*4+MID(C162,10,1)*5,11),10),"오류")),IF(LEN(CLEAN(C162))=12,IF(AND(VALUE(MID(C162,6,1))&gt;=1,VALUE(MID(C162,6,1))&lt;=4),MOD(11-MOD(0*2+MID(C162,1,1)*3+MID(C162,2,1)*4+MID(C162,3,1)*5+MID(C162,4,1)*6+MID(C162,5,1)*7+MID(C162,6,1)*8+MID(C162,7,1)*9+MID(C162,8,1)*2+MID(C162,9,1)*3+MID(C162,10,1)*4+MID(C162,11,1)*5,11),10),IF(AND(VALUE(MID(C162,7,1))&gt;=5,VALUE(MID(C162,7,1))&lt;=8),MOD(11-MOD(0*2+MID(C162,1,1)*3+MID(C162,2,1)*4+MID(C162,3,1)*5+MID(C162,4,1)*6+MID(C162,5,1)*7+MID(C162,6,1)*8+MID(C162,7,1)*9+MID(C162,8,1)*2+MID(C162,9,1)*3+MID(C162,10,1)*4+MID(C162,11,1)*5,11),10),"오류")),IF(AND(VALUE(MID(C162,7,1))&gt;=1,VALUE(MID(C162,7,1))&lt;=4),MOD(11-MOD(MID(C162,1,1)*2+MID(C162,2,1)*3+MID(C162,3,1)*4+MID(C162,4,1)*5+MID(C162,5,1)*6+MID(C162,6,1)*7+MID(C162,7,1)*8+MID(C162,8,1)*9+MID(C162,9,1)*2+MID(C162,10,1)*3+MID(C162,11,1)*4+MID(C162,12,1)*5,11),10),IF(AND(VALUE(MID(C162,7,1))&gt;=5,VALUE(MID(C162,7,1))&lt;=8),IF(LEN(CLEAN(C162))=12,MOD(MOD(11-MOD(0*2+MID(C162,1,1)*3+MID(C162,2,1)*4+MID(C162,3,1)*5+MID(C162,4,1)*6+MID(C162,5,1)*7+MID(C162,6,1)*8+MID(C162,7,1)*9+MID(C162,8,1)*2+MID(C162,9,1)*3+MID(C162,10,1)*4+MID(C162,11,1)*5,11),10)+2,10),MOD(MOD(11-MOD(MID(C162,1,1)*2+MID(C162,2,1)*3+MID(C162,3,1)*4+MID(C162,4,1)*5+MID(C162,5,1)*6+MID(C162,6,1)*7+MID(C162,7,1)*8+MID(C162,8,1)*9+MID(C162,9,1)*2+MID(C162,10,1)*3+MID(C162,11,1)*4+MID(C162,12,1)*5,11),10)+2,10)))))))</f>
        <v>#VALUE!</v>
      </c>
      <c r="BC162" s="2578"/>
      <c r="BD162" s="2578"/>
      <c r="BE162" s="2578"/>
      <c r="BF162" s="2578" t="e">
        <f>IF(INT(RIGHT(C162,1))=BB162,"OK","주민오류")</f>
        <v>#VALUE!</v>
      </c>
      <c r="BG162" s="2578"/>
      <c r="BH162" s="2578"/>
      <c r="BI162" s="2578"/>
      <c r="BJ162" s="2578" t="e">
        <f>DATEDIF(IF(OR(MID(C162,LEN(CLEAN(C162))-6,1)&lt;="2",MID(C162,LEN(CLEAN(C162))-6,1)="5",MID(C162,LEN(CLEAN(C162))-6,1)="6"),DATE(MID(C162,1,2),MID(C162,3,2),MID(C162,5,2)),CHOOSE(14-LEN(CLEAN(C162)), DATE(MID(C162,1,2)+100,MID(C162,3,2),MID(C162,5,2)), DATE(MID(C162,1,1)+100,MID(C162,2,2),MID(C162,4,2)),DATE(2000,MID(C162,1,2),MID(C162,3,2)),DATE(2000,MID(C162,1,1),MID(C162,2,2)))),$A$1,"y")</f>
        <v>#VALUE!</v>
      </c>
      <c r="BK162" s="2578"/>
      <c r="BL162" s="2578"/>
      <c r="BM162" s="2578"/>
    </row>
    <row r="163" spans="1:65" s="2470" customFormat="1" ht="15" customHeight="1">
      <c r="A163" s="2553">
        <f>A161+1</f>
        <v>5</v>
      </c>
      <c r="B163" s="2579"/>
      <c r="C163" s="2580"/>
      <c r="D163" s="2581"/>
      <c r="E163" s="2581"/>
      <c r="F163" s="2581"/>
      <c r="G163" s="2582"/>
      <c r="H163" s="2583"/>
      <c r="I163" s="2584"/>
      <c r="J163" s="2579"/>
      <c r="K163" s="2579"/>
      <c r="L163" s="2585" t="s">
        <v>1993</v>
      </c>
      <c r="M163" s="2586"/>
      <c r="N163" s="2587"/>
      <c r="O163" s="2588"/>
      <c r="P163" s="2588"/>
      <c r="Q163" s="2588"/>
      <c r="R163" s="2588"/>
      <c r="S163" s="2588"/>
      <c r="T163" s="2588"/>
      <c r="U163" s="2588"/>
      <c r="V163" s="2588"/>
      <c r="W163" s="2589"/>
      <c r="X163" s="2589"/>
      <c r="Y163" s="2590"/>
      <c r="Z163" s="2591"/>
      <c r="AA163" s="2592"/>
      <c r="AB163" s="2593"/>
      <c r="AC163" s="2592"/>
      <c r="AD163" s="2592"/>
      <c r="AE163" s="2593"/>
      <c r="AF163" s="2594"/>
      <c r="AG163" s="2592"/>
      <c r="AH163" s="2592"/>
      <c r="AI163" s="2593"/>
      <c r="AJ163" s="2594"/>
      <c r="AK163" s="2592"/>
      <c r="AL163" s="2595"/>
      <c r="AM163" s="2596"/>
      <c r="AN163" s="2597"/>
      <c r="AO163" s="2597"/>
      <c r="AP163" s="2598"/>
      <c r="AQ163" s="2599"/>
      <c r="AR163" s="2600"/>
      <c r="AS163" s="2550"/>
      <c r="AT163" s="2550"/>
      <c r="AU163" s="2550"/>
      <c r="AV163" s="2550"/>
      <c r="AW163" s="2550"/>
      <c r="AY163" s="2551" t="s">
        <v>1996</v>
      </c>
      <c r="AZ163" s="2552"/>
      <c r="BB163" s="1812" t="s">
        <v>1997</v>
      </c>
      <c r="BC163" s="1812"/>
      <c r="BD163" s="1812"/>
      <c r="BE163" s="1812"/>
      <c r="BF163" s="1812" t="s">
        <v>1998</v>
      </c>
      <c r="BG163" s="1812"/>
      <c r="BH163" s="1812"/>
      <c r="BI163" s="1812"/>
      <c r="BJ163" s="1812" t="s">
        <v>1999</v>
      </c>
      <c r="BK163" s="1812"/>
      <c r="BL163" s="1812"/>
      <c r="BM163" s="1812"/>
    </row>
    <row r="164" spans="1:65" s="2470" customFormat="1" ht="15" customHeight="1">
      <c r="A164" s="2553"/>
      <c r="B164" s="2554"/>
      <c r="C164" s="2601"/>
      <c r="D164" s="2602"/>
      <c r="E164" s="2602"/>
      <c r="F164" s="2602"/>
      <c r="G164" s="2603"/>
      <c r="H164" s="2558"/>
      <c r="I164" s="2558"/>
      <c r="J164" s="2554"/>
      <c r="K164" s="2554"/>
      <c r="L164" s="2559" t="s">
        <v>1524</v>
      </c>
      <c r="M164" s="2560"/>
      <c r="N164" s="2561"/>
      <c r="O164" s="2562"/>
      <c r="P164" s="2562"/>
      <c r="Q164" s="2562"/>
      <c r="R164" s="2562"/>
      <c r="S164" s="2562"/>
      <c r="T164" s="2562"/>
      <c r="U164" s="2562"/>
      <c r="V164" s="2562"/>
      <c r="W164" s="2563"/>
      <c r="X164" s="2563"/>
      <c r="Y164" s="2564"/>
      <c r="Z164" s="2565"/>
      <c r="AA164" s="2566"/>
      <c r="AB164" s="2567"/>
      <c r="AC164" s="2566"/>
      <c r="AD164" s="2566"/>
      <c r="AE164" s="2567"/>
      <c r="AF164" s="2568"/>
      <c r="AG164" s="2566"/>
      <c r="AH164" s="2566"/>
      <c r="AI164" s="2567"/>
      <c r="AJ164" s="2568"/>
      <c r="AK164" s="2566"/>
      <c r="AL164" s="2569"/>
      <c r="AM164" s="2570"/>
      <c r="AN164" s="2571"/>
      <c r="AO164" s="2571"/>
      <c r="AP164" s="2572"/>
      <c r="AQ164" s="2573"/>
      <c r="AR164" s="2574"/>
      <c r="AS164" s="2575"/>
      <c r="AT164" s="2575"/>
      <c r="AU164" s="2575"/>
      <c r="AV164" s="2575"/>
      <c r="AW164" s="2575"/>
      <c r="AY164" s="2576">
        <f>LEN(C164)</f>
        <v>0</v>
      </c>
      <c r="AZ164" s="2577" t="b">
        <f>13=AY164</f>
        <v>0</v>
      </c>
      <c r="BB164" s="2578" t="e">
        <f>IF(LEN(CLEAN(C164))=10,IF(AND(VALUE(MID(C164,4,1))&gt;=1,VALUE(MID(C164,4,1))&lt;=4),MOD(11-MOD(0*2+0*3+0*4+MID(C164,1,1)*5+MID(C164,2,1)*6+MID(C164,3,1)*7+MID(C164,4,1)*8+MID(C164,5,1)*9+MID(C164,6,1)*2+MID(C164,7,1)*3+MID(C164,8,1)*4+MID(C164,9,1)*5,11),10),IF(AND(VALUE(MID(C164,4,1))&gt;=5,VALUE(MID(C164,4,1))&lt;=8),MOD(11-MOD(0*2+0*3+0*4+MID(C164,1,1)*5+MID(C164,2,1)*6+MID(C164,3,1)*7+MID(C164,4,1)*8+MID(C164,5,1)*9+MID(C164,6,1)*2+MID(C164,7,1)*3+MID(C164,8,1)*4+MID(C164,9,1)*5,11),10),"오류")),IF(LEN(CLEAN(C164))=11,IF(AND(VALUE(MID(C164,5,1))&gt;=1,VALUE(MID(C164,5,1))&lt;=4),MOD(11-MOD(0*2+0*3+MID(C164,1,1)*4+MID(C164,2,1)*5+MID(C164,3,1)*6+MID(C164,4,1)*7+MID(C164,5,1)*8+MID(C164,6,1)*9+MID(C164,7,1)*2+MID(C164,8,1)*3+MID(C164,9,1)*4+MID(C164,10,1)*5,11),10),IF(AND(VALUE(MID(C164,5,1))&gt;=5,VALUE(MID(C164,5,1))&lt;=8),MOD(11-MOD(0*2+0*3+MID(C164,1,1)*4+MID(C164,2,1)*5+MID(C164,3,1)*6+MID(C164,4,1)*7+MID(C164,5,1)*8+MID(C164,6,1)*9+MID(C164,7,1)*2+MID(C164,8,1)*3+MID(C164,9,1)*4+MID(C164,10,1)*5,11),10),"오류")),IF(LEN(CLEAN(C164))=12,IF(AND(VALUE(MID(C164,6,1))&gt;=1,VALUE(MID(C164,6,1))&lt;=4),MOD(11-MOD(0*2+MID(C164,1,1)*3+MID(C164,2,1)*4+MID(C164,3,1)*5+MID(C164,4,1)*6+MID(C164,5,1)*7+MID(C164,6,1)*8+MID(C164,7,1)*9+MID(C164,8,1)*2+MID(C164,9,1)*3+MID(C164,10,1)*4+MID(C164,11,1)*5,11),10),IF(AND(VALUE(MID(C164,7,1))&gt;=5,VALUE(MID(C164,7,1))&lt;=8),MOD(11-MOD(0*2+MID(C164,1,1)*3+MID(C164,2,1)*4+MID(C164,3,1)*5+MID(C164,4,1)*6+MID(C164,5,1)*7+MID(C164,6,1)*8+MID(C164,7,1)*9+MID(C164,8,1)*2+MID(C164,9,1)*3+MID(C164,10,1)*4+MID(C164,11,1)*5,11),10),"오류")),IF(AND(VALUE(MID(C164,7,1))&gt;=1,VALUE(MID(C164,7,1))&lt;=4),MOD(11-MOD(MID(C164,1,1)*2+MID(C164,2,1)*3+MID(C164,3,1)*4+MID(C164,4,1)*5+MID(C164,5,1)*6+MID(C164,6,1)*7+MID(C164,7,1)*8+MID(C164,8,1)*9+MID(C164,9,1)*2+MID(C164,10,1)*3+MID(C164,11,1)*4+MID(C164,12,1)*5,11),10),IF(AND(VALUE(MID(C164,7,1))&gt;=5,VALUE(MID(C164,7,1))&lt;=8),IF(LEN(CLEAN(C164))=12,MOD(MOD(11-MOD(0*2+MID(C164,1,1)*3+MID(C164,2,1)*4+MID(C164,3,1)*5+MID(C164,4,1)*6+MID(C164,5,1)*7+MID(C164,6,1)*8+MID(C164,7,1)*9+MID(C164,8,1)*2+MID(C164,9,1)*3+MID(C164,10,1)*4+MID(C164,11,1)*5,11),10)+2,10),MOD(MOD(11-MOD(MID(C164,1,1)*2+MID(C164,2,1)*3+MID(C164,3,1)*4+MID(C164,4,1)*5+MID(C164,5,1)*6+MID(C164,6,1)*7+MID(C164,7,1)*8+MID(C164,8,1)*9+MID(C164,9,1)*2+MID(C164,10,1)*3+MID(C164,11,1)*4+MID(C164,12,1)*5,11),10)+2,10)))))))</f>
        <v>#VALUE!</v>
      </c>
      <c r="BC164" s="2578"/>
      <c r="BD164" s="2578"/>
      <c r="BE164" s="2578"/>
      <c r="BF164" s="2578" t="e">
        <f>IF(INT(RIGHT(C164,1))=BB164,"OK","주민오류")</f>
        <v>#VALUE!</v>
      </c>
      <c r="BG164" s="2578"/>
      <c r="BH164" s="2578"/>
      <c r="BI164" s="2578"/>
      <c r="BJ164" s="2578" t="e">
        <f>DATEDIF(IF(OR(MID(C164,LEN(CLEAN(C164))-6,1)&lt;="2",MID(C164,LEN(CLEAN(C164))-6,1)="5",MID(C164,LEN(CLEAN(C164))-6,1)="6"),DATE(MID(C164,1,2),MID(C164,3,2),MID(C164,5,2)),CHOOSE(14-LEN(CLEAN(C164)), DATE(MID(C164,1,2)+100,MID(C164,3,2),MID(C164,5,2)), DATE(MID(C164,1,1)+100,MID(C164,2,2),MID(C164,4,2)),DATE(2000,MID(C164,1,2),MID(C164,3,2)),DATE(2000,MID(C164,1,1),MID(C164,2,2)))),$A$1,"y")</f>
        <v>#VALUE!</v>
      </c>
      <c r="BK164" s="2578"/>
      <c r="BL164" s="2578"/>
      <c r="BM164" s="2578"/>
    </row>
    <row r="165" spans="1:65" s="2470" customFormat="1" ht="15" customHeight="1">
      <c r="A165" s="2553">
        <f>A163+1</f>
        <v>6</v>
      </c>
      <c r="B165" s="2579"/>
      <c r="C165" s="2580"/>
      <c r="D165" s="2581"/>
      <c r="E165" s="2581"/>
      <c r="F165" s="2581"/>
      <c r="G165" s="2582"/>
      <c r="H165" s="2583"/>
      <c r="I165" s="2584"/>
      <c r="J165" s="2579"/>
      <c r="K165" s="2579"/>
      <c r="L165" s="2585" t="s">
        <v>1993</v>
      </c>
      <c r="M165" s="2586"/>
      <c r="N165" s="2587"/>
      <c r="O165" s="2588"/>
      <c r="P165" s="2588"/>
      <c r="Q165" s="2588"/>
      <c r="R165" s="2588"/>
      <c r="S165" s="2588"/>
      <c r="T165" s="2588"/>
      <c r="U165" s="2588"/>
      <c r="V165" s="2588"/>
      <c r="W165" s="2589"/>
      <c r="X165" s="2589"/>
      <c r="Y165" s="2590"/>
      <c r="Z165" s="2591"/>
      <c r="AA165" s="2592"/>
      <c r="AB165" s="2593"/>
      <c r="AC165" s="2592"/>
      <c r="AD165" s="2592"/>
      <c r="AE165" s="2593"/>
      <c r="AF165" s="2594"/>
      <c r="AG165" s="2592"/>
      <c r="AH165" s="2592"/>
      <c r="AI165" s="2593"/>
      <c r="AJ165" s="2594"/>
      <c r="AK165" s="2592"/>
      <c r="AL165" s="2595"/>
      <c r="AM165" s="2596"/>
      <c r="AN165" s="2597"/>
      <c r="AO165" s="2597"/>
      <c r="AP165" s="2598"/>
      <c r="AQ165" s="2599"/>
      <c r="AR165" s="2600"/>
      <c r="AS165" s="2550"/>
      <c r="AT165" s="2550"/>
      <c r="AU165" s="2550"/>
      <c r="AV165" s="2550"/>
      <c r="AW165" s="2550"/>
      <c r="AY165" s="2551" t="s">
        <v>1996</v>
      </c>
      <c r="AZ165" s="2552"/>
      <c r="BB165" s="1812" t="s">
        <v>1997</v>
      </c>
      <c r="BC165" s="1812"/>
      <c r="BD165" s="1812"/>
      <c r="BE165" s="1812"/>
      <c r="BF165" s="1812" t="s">
        <v>1998</v>
      </c>
      <c r="BG165" s="1812"/>
      <c r="BH165" s="1812"/>
      <c r="BI165" s="1812"/>
      <c r="BJ165" s="1812" t="s">
        <v>1999</v>
      </c>
      <c r="BK165" s="1812"/>
      <c r="BL165" s="1812"/>
      <c r="BM165" s="1812"/>
    </row>
    <row r="166" spans="1:65" s="2470" customFormat="1" ht="15" customHeight="1">
      <c r="A166" s="2553"/>
      <c r="B166" s="2554"/>
      <c r="C166" s="2601"/>
      <c r="D166" s="2602"/>
      <c r="E166" s="2602"/>
      <c r="F166" s="2602"/>
      <c r="G166" s="2603"/>
      <c r="H166" s="2558"/>
      <c r="I166" s="2558"/>
      <c r="J166" s="2554"/>
      <c r="K166" s="2554"/>
      <c r="L166" s="2559" t="s">
        <v>1524</v>
      </c>
      <c r="M166" s="2560"/>
      <c r="N166" s="2561"/>
      <c r="O166" s="2562"/>
      <c r="P166" s="2562"/>
      <c r="Q166" s="2562"/>
      <c r="R166" s="2562"/>
      <c r="S166" s="2562"/>
      <c r="T166" s="2562"/>
      <c r="U166" s="2562"/>
      <c r="V166" s="2562"/>
      <c r="W166" s="2563"/>
      <c r="X166" s="2563"/>
      <c r="Y166" s="2564"/>
      <c r="Z166" s="2565"/>
      <c r="AA166" s="2566"/>
      <c r="AB166" s="2567"/>
      <c r="AC166" s="2566"/>
      <c r="AD166" s="2566"/>
      <c r="AE166" s="2567"/>
      <c r="AF166" s="2568"/>
      <c r="AG166" s="2566"/>
      <c r="AH166" s="2566"/>
      <c r="AI166" s="2567"/>
      <c r="AJ166" s="2568"/>
      <c r="AK166" s="2566"/>
      <c r="AL166" s="2569"/>
      <c r="AM166" s="2570"/>
      <c r="AN166" s="2571"/>
      <c r="AO166" s="2571"/>
      <c r="AP166" s="2572"/>
      <c r="AQ166" s="2573"/>
      <c r="AR166" s="2574"/>
      <c r="AS166" s="2575"/>
      <c r="AT166" s="2575"/>
      <c r="AU166" s="2575"/>
      <c r="AV166" s="2575"/>
      <c r="AW166" s="2575"/>
      <c r="AY166" s="2576">
        <f>LEN(C166)</f>
        <v>0</v>
      </c>
      <c r="AZ166" s="2577" t="b">
        <f>13=AY166</f>
        <v>0</v>
      </c>
      <c r="BB166" s="2578" t="e">
        <f>IF(LEN(CLEAN(C166))=10,IF(AND(VALUE(MID(C166,4,1))&gt;=1,VALUE(MID(C166,4,1))&lt;=4),MOD(11-MOD(0*2+0*3+0*4+MID(C166,1,1)*5+MID(C166,2,1)*6+MID(C166,3,1)*7+MID(C166,4,1)*8+MID(C166,5,1)*9+MID(C166,6,1)*2+MID(C166,7,1)*3+MID(C166,8,1)*4+MID(C166,9,1)*5,11),10),IF(AND(VALUE(MID(C166,4,1))&gt;=5,VALUE(MID(C166,4,1))&lt;=8),MOD(11-MOD(0*2+0*3+0*4+MID(C166,1,1)*5+MID(C166,2,1)*6+MID(C166,3,1)*7+MID(C166,4,1)*8+MID(C166,5,1)*9+MID(C166,6,1)*2+MID(C166,7,1)*3+MID(C166,8,1)*4+MID(C166,9,1)*5,11),10),"오류")),IF(LEN(CLEAN(C166))=11,IF(AND(VALUE(MID(C166,5,1))&gt;=1,VALUE(MID(C166,5,1))&lt;=4),MOD(11-MOD(0*2+0*3+MID(C166,1,1)*4+MID(C166,2,1)*5+MID(C166,3,1)*6+MID(C166,4,1)*7+MID(C166,5,1)*8+MID(C166,6,1)*9+MID(C166,7,1)*2+MID(C166,8,1)*3+MID(C166,9,1)*4+MID(C166,10,1)*5,11),10),IF(AND(VALUE(MID(C166,5,1))&gt;=5,VALUE(MID(C166,5,1))&lt;=8),MOD(11-MOD(0*2+0*3+MID(C166,1,1)*4+MID(C166,2,1)*5+MID(C166,3,1)*6+MID(C166,4,1)*7+MID(C166,5,1)*8+MID(C166,6,1)*9+MID(C166,7,1)*2+MID(C166,8,1)*3+MID(C166,9,1)*4+MID(C166,10,1)*5,11),10),"오류")),IF(LEN(CLEAN(C166))=12,IF(AND(VALUE(MID(C166,6,1))&gt;=1,VALUE(MID(C166,6,1))&lt;=4),MOD(11-MOD(0*2+MID(C166,1,1)*3+MID(C166,2,1)*4+MID(C166,3,1)*5+MID(C166,4,1)*6+MID(C166,5,1)*7+MID(C166,6,1)*8+MID(C166,7,1)*9+MID(C166,8,1)*2+MID(C166,9,1)*3+MID(C166,10,1)*4+MID(C166,11,1)*5,11),10),IF(AND(VALUE(MID(C166,7,1))&gt;=5,VALUE(MID(C166,7,1))&lt;=8),MOD(11-MOD(0*2+MID(C166,1,1)*3+MID(C166,2,1)*4+MID(C166,3,1)*5+MID(C166,4,1)*6+MID(C166,5,1)*7+MID(C166,6,1)*8+MID(C166,7,1)*9+MID(C166,8,1)*2+MID(C166,9,1)*3+MID(C166,10,1)*4+MID(C166,11,1)*5,11),10),"오류")),IF(AND(VALUE(MID(C166,7,1))&gt;=1,VALUE(MID(C166,7,1))&lt;=4),MOD(11-MOD(MID(C166,1,1)*2+MID(C166,2,1)*3+MID(C166,3,1)*4+MID(C166,4,1)*5+MID(C166,5,1)*6+MID(C166,6,1)*7+MID(C166,7,1)*8+MID(C166,8,1)*9+MID(C166,9,1)*2+MID(C166,10,1)*3+MID(C166,11,1)*4+MID(C166,12,1)*5,11),10),IF(AND(VALUE(MID(C166,7,1))&gt;=5,VALUE(MID(C166,7,1))&lt;=8),IF(LEN(CLEAN(C166))=12,MOD(MOD(11-MOD(0*2+MID(C166,1,1)*3+MID(C166,2,1)*4+MID(C166,3,1)*5+MID(C166,4,1)*6+MID(C166,5,1)*7+MID(C166,6,1)*8+MID(C166,7,1)*9+MID(C166,8,1)*2+MID(C166,9,1)*3+MID(C166,10,1)*4+MID(C166,11,1)*5,11),10)+2,10),MOD(MOD(11-MOD(MID(C166,1,1)*2+MID(C166,2,1)*3+MID(C166,3,1)*4+MID(C166,4,1)*5+MID(C166,5,1)*6+MID(C166,6,1)*7+MID(C166,7,1)*8+MID(C166,8,1)*9+MID(C166,9,1)*2+MID(C166,10,1)*3+MID(C166,11,1)*4+MID(C166,12,1)*5,11),10)+2,10)))))))</f>
        <v>#VALUE!</v>
      </c>
      <c r="BC166" s="2578"/>
      <c r="BD166" s="2578"/>
      <c r="BE166" s="2578"/>
      <c r="BF166" s="2578" t="e">
        <f>IF(INT(RIGHT(C166,1))=BB166,"OK","주민오류")</f>
        <v>#VALUE!</v>
      </c>
      <c r="BG166" s="2578"/>
      <c r="BH166" s="2578"/>
      <c r="BI166" s="2578"/>
      <c r="BJ166" s="2578" t="e">
        <f>DATEDIF(IF(OR(MID(C166,LEN(CLEAN(C166))-6,1)&lt;="2",MID(C166,LEN(CLEAN(C166))-6,1)="5",MID(C166,LEN(CLEAN(C166))-6,1)="6"),DATE(MID(C166,1,2),MID(C166,3,2),MID(C166,5,2)),CHOOSE(14-LEN(CLEAN(C166)), DATE(MID(C166,1,2)+100,MID(C166,3,2),MID(C166,5,2)), DATE(MID(C166,1,1)+100,MID(C166,2,2),MID(C166,4,2)),DATE(2000,MID(C166,1,2),MID(C166,3,2)),DATE(2000,MID(C166,1,1),MID(C166,2,2)))),$A$1,"y")</f>
        <v>#VALUE!</v>
      </c>
      <c r="BK166" s="2578"/>
      <c r="BL166" s="2578"/>
      <c r="BM166" s="2578"/>
    </row>
    <row r="167" spans="1:65" s="2470" customFormat="1" ht="15" customHeight="1">
      <c r="A167" s="2553">
        <f>A165+1</f>
        <v>7</v>
      </c>
      <c r="B167" s="2579"/>
      <c r="C167" s="2580"/>
      <c r="D167" s="2581"/>
      <c r="E167" s="2581"/>
      <c r="F167" s="2581"/>
      <c r="G167" s="2582"/>
      <c r="H167" s="2583"/>
      <c r="I167" s="2584"/>
      <c r="J167" s="2579"/>
      <c r="K167" s="2579"/>
      <c r="L167" s="2585" t="s">
        <v>1993</v>
      </c>
      <c r="M167" s="2586"/>
      <c r="N167" s="2587"/>
      <c r="O167" s="2588"/>
      <c r="P167" s="2588"/>
      <c r="Q167" s="2588"/>
      <c r="R167" s="2588"/>
      <c r="S167" s="2588"/>
      <c r="T167" s="2588"/>
      <c r="U167" s="2588"/>
      <c r="V167" s="2588"/>
      <c r="W167" s="2589"/>
      <c r="X167" s="2589"/>
      <c r="Y167" s="2590"/>
      <c r="Z167" s="2591"/>
      <c r="AA167" s="2592"/>
      <c r="AB167" s="2593"/>
      <c r="AC167" s="2592"/>
      <c r="AD167" s="2592"/>
      <c r="AE167" s="2593"/>
      <c r="AF167" s="2594"/>
      <c r="AG167" s="2592"/>
      <c r="AH167" s="2592"/>
      <c r="AI167" s="2593"/>
      <c r="AJ167" s="2594"/>
      <c r="AK167" s="2592"/>
      <c r="AL167" s="2595"/>
      <c r="AM167" s="2596"/>
      <c r="AN167" s="2597"/>
      <c r="AO167" s="2597"/>
      <c r="AP167" s="2598"/>
      <c r="AQ167" s="2599"/>
      <c r="AR167" s="2600"/>
      <c r="AS167" s="2550"/>
      <c r="AT167" s="2550"/>
      <c r="AU167" s="2550"/>
      <c r="AV167" s="2550"/>
      <c r="AW167" s="2550"/>
      <c r="AY167" s="2551" t="s">
        <v>1996</v>
      </c>
      <c r="AZ167" s="2552"/>
      <c r="BB167" s="1812" t="s">
        <v>1997</v>
      </c>
      <c r="BC167" s="1812"/>
      <c r="BD167" s="1812"/>
      <c r="BE167" s="1812"/>
      <c r="BF167" s="1812" t="s">
        <v>1998</v>
      </c>
      <c r="BG167" s="1812"/>
      <c r="BH167" s="1812"/>
      <c r="BI167" s="1812"/>
      <c r="BJ167" s="1812" t="s">
        <v>1999</v>
      </c>
      <c r="BK167" s="1812"/>
      <c r="BL167" s="1812"/>
      <c r="BM167" s="1812"/>
    </row>
    <row r="168" spans="1:65" s="2470" customFormat="1" ht="15" customHeight="1" thickBot="1">
      <c r="A168" s="2553"/>
      <c r="B168" s="2554"/>
      <c r="C168" s="2601"/>
      <c r="D168" s="2602"/>
      <c r="E168" s="2602"/>
      <c r="F168" s="2602"/>
      <c r="G168" s="2603"/>
      <c r="H168" s="2558"/>
      <c r="I168" s="2558"/>
      <c r="J168" s="2554"/>
      <c r="K168" s="2554"/>
      <c r="L168" s="2604" t="s">
        <v>1524</v>
      </c>
      <c r="M168" s="2605"/>
      <c r="N168" s="2561"/>
      <c r="O168" s="2562"/>
      <c r="P168" s="2562"/>
      <c r="Q168" s="2562"/>
      <c r="R168" s="2562"/>
      <c r="S168" s="2562"/>
      <c r="T168" s="2562"/>
      <c r="U168" s="2562"/>
      <c r="V168" s="2562"/>
      <c r="W168" s="2563"/>
      <c r="X168" s="2563"/>
      <c r="Y168" s="2564"/>
      <c r="Z168" s="2565"/>
      <c r="AA168" s="2566"/>
      <c r="AB168" s="2567"/>
      <c r="AC168" s="2566"/>
      <c r="AD168" s="2566"/>
      <c r="AE168" s="2567"/>
      <c r="AF168" s="2568"/>
      <c r="AG168" s="2566"/>
      <c r="AH168" s="2566"/>
      <c r="AI168" s="2567"/>
      <c r="AJ168" s="2568"/>
      <c r="AK168" s="2566"/>
      <c r="AL168" s="2569"/>
      <c r="AM168" s="2570"/>
      <c r="AN168" s="2571"/>
      <c r="AO168" s="2571"/>
      <c r="AP168" s="2572"/>
      <c r="AQ168" s="2573"/>
      <c r="AR168" s="2574"/>
      <c r="AS168" s="2575"/>
      <c r="AT168" s="2575"/>
      <c r="AU168" s="2575"/>
      <c r="AV168" s="2575"/>
      <c r="AW168" s="2575"/>
      <c r="AY168" s="2576">
        <f>LEN(C168)</f>
        <v>0</v>
      </c>
      <c r="AZ168" s="2577" t="b">
        <f>13=AY168</f>
        <v>0</v>
      </c>
      <c r="BB168" s="2578" t="e">
        <f>IF(LEN(CLEAN(C168))=10,IF(AND(VALUE(MID(C168,4,1))&gt;=1,VALUE(MID(C168,4,1))&lt;=4),MOD(11-MOD(0*2+0*3+0*4+MID(C168,1,1)*5+MID(C168,2,1)*6+MID(C168,3,1)*7+MID(C168,4,1)*8+MID(C168,5,1)*9+MID(C168,6,1)*2+MID(C168,7,1)*3+MID(C168,8,1)*4+MID(C168,9,1)*5,11),10),IF(AND(VALUE(MID(C168,4,1))&gt;=5,VALUE(MID(C168,4,1))&lt;=8),MOD(11-MOD(0*2+0*3+0*4+MID(C168,1,1)*5+MID(C168,2,1)*6+MID(C168,3,1)*7+MID(C168,4,1)*8+MID(C168,5,1)*9+MID(C168,6,1)*2+MID(C168,7,1)*3+MID(C168,8,1)*4+MID(C168,9,1)*5,11),10),"오류")),IF(LEN(CLEAN(C168))=11,IF(AND(VALUE(MID(C168,5,1))&gt;=1,VALUE(MID(C168,5,1))&lt;=4),MOD(11-MOD(0*2+0*3+MID(C168,1,1)*4+MID(C168,2,1)*5+MID(C168,3,1)*6+MID(C168,4,1)*7+MID(C168,5,1)*8+MID(C168,6,1)*9+MID(C168,7,1)*2+MID(C168,8,1)*3+MID(C168,9,1)*4+MID(C168,10,1)*5,11),10),IF(AND(VALUE(MID(C168,5,1))&gt;=5,VALUE(MID(C168,5,1))&lt;=8),MOD(11-MOD(0*2+0*3+MID(C168,1,1)*4+MID(C168,2,1)*5+MID(C168,3,1)*6+MID(C168,4,1)*7+MID(C168,5,1)*8+MID(C168,6,1)*9+MID(C168,7,1)*2+MID(C168,8,1)*3+MID(C168,9,1)*4+MID(C168,10,1)*5,11),10),"오류")),IF(LEN(CLEAN(C168))=12,IF(AND(VALUE(MID(C168,6,1))&gt;=1,VALUE(MID(C168,6,1))&lt;=4),MOD(11-MOD(0*2+MID(C168,1,1)*3+MID(C168,2,1)*4+MID(C168,3,1)*5+MID(C168,4,1)*6+MID(C168,5,1)*7+MID(C168,6,1)*8+MID(C168,7,1)*9+MID(C168,8,1)*2+MID(C168,9,1)*3+MID(C168,10,1)*4+MID(C168,11,1)*5,11),10),IF(AND(VALUE(MID(C168,7,1))&gt;=5,VALUE(MID(C168,7,1))&lt;=8),MOD(11-MOD(0*2+MID(C168,1,1)*3+MID(C168,2,1)*4+MID(C168,3,1)*5+MID(C168,4,1)*6+MID(C168,5,1)*7+MID(C168,6,1)*8+MID(C168,7,1)*9+MID(C168,8,1)*2+MID(C168,9,1)*3+MID(C168,10,1)*4+MID(C168,11,1)*5,11),10),"오류")),IF(AND(VALUE(MID(C168,7,1))&gt;=1,VALUE(MID(C168,7,1))&lt;=4),MOD(11-MOD(MID(C168,1,1)*2+MID(C168,2,1)*3+MID(C168,3,1)*4+MID(C168,4,1)*5+MID(C168,5,1)*6+MID(C168,6,1)*7+MID(C168,7,1)*8+MID(C168,8,1)*9+MID(C168,9,1)*2+MID(C168,10,1)*3+MID(C168,11,1)*4+MID(C168,12,1)*5,11),10),IF(AND(VALUE(MID(C168,7,1))&gt;=5,VALUE(MID(C168,7,1))&lt;=8),IF(LEN(CLEAN(C168))=12,MOD(MOD(11-MOD(0*2+MID(C168,1,1)*3+MID(C168,2,1)*4+MID(C168,3,1)*5+MID(C168,4,1)*6+MID(C168,5,1)*7+MID(C168,6,1)*8+MID(C168,7,1)*9+MID(C168,8,1)*2+MID(C168,9,1)*3+MID(C168,10,1)*4+MID(C168,11,1)*5,11),10)+2,10),MOD(MOD(11-MOD(MID(C168,1,1)*2+MID(C168,2,1)*3+MID(C168,3,1)*4+MID(C168,4,1)*5+MID(C168,5,1)*6+MID(C168,6,1)*7+MID(C168,7,1)*8+MID(C168,8,1)*9+MID(C168,9,1)*2+MID(C168,10,1)*3+MID(C168,11,1)*4+MID(C168,12,1)*5,11),10)+2,10)))))))</f>
        <v>#VALUE!</v>
      </c>
      <c r="BC168" s="2578"/>
      <c r="BD168" s="2578"/>
      <c r="BE168" s="2578"/>
      <c r="BF168" s="2578" t="e">
        <f>IF(INT(RIGHT(C168,1))=BB168,"OK","주민오류")</f>
        <v>#VALUE!</v>
      </c>
      <c r="BG168" s="2578"/>
      <c r="BH168" s="2578"/>
      <c r="BI168" s="2578"/>
      <c r="BJ168" s="2578" t="e">
        <f>DATEDIF(IF(OR(MID(C168,LEN(CLEAN(C168))-6,1)&lt;="2",MID(C168,LEN(CLEAN(C168))-6,1)="5",MID(C168,LEN(CLEAN(C168))-6,1)="6"),DATE(MID(C168,1,2),MID(C168,3,2),MID(C168,5,2)),CHOOSE(14-LEN(CLEAN(C168)), DATE(MID(C168,1,2)+100,MID(C168,3,2),MID(C168,5,2)), DATE(MID(C168,1,1)+100,MID(C168,2,2),MID(C168,4,2)),DATE(2000,MID(C168,1,2),MID(C168,3,2)),DATE(2000,MID(C168,1,1),MID(C168,2,2)))),$A$1,"y")</f>
        <v>#VALUE!</v>
      </c>
      <c r="BK168" s="2578"/>
      <c r="BL168" s="2578"/>
      <c r="BM168" s="2578"/>
    </row>
    <row r="169" spans="1:65" s="2470" customFormat="1" ht="16.5" customHeight="1" thickBot="1">
      <c r="A169" s="2606" t="s">
        <v>1965</v>
      </c>
      <c r="B169" s="2607"/>
      <c r="C169" s="2607"/>
      <c r="D169" s="2607"/>
      <c r="E169" s="2607"/>
      <c r="F169" s="2607"/>
      <c r="G169" s="2607"/>
      <c r="H169" s="2607"/>
      <c r="I169" s="2607"/>
      <c r="J169" s="2607"/>
      <c r="K169" s="2607"/>
      <c r="L169" s="2607"/>
      <c r="M169" s="2607"/>
      <c r="N169" s="2607"/>
      <c r="O169" s="2607"/>
      <c r="P169" s="2607"/>
      <c r="Q169" s="2607"/>
      <c r="R169" s="2607"/>
      <c r="S169" s="2607"/>
      <c r="T169" s="2607"/>
      <c r="U169" s="2607"/>
      <c r="V169" s="2607"/>
      <c r="W169" s="2607"/>
      <c r="X169" s="2607"/>
      <c r="Y169" s="2607"/>
      <c r="Z169" s="2607"/>
      <c r="AA169" s="2607"/>
      <c r="AB169" s="2607"/>
      <c r="AC169" s="2607"/>
      <c r="AD169" s="2607"/>
      <c r="AE169" s="2607"/>
      <c r="AF169" s="2607"/>
      <c r="AG169" s="2607"/>
      <c r="AH169" s="2607"/>
      <c r="AI169" s="2608"/>
      <c r="AJ169" s="2609" t="s">
        <v>2001</v>
      </c>
      <c r="AK169" s="2610"/>
      <c r="AL169" s="2610"/>
      <c r="AM169" s="2610"/>
      <c r="AN169" s="2611"/>
      <c r="AO169" s="2612" t="s">
        <v>1747</v>
      </c>
      <c r="AP169" s="2613"/>
      <c r="AQ169" s="2613"/>
      <c r="AR169" s="2614"/>
    </row>
    <row r="170" spans="1:65" s="2470" customFormat="1" ht="16.5" customHeight="1">
      <c r="A170" s="2615" t="s">
        <v>1962</v>
      </c>
      <c r="B170" s="2616" t="s">
        <v>2002</v>
      </c>
      <c r="C170" s="2616"/>
      <c r="D170" s="2616"/>
      <c r="E170" s="2617" t="s">
        <v>1971</v>
      </c>
      <c r="F170" s="2611"/>
      <c r="G170" s="2618" t="s">
        <v>2003</v>
      </c>
      <c r="H170" s="2619"/>
      <c r="I170" s="2619"/>
      <c r="J170" s="2619"/>
      <c r="K170" s="2619"/>
      <c r="L170" s="2619"/>
      <c r="M170" s="2619"/>
      <c r="N170" s="2619"/>
      <c r="O170" s="2619"/>
      <c r="P170" s="2619"/>
      <c r="Q170" s="2619"/>
      <c r="R170" s="2619"/>
      <c r="S170" s="2619"/>
      <c r="T170" s="2619"/>
      <c r="U170" s="2619"/>
      <c r="V170" s="2619"/>
      <c r="W170" s="2619"/>
      <c r="X170" s="2619"/>
      <c r="Y170" s="2619"/>
      <c r="Z170" s="2619"/>
      <c r="AA170" s="2619"/>
      <c r="AB170" s="2619"/>
      <c r="AC170" s="2619"/>
      <c r="AD170" s="2619"/>
      <c r="AE170" s="2619"/>
      <c r="AF170" s="2619"/>
      <c r="AG170" s="2619"/>
      <c r="AH170" s="2619"/>
      <c r="AI170" s="2620"/>
      <c r="AJ170" s="2621"/>
      <c r="AK170" s="2622"/>
      <c r="AL170" s="2622"/>
      <c r="AM170" s="2622"/>
      <c r="AN170" s="2623"/>
      <c r="AO170" s="2624"/>
      <c r="AP170" s="2625"/>
      <c r="AQ170" s="2625"/>
      <c r="AR170" s="2626"/>
    </row>
    <row r="171" spans="1:65" s="2470" customFormat="1" ht="27" customHeight="1">
      <c r="A171" s="2472"/>
      <c r="B171" s="2478"/>
      <c r="C171" s="2478"/>
      <c r="D171" s="2478"/>
      <c r="E171" s="2627"/>
      <c r="F171" s="2628"/>
      <c r="G171" s="2472" t="s">
        <v>2004</v>
      </c>
      <c r="H171" s="2478"/>
      <c r="I171" s="2478"/>
      <c r="J171" s="2478"/>
      <c r="K171" s="2478"/>
      <c r="L171" s="2475" t="s">
        <v>2005</v>
      </c>
      <c r="M171" s="2478"/>
      <c r="N171" s="2478"/>
      <c r="O171" s="2478"/>
      <c r="P171" s="2478"/>
      <c r="Q171" s="2473" t="s">
        <v>2006</v>
      </c>
      <c r="R171" s="2474"/>
      <c r="S171" s="2474"/>
      <c r="T171" s="2474"/>
      <c r="U171" s="2475"/>
      <c r="V171" s="2479" t="s">
        <v>2007</v>
      </c>
      <c r="W171" s="2479"/>
      <c r="X171" s="2479"/>
      <c r="Y171" s="2479"/>
      <c r="Z171" s="2479"/>
      <c r="AA171" s="2478" t="s">
        <v>2008</v>
      </c>
      <c r="AB171" s="2478"/>
      <c r="AC171" s="2478"/>
      <c r="AD171" s="2478"/>
      <c r="AE171" s="2479" t="s">
        <v>2009</v>
      </c>
      <c r="AF171" s="2479"/>
      <c r="AG171" s="2479"/>
      <c r="AH171" s="2479"/>
      <c r="AI171" s="2629"/>
      <c r="AJ171" s="2630"/>
      <c r="AK171" s="2631"/>
      <c r="AL171" s="2631"/>
      <c r="AM171" s="2631"/>
      <c r="AN171" s="2628"/>
      <c r="AO171" s="2632"/>
      <c r="AP171" s="2633"/>
      <c r="AQ171" s="2633"/>
      <c r="AR171" s="2634"/>
    </row>
    <row r="172" spans="1:65" s="2470" customFormat="1" ht="15" customHeight="1">
      <c r="A172" s="2472"/>
      <c r="B172" s="2478" t="s">
        <v>2010</v>
      </c>
      <c r="C172" s="2478"/>
      <c r="D172" s="2478"/>
      <c r="E172" s="2583" t="s">
        <v>1993</v>
      </c>
      <c r="F172" s="2635"/>
      <c r="G172" s="2636">
        <f>SUM(G174,G176,G178,G180,G182,G184,G186)</f>
        <v>0</v>
      </c>
      <c r="H172" s="2637"/>
      <c r="I172" s="2637"/>
      <c r="J172" s="2637"/>
      <c r="K172" s="2637"/>
      <c r="L172" s="2638">
        <f>SUM(L174,L176,L178,L180,L182,L184,L186)</f>
        <v>0</v>
      </c>
      <c r="M172" s="2637"/>
      <c r="N172" s="2637"/>
      <c r="O172" s="2637"/>
      <c r="P172" s="2637"/>
      <c r="Q172" s="2639">
        <f>SUM(Q174,Q176,Q178,Q180,Q182,Q184,Q186)</f>
        <v>0</v>
      </c>
      <c r="R172" s="2640"/>
      <c r="S172" s="2640"/>
      <c r="T172" s="2640"/>
      <c r="U172" s="2638"/>
      <c r="V172" s="2637">
        <f>SUM(V174,V176,V178,V180,V182,V184,V186)</f>
        <v>0</v>
      </c>
      <c r="W172" s="2637"/>
      <c r="X172" s="2637"/>
      <c r="Y172" s="2637"/>
      <c r="Z172" s="2637"/>
      <c r="AA172" s="2637">
        <f>SUM(AA174,AA176,AA178,AA180,AA182,AA184,AA186)</f>
        <v>0</v>
      </c>
      <c r="AB172" s="2637"/>
      <c r="AC172" s="2637"/>
      <c r="AD172" s="2637"/>
      <c r="AE172" s="2637">
        <f>SUM(AE174,AE176,AE178,AE180,AE182,AE184,AE186)</f>
        <v>0</v>
      </c>
      <c r="AF172" s="2637"/>
      <c r="AG172" s="2637"/>
      <c r="AH172" s="2637"/>
      <c r="AI172" s="2641"/>
      <c r="AJ172" s="2636">
        <f>SUM(AJ174,AJ176,AJ178,AJ180,AJ182,AJ184,AJ186)</f>
        <v>0</v>
      </c>
      <c r="AK172" s="2637"/>
      <c r="AL172" s="2637"/>
      <c r="AM172" s="2637"/>
      <c r="AN172" s="2641"/>
      <c r="AO172" s="2819"/>
      <c r="AP172" s="2820"/>
      <c r="AQ172" s="2820"/>
      <c r="AR172" s="2821"/>
    </row>
    <row r="173" spans="1:65" s="2470" customFormat="1" ht="15" customHeight="1" thickBot="1">
      <c r="A173" s="2511"/>
      <c r="B173" s="2645"/>
      <c r="C173" s="2645"/>
      <c r="D173" s="2645"/>
      <c r="E173" s="2646" t="s">
        <v>1524</v>
      </c>
      <c r="F173" s="2647"/>
      <c r="G173" s="2648">
        <f>SUM(G175,G177,G179,G181,G183,G185,G187)</f>
        <v>0</v>
      </c>
      <c r="H173" s="2649"/>
      <c r="I173" s="2649"/>
      <c r="J173" s="2649"/>
      <c r="K173" s="2649"/>
      <c r="L173" s="2650"/>
      <c r="M173" s="2649"/>
      <c r="N173" s="2649"/>
      <c r="O173" s="2649"/>
      <c r="P173" s="2649"/>
      <c r="Q173" s="2651"/>
      <c r="R173" s="2652"/>
      <c r="S173" s="2652"/>
      <c r="T173" s="2652"/>
      <c r="U173" s="2653"/>
      <c r="V173" s="2649">
        <f>SUM(V175,V177,V179,V181,V183,V185,V187)</f>
        <v>0</v>
      </c>
      <c r="W173" s="2649"/>
      <c r="X173" s="2649"/>
      <c r="Y173" s="2649"/>
      <c r="Z173" s="2649"/>
      <c r="AA173" s="2654">
        <f>SUM(AA175,AA177,AA179,AA181,AA183,AA185,AA187)</f>
        <v>0</v>
      </c>
      <c r="AB173" s="2654"/>
      <c r="AC173" s="2654"/>
      <c r="AD173" s="2654"/>
      <c r="AE173" s="2649">
        <f>SUM(AE175,AE177,AE179,AE181,AE183,AE185,AE187)</f>
        <v>0</v>
      </c>
      <c r="AF173" s="2649"/>
      <c r="AG173" s="2649"/>
      <c r="AH173" s="2649"/>
      <c r="AI173" s="2655"/>
      <c r="AJ173" s="2648">
        <f>SUM(AJ175,AJ177,AJ179,AJ181,AJ183,AJ185,AJ187)</f>
        <v>0</v>
      </c>
      <c r="AK173" s="2649"/>
      <c r="AL173" s="2649"/>
      <c r="AM173" s="2649"/>
      <c r="AN173" s="2655"/>
      <c r="AO173" s="2822"/>
      <c r="AP173" s="2823"/>
      <c r="AQ173" s="2823"/>
      <c r="AR173" s="2824"/>
    </row>
    <row r="174" spans="1:65" s="2470" customFormat="1" ht="15" customHeight="1" thickTop="1">
      <c r="A174" s="2530">
        <v>1</v>
      </c>
      <c r="B174" s="2659" t="str">
        <f>IF(C155="","",C155)</f>
        <v>김수현</v>
      </c>
      <c r="C174" s="2659"/>
      <c r="D174" s="2659"/>
      <c r="E174" s="2660" t="s">
        <v>1993</v>
      </c>
      <c r="F174" s="2661"/>
      <c r="G174" s="2662"/>
      <c r="H174" s="2541"/>
      <c r="I174" s="2541"/>
      <c r="J174" s="2541"/>
      <c r="K174" s="2541"/>
      <c r="L174" s="2545"/>
      <c r="M174" s="2541"/>
      <c r="N174" s="2541"/>
      <c r="O174" s="2541"/>
      <c r="P174" s="2541"/>
      <c r="Q174" s="2546"/>
      <c r="R174" s="2544"/>
      <c r="S174" s="2544"/>
      <c r="T174" s="2544"/>
      <c r="U174" s="2545"/>
      <c r="V174" s="2541"/>
      <c r="W174" s="2541"/>
      <c r="X174" s="2541"/>
      <c r="Y174" s="2541"/>
      <c r="Z174" s="2541"/>
      <c r="AA174" s="2663"/>
      <c r="AB174" s="2663"/>
      <c r="AC174" s="2663"/>
      <c r="AD174" s="2663"/>
      <c r="AE174" s="2541"/>
      <c r="AF174" s="2541"/>
      <c r="AG174" s="2541"/>
      <c r="AH174" s="2541"/>
      <c r="AI174" s="2542"/>
      <c r="AJ174" s="2543"/>
      <c r="AK174" s="2544"/>
      <c r="AL174" s="2544"/>
      <c r="AM174" s="2544"/>
      <c r="AN174" s="2547"/>
      <c r="AO174" s="2664"/>
      <c r="AP174" s="2663"/>
      <c r="AQ174" s="2663"/>
      <c r="AR174" s="2665"/>
    </row>
    <row r="175" spans="1:65" s="2470" customFormat="1" ht="15" customHeight="1">
      <c r="A175" s="2553"/>
      <c r="B175" s="2478"/>
      <c r="C175" s="2478"/>
      <c r="D175" s="2478"/>
      <c r="E175" s="2666" t="s">
        <v>2011</v>
      </c>
      <c r="F175" s="2667"/>
      <c r="G175" s="2668"/>
      <c r="H175" s="2563"/>
      <c r="I175" s="2563"/>
      <c r="J175" s="2563"/>
      <c r="K175" s="2563"/>
      <c r="L175" s="2567"/>
      <c r="M175" s="2563"/>
      <c r="N175" s="2563"/>
      <c r="O175" s="2563"/>
      <c r="P175" s="2563"/>
      <c r="Q175" s="2669"/>
      <c r="R175" s="2670"/>
      <c r="S175" s="2670"/>
      <c r="T175" s="2670"/>
      <c r="U175" s="2671"/>
      <c r="V175" s="2563"/>
      <c r="W175" s="2563"/>
      <c r="X175" s="2563"/>
      <c r="Y175" s="2563"/>
      <c r="Z175" s="2563"/>
      <c r="AA175" s="2672"/>
      <c r="AB175" s="2672"/>
      <c r="AC175" s="2672"/>
      <c r="AD175" s="2672"/>
      <c r="AE175" s="2563"/>
      <c r="AF175" s="2563"/>
      <c r="AG175" s="2563"/>
      <c r="AH175" s="2563"/>
      <c r="AI175" s="2564"/>
      <c r="AJ175" s="2565"/>
      <c r="AK175" s="2566"/>
      <c r="AL175" s="2566"/>
      <c r="AM175" s="2566"/>
      <c r="AN175" s="2569"/>
      <c r="AO175" s="2673"/>
      <c r="AP175" s="2672"/>
      <c r="AQ175" s="2672"/>
      <c r="AR175" s="2674"/>
    </row>
    <row r="176" spans="1:65" s="2470" customFormat="1" ht="15" customHeight="1">
      <c r="A176" s="2553">
        <f>A174+1</f>
        <v>2</v>
      </c>
      <c r="B176" s="2478" t="str">
        <f>IF(C157="","",C157)</f>
        <v/>
      </c>
      <c r="C176" s="2478"/>
      <c r="D176" s="2478"/>
      <c r="E176" s="2583" t="s">
        <v>1993</v>
      </c>
      <c r="F176" s="2635"/>
      <c r="G176" s="2664"/>
      <c r="H176" s="2663"/>
      <c r="I176" s="2663"/>
      <c r="J176" s="2663"/>
      <c r="K176" s="2663"/>
      <c r="L176" s="2675"/>
      <c r="M176" s="2663"/>
      <c r="N176" s="2663"/>
      <c r="O176" s="2663"/>
      <c r="P176" s="2663"/>
      <c r="Q176" s="2594"/>
      <c r="R176" s="2592"/>
      <c r="S176" s="2592"/>
      <c r="T176" s="2592"/>
      <c r="U176" s="2593"/>
      <c r="V176" s="2663"/>
      <c r="W176" s="2663"/>
      <c r="X176" s="2663"/>
      <c r="Y176" s="2663"/>
      <c r="Z176" s="2663"/>
      <c r="AA176" s="2589"/>
      <c r="AB176" s="2589"/>
      <c r="AC176" s="2589"/>
      <c r="AD176" s="2589"/>
      <c r="AE176" s="2663"/>
      <c r="AF176" s="2663"/>
      <c r="AG176" s="2663"/>
      <c r="AH176" s="2663"/>
      <c r="AI176" s="2665"/>
      <c r="AJ176" s="2676"/>
      <c r="AK176" s="2677"/>
      <c r="AL176" s="2677"/>
      <c r="AM176" s="2677"/>
      <c r="AN176" s="2678"/>
      <c r="AO176" s="2679"/>
      <c r="AP176" s="2589"/>
      <c r="AQ176" s="2589"/>
      <c r="AR176" s="2590"/>
    </row>
    <row r="177" spans="1:44" s="2470" customFormat="1" ht="15" customHeight="1">
      <c r="A177" s="2553"/>
      <c r="B177" s="2478"/>
      <c r="C177" s="2478"/>
      <c r="D177" s="2478"/>
      <c r="E177" s="2666" t="s">
        <v>2011</v>
      </c>
      <c r="F177" s="2667"/>
      <c r="G177" s="2668"/>
      <c r="H177" s="2563"/>
      <c r="I177" s="2563"/>
      <c r="J177" s="2563"/>
      <c r="K177" s="2563"/>
      <c r="L177" s="2567"/>
      <c r="M177" s="2563"/>
      <c r="N177" s="2563"/>
      <c r="O177" s="2563"/>
      <c r="P177" s="2563"/>
      <c r="Q177" s="2669"/>
      <c r="R177" s="2670"/>
      <c r="S177" s="2670"/>
      <c r="T177" s="2670"/>
      <c r="U177" s="2671"/>
      <c r="V177" s="2563"/>
      <c r="W177" s="2563"/>
      <c r="X177" s="2563"/>
      <c r="Y177" s="2563"/>
      <c r="Z177" s="2563"/>
      <c r="AA177" s="2672"/>
      <c r="AB177" s="2672"/>
      <c r="AC177" s="2672"/>
      <c r="AD177" s="2672"/>
      <c r="AE177" s="2563"/>
      <c r="AF177" s="2563"/>
      <c r="AG177" s="2563"/>
      <c r="AH177" s="2563"/>
      <c r="AI177" s="2564"/>
      <c r="AJ177" s="2565"/>
      <c r="AK177" s="2566"/>
      <c r="AL177" s="2566"/>
      <c r="AM177" s="2566"/>
      <c r="AN177" s="2569"/>
      <c r="AO177" s="2673"/>
      <c r="AP177" s="2672"/>
      <c r="AQ177" s="2672"/>
      <c r="AR177" s="2674"/>
    </row>
    <row r="178" spans="1:44" s="2470" customFormat="1" ht="15" customHeight="1">
      <c r="A178" s="2553">
        <f>A176+1</f>
        <v>3</v>
      </c>
      <c r="B178" s="2478" t="str">
        <f>IF(C159="","",C159)</f>
        <v/>
      </c>
      <c r="C178" s="2478"/>
      <c r="D178" s="2478"/>
      <c r="E178" s="2583" t="s">
        <v>1993</v>
      </c>
      <c r="F178" s="2635"/>
      <c r="G178" s="2664"/>
      <c r="H178" s="2663"/>
      <c r="I178" s="2663"/>
      <c r="J178" s="2663"/>
      <c r="K178" s="2663"/>
      <c r="L178" s="2675"/>
      <c r="M178" s="2663"/>
      <c r="N178" s="2663"/>
      <c r="O178" s="2663"/>
      <c r="P178" s="2663"/>
      <c r="Q178" s="2594"/>
      <c r="R178" s="2592"/>
      <c r="S178" s="2592"/>
      <c r="T178" s="2592"/>
      <c r="U178" s="2593"/>
      <c r="V178" s="2663"/>
      <c r="W178" s="2663"/>
      <c r="X178" s="2663"/>
      <c r="Y178" s="2663"/>
      <c r="Z178" s="2663"/>
      <c r="AA178" s="2589"/>
      <c r="AB178" s="2589"/>
      <c r="AC178" s="2589"/>
      <c r="AD178" s="2589"/>
      <c r="AE178" s="2663"/>
      <c r="AF178" s="2663"/>
      <c r="AG178" s="2663"/>
      <c r="AH178" s="2663"/>
      <c r="AI178" s="2665"/>
      <c r="AJ178" s="2676"/>
      <c r="AK178" s="2677"/>
      <c r="AL178" s="2677"/>
      <c r="AM178" s="2677"/>
      <c r="AN178" s="2678"/>
      <c r="AO178" s="2679"/>
      <c r="AP178" s="2589"/>
      <c r="AQ178" s="2589"/>
      <c r="AR178" s="2590"/>
    </row>
    <row r="179" spans="1:44" s="2470" customFormat="1" ht="15" customHeight="1">
      <c r="A179" s="2553"/>
      <c r="B179" s="2478"/>
      <c r="C179" s="2478"/>
      <c r="D179" s="2478"/>
      <c r="E179" s="2666" t="s">
        <v>2011</v>
      </c>
      <c r="F179" s="2667"/>
      <c r="G179" s="2668"/>
      <c r="H179" s="2563"/>
      <c r="I179" s="2563"/>
      <c r="J179" s="2563"/>
      <c r="K179" s="2563"/>
      <c r="L179" s="2567"/>
      <c r="M179" s="2563"/>
      <c r="N179" s="2563"/>
      <c r="O179" s="2563"/>
      <c r="P179" s="2563"/>
      <c r="Q179" s="2669"/>
      <c r="R179" s="2670"/>
      <c r="S179" s="2670"/>
      <c r="T179" s="2670"/>
      <c r="U179" s="2671"/>
      <c r="V179" s="2563"/>
      <c r="W179" s="2563"/>
      <c r="X179" s="2563"/>
      <c r="Y179" s="2563"/>
      <c r="Z179" s="2563"/>
      <c r="AA179" s="2672"/>
      <c r="AB179" s="2672"/>
      <c r="AC179" s="2672"/>
      <c r="AD179" s="2672"/>
      <c r="AE179" s="2563"/>
      <c r="AF179" s="2563"/>
      <c r="AG179" s="2563"/>
      <c r="AH179" s="2563"/>
      <c r="AI179" s="2564"/>
      <c r="AJ179" s="2565"/>
      <c r="AK179" s="2566"/>
      <c r="AL179" s="2566"/>
      <c r="AM179" s="2566"/>
      <c r="AN179" s="2569"/>
      <c r="AO179" s="2673"/>
      <c r="AP179" s="2672"/>
      <c r="AQ179" s="2672"/>
      <c r="AR179" s="2674"/>
    </row>
    <row r="180" spans="1:44" s="2470" customFormat="1" ht="15" customHeight="1">
      <c r="A180" s="2553">
        <f>A178+1</f>
        <v>4</v>
      </c>
      <c r="B180" s="2478" t="str">
        <f>IF(C161="","",C161)</f>
        <v/>
      </c>
      <c r="C180" s="2478"/>
      <c r="D180" s="2478"/>
      <c r="E180" s="2583" t="s">
        <v>1993</v>
      </c>
      <c r="F180" s="2635"/>
      <c r="G180" s="2664"/>
      <c r="H180" s="2663"/>
      <c r="I180" s="2663"/>
      <c r="J180" s="2663"/>
      <c r="K180" s="2663"/>
      <c r="L180" s="2675"/>
      <c r="M180" s="2663"/>
      <c r="N180" s="2663"/>
      <c r="O180" s="2663"/>
      <c r="P180" s="2663"/>
      <c r="Q180" s="2594"/>
      <c r="R180" s="2592"/>
      <c r="S180" s="2592"/>
      <c r="T180" s="2592"/>
      <c r="U180" s="2593"/>
      <c r="V180" s="2663"/>
      <c r="W180" s="2663"/>
      <c r="X180" s="2663"/>
      <c r="Y180" s="2663"/>
      <c r="Z180" s="2663"/>
      <c r="AA180" s="2589"/>
      <c r="AB180" s="2589"/>
      <c r="AC180" s="2589"/>
      <c r="AD180" s="2589"/>
      <c r="AE180" s="2663"/>
      <c r="AF180" s="2663"/>
      <c r="AG180" s="2663"/>
      <c r="AH180" s="2663"/>
      <c r="AI180" s="2665"/>
      <c r="AJ180" s="2676"/>
      <c r="AK180" s="2677"/>
      <c r="AL180" s="2677"/>
      <c r="AM180" s="2677"/>
      <c r="AN180" s="2678"/>
      <c r="AO180" s="2679"/>
      <c r="AP180" s="2589"/>
      <c r="AQ180" s="2589"/>
      <c r="AR180" s="2590"/>
    </row>
    <row r="181" spans="1:44" s="2470" customFormat="1" ht="15" customHeight="1">
      <c r="A181" s="2553"/>
      <c r="B181" s="2478"/>
      <c r="C181" s="2478"/>
      <c r="D181" s="2478"/>
      <c r="E181" s="2666" t="s">
        <v>2011</v>
      </c>
      <c r="F181" s="2667"/>
      <c r="G181" s="2668"/>
      <c r="H181" s="2563"/>
      <c r="I181" s="2563"/>
      <c r="J181" s="2563"/>
      <c r="K181" s="2563"/>
      <c r="L181" s="2567"/>
      <c r="M181" s="2563"/>
      <c r="N181" s="2563"/>
      <c r="O181" s="2563"/>
      <c r="P181" s="2563"/>
      <c r="Q181" s="2669"/>
      <c r="R181" s="2670"/>
      <c r="S181" s="2670"/>
      <c r="T181" s="2670"/>
      <c r="U181" s="2671"/>
      <c r="V181" s="2563"/>
      <c r="W181" s="2563"/>
      <c r="X181" s="2563"/>
      <c r="Y181" s="2563"/>
      <c r="Z181" s="2563"/>
      <c r="AA181" s="2672"/>
      <c r="AB181" s="2672"/>
      <c r="AC181" s="2672"/>
      <c r="AD181" s="2672"/>
      <c r="AE181" s="2563"/>
      <c r="AF181" s="2563"/>
      <c r="AG181" s="2563"/>
      <c r="AH181" s="2563"/>
      <c r="AI181" s="2564"/>
      <c r="AJ181" s="2565"/>
      <c r="AK181" s="2566"/>
      <c r="AL181" s="2566"/>
      <c r="AM181" s="2566"/>
      <c r="AN181" s="2569"/>
      <c r="AO181" s="2673"/>
      <c r="AP181" s="2672"/>
      <c r="AQ181" s="2672"/>
      <c r="AR181" s="2674"/>
    </row>
    <row r="182" spans="1:44" s="2470" customFormat="1" ht="15" customHeight="1">
      <c r="A182" s="2553">
        <f>A180+1</f>
        <v>5</v>
      </c>
      <c r="B182" s="2478" t="str">
        <f>IF(C163="","",C163)</f>
        <v/>
      </c>
      <c r="C182" s="2478"/>
      <c r="D182" s="2478"/>
      <c r="E182" s="2583" t="s">
        <v>1993</v>
      </c>
      <c r="F182" s="2635"/>
      <c r="G182" s="2664"/>
      <c r="H182" s="2663"/>
      <c r="I182" s="2663"/>
      <c r="J182" s="2663"/>
      <c r="K182" s="2663"/>
      <c r="L182" s="2675"/>
      <c r="M182" s="2663"/>
      <c r="N182" s="2663"/>
      <c r="O182" s="2663"/>
      <c r="P182" s="2663"/>
      <c r="Q182" s="2594"/>
      <c r="R182" s="2592"/>
      <c r="S182" s="2592"/>
      <c r="T182" s="2592"/>
      <c r="U182" s="2593"/>
      <c r="V182" s="2663"/>
      <c r="W182" s="2663"/>
      <c r="X182" s="2663"/>
      <c r="Y182" s="2663"/>
      <c r="Z182" s="2663"/>
      <c r="AA182" s="2589"/>
      <c r="AB182" s="2589"/>
      <c r="AC182" s="2589"/>
      <c r="AD182" s="2589"/>
      <c r="AE182" s="2663"/>
      <c r="AF182" s="2663"/>
      <c r="AG182" s="2663"/>
      <c r="AH182" s="2663"/>
      <c r="AI182" s="2665"/>
      <c r="AJ182" s="2676"/>
      <c r="AK182" s="2677"/>
      <c r="AL182" s="2677"/>
      <c r="AM182" s="2677"/>
      <c r="AN182" s="2678"/>
      <c r="AO182" s="2679"/>
      <c r="AP182" s="2589"/>
      <c r="AQ182" s="2589"/>
      <c r="AR182" s="2590"/>
    </row>
    <row r="183" spans="1:44" s="2470" customFormat="1" ht="15" customHeight="1">
      <c r="A183" s="2553"/>
      <c r="B183" s="2478"/>
      <c r="C183" s="2478"/>
      <c r="D183" s="2478"/>
      <c r="E183" s="2666" t="s">
        <v>1524</v>
      </c>
      <c r="F183" s="2667"/>
      <c r="G183" s="2668"/>
      <c r="H183" s="2563"/>
      <c r="I183" s="2563"/>
      <c r="J183" s="2563"/>
      <c r="K183" s="2563"/>
      <c r="L183" s="2567"/>
      <c r="M183" s="2563"/>
      <c r="N183" s="2563"/>
      <c r="O183" s="2563"/>
      <c r="P183" s="2563"/>
      <c r="Q183" s="2669"/>
      <c r="R183" s="2670"/>
      <c r="S183" s="2670"/>
      <c r="T183" s="2670"/>
      <c r="U183" s="2671"/>
      <c r="V183" s="2563"/>
      <c r="W183" s="2563"/>
      <c r="X183" s="2563"/>
      <c r="Y183" s="2563"/>
      <c r="Z183" s="2563"/>
      <c r="AA183" s="2672"/>
      <c r="AB183" s="2672"/>
      <c r="AC183" s="2672"/>
      <c r="AD183" s="2672"/>
      <c r="AE183" s="2563"/>
      <c r="AF183" s="2563"/>
      <c r="AG183" s="2563"/>
      <c r="AH183" s="2563"/>
      <c r="AI183" s="2564"/>
      <c r="AJ183" s="2565"/>
      <c r="AK183" s="2566"/>
      <c r="AL183" s="2566"/>
      <c r="AM183" s="2566"/>
      <c r="AN183" s="2569"/>
      <c r="AO183" s="2673"/>
      <c r="AP183" s="2672"/>
      <c r="AQ183" s="2672"/>
      <c r="AR183" s="2674"/>
    </row>
    <row r="184" spans="1:44" s="2470" customFormat="1" ht="15" customHeight="1">
      <c r="A184" s="2553">
        <f>A182+1</f>
        <v>6</v>
      </c>
      <c r="B184" s="2478" t="str">
        <f>IF(C165="","",C165)</f>
        <v/>
      </c>
      <c r="C184" s="2478"/>
      <c r="D184" s="2478"/>
      <c r="E184" s="2583" t="s">
        <v>1993</v>
      </c>
      <c r="F184" s="2635"/>
      <c r="G184" s="2664"/>
      <c r="H184" s="2663"/>
      <c r="I184" s="2663"/>
      <c r="J184" s="2663"/>
      <c r="K184" s="2663"/>
      <c r="L184" s="2675"/>
      <c r="M184" s="2663"/>
      <c r="N184" s="2663"/>
      <c r="O184" s="2663"/>
      <c r="P184" s="2663"/>
      <c r="Q184" s="2594"/>
      <c r="R184" s="2592"/>
      <c r="S184" s="2592"/>
      <c r="T184" s="2592"/>
      <c r="U184" s="2593"/>
      <c r="V184" s="2663"/>
      <c r="W184" s="2663"/>
      <c r="X184" s="2663"/>
      <c r="Y184" s="2663"/>
      <c r="Z184" s="2663"/>
      <c r="AA184" s="2589"/>
      <c r="AB184" s="2589"/>
      <c r="AC184" s="2589"/>
      <c r="AD184" s="2589"/>
      <c r="AE184" s="2663"/>
      <c r="AF184" s="2663"/>
      <c r="AG184" s="2663"/>
      <c r="AH184" s="2663"/>
      <c r="AI184" s="2665"/>
      <c r="AJ184" s="2676"/>
      <c r="AK184" s="2677"/>
      <c r="AL184" s="2677"/>
      <c r="AM184" s="2677"/>
      <c r="AN184" s="2678"/>
      <c r="AO184" s="2679"/>
      <c r="AP184" s="2589"/>
      <c r="AQ184" s="2589"/>
      <c r="AR184" s="2590"/>
    </row>
    <row r="185" spans="1:44" s="2470" customFormat="1" ht="15" customHeight="1">
      <c r="A185" s="2553"/>
      <c r="B185" s="2478"/>
      <c r="C185" s="2478"/>
      <c r="D185" s="2478"/>
      <c r="E185" s="2666" t="s">
        <v>1524</v>
      </c>
      <c r="F185" s="2667"/>
      <c r="G185" s="2668"/>
      <c r="H185" s="2563"/>
      <c r="I185" s="2563"/>
      <c r="J185" s="2563"/>
      <c r="K185" s="2563"/>
      <c r="L185" s="2567"/>
      <c r="M185" s="2563"/>
      <c r="N185" s="2563"/>
      <c r="O185" s="2563"/>
      <c r="P185" s="2563"/>
      <c r="Q185" s="2669"/>
      <c r="R185" s="2670"/>
      <c r="S185" s="2670"/>
      <c r="T185" s="2670"/>
      <c r="U185" s="2671"/>
      <c r="V185" s="2563"/>
      <c r="W185" s="2563"/>
      <c r="X185" s="2563"/>
      <c r="Y185" s="2563"/>
      <c r="Z185" s="2563"/>
      <c r="AA185" s="2672"/>
      <c r="AB185" s="2672"/>
      <c r="AC185" s="2672"/>
      <c r="AD185" s="2672"/>
      <c r="AE185" s="2563"/>
      <c r="AF185" s="2563"/>
      <c r="AG185" s="2563"/>
      <c r="AH185" s="2563"/>
      <c r="AI185" s="2564"/>
      <c r="AJ185" s="2565"/>
      <c r="AK185" s="2566"/>
      <c r="AL185" s="2566"/>
      <c r="AM185" s="2566"/>
      <c r="AN185" s="2569"/>
      <c r="AO185" s="2673"/>
      <c r="AP185" s="2672"/>
      <c r="AQ185" s="2672"/>
      <c r="AR185" s="2674"/>
    </row>
    <row r="186" spans="1:44" s="2470" customFormat="1" ht="15" customHeight="1">
      <c r="A186" s="2553">
        <f>A184+1</f>
        <v>7</v>
      </c>
      <c r="B186" s="2478" t="str">
        <f>IF(C167="","",C167)</f>
        <v/>
      </c>
      <c r="C186" s="2478"/>
      <c r="D186" s="2478"/>
      <c r="E186" s="2583" t="s">
        <v>1993</v>
      </c>
      <c r="F186" s="2635"/>
      <c r="G186" s="2664"/>
      <c r="H186" s="2663"/>
      <c r="I186" s="2663"/>
      <c r="J186" s="2663"/>
      <c r="K186" s="2663"/>
      <c r="L186" s="2675"/>
      <c r="M186" s="2663"/>
      <c r="N186" s="2663"/>
      <c r="O186" s="2663"/>
      <c r="P186" s="2663"/>
      <c r="Q186" s="2594"/>
      <c r="R186" s="2592"/>
      <c r="S186" s="2592"/>
      <c r="T186" s="2592"/>
      <c r="U186" s="2593"/>
      <c r="V186" s="2663"/>
      <c r="W186" s="2663"/>
      <c r="X186" s="2663"/>
      <c r="Y186" s="2663"/>
      <c r="Z186" s="2663"/>
      <c r="AA186" s="2589"/>
      <c r="AB186" s="2589"/>
      <c r="AC186" s="2589"/>
      <c r="AD186" s="2589"/>
      <c r="AE186" s="2663"/>
      <c r="AF186" s="2663"/>
      <c r="AG186" s="2663"/>
      <c r="AH186" s="2663"/>
      <c r="AI186" s="2665"/>
      <c r="AJ186" s="2676"/>
      <c r="AK186" s="2677"/>
      <c r="AL186" s="2677"/>
      <c r="AM186" s="2677"/>
      <c r="AN186" s="2678"/>
      <c r="AO186" s="2679"/>
      <c r="AP186" s="2589"/>
      <c r="AQ186" s="2589"/>
      <c r="AR186" s="2590"/>
    </row>
    <row r="187" spans="1:44" s="2470" customFormat="1" ht="15" customHeight="1" thickBot="1">
      <c r="A187" s="2680"/>
      <c r="B187" s="2681"/>
      <c r="C187" s="2681"/>
      <c r="D187" s="2681"/>
      <c r="E187" s="2682" t="s">
        <v>1524</v>
      </c>
      <c r="F187" s="2683"/>
      <c r="G187" s="2684"/>
      <c r="H187" s="2685"/>
      <c r="I187" s="2685"/>
      <c r="J187" s="2685"/>
      <c r="K187" s="2685"/>
      <c r="L187" s="2686"/>
      <c r="M187" s="2687"/>
      <c r="N187" s="2687"/>
      <c r="O187" s="2687"/>
      <c r="P187" s="2687"/>
      <c r="Q187" s="2688"/>
      <c r="R187" s="2689"/>
      <c r="S187" s="2689"/>
      <c r="T187" s="2689"/>
      <c r="U187" s="2690"/>
      <c r="V187" s="2685"/>
      <c r="W187" s="2685"/>
      <c r="X187" s="2685"/>
      <c r="Y187" s="2685"/>
      <c r="Z187" s="2685"/>
      <c r="AA187" s="2691"/>
      <c r="AB187" s="2691"/>
      <c r="AC187" s="2691"/>
      <c r="AD187" s="2691"/>
      <c r="AE187" s="2685"/>
      <c r="AF187" s="2685"/>
      <c r="AG187" s="2685"/>
      <c r="AH187" s="2685"/>
      <c r="AI187" s="2692"/>
      <c r="AJ187" s="2693"/>
      <c r="AK187" s="2694"/>
      <c r="AL187" s="2694"/>
      <c r="AM187" s="2694"/>
      <c r="AN187" s="2695"/>
      <c r="AO187" s="2696"/>
      <c r="AP187" s="2691"/>
      <c r="AQ187" s="2691"/>
      <c r="AR187" s="2697"/>
    </row>
    <row r="188" spans="1:44" s="2470" customFormat="1" ht="15" customHeight="1">
      <c r="A188" s="2698"/>
      <c r="B188" s="2699"/>
      <c r="C188" s="2699"/>
      <c r="D188" s="2699"/>
      <c r="E188" s="2699"/>
      <c r="F188" s="2699"/>
      <c r="G188" s="2550"/>
      <c r="H188" s="2550"/>
      <c r="I188" s="2550"/>
      <c r="J188" s="2550"/>
      <c r="K188" s="2550"/>
      <c r="L188" s="2550"/>
      <c r="M188" s="2550"/>
      <c r="N188" s="2550"/>
      <c r="O188" s="2550"/>
      <c r="P188" s="2550"/>
      <c r="Q188" s="2550"/>
      <c r="R188" s="2550"/>
      <c r="S188" s="2550"/>
      <c r="T188" s="2550"/>
      <c r="U188" s="2550"/>
      <c r="V188" s="2550"/>
      <c r="W188" s="2550"/>
      <c r="X188" s="2550"/>
      <c r="Y188" s="2550"/>
      <c r="Z188" s="2550"/>
      <c r="AA188" s="2550"/>
      <c r="AB188" s="2550"/>
      <c r="AC188" s="2550"/>
      <c r="AD188" s="2550"/>
      <c r="AE188" s="2550"/>
      <c r="AF188" s="2550"/>
      <c r="AG188" s="2550"/>
      <c r="AH188" s="2550"/>
      <c r="AI188" s="2550"/>
      <c r="AJ188" s="2550"/>
      <c r="AK188" s="2550"/>
      <c r="AL188" s="2550"/>
      <c r="AM188" s="2550"/>
      <c r="AN188" s="2550"/>
      <c r="AO188" s="2550"/>
      <c r="AP188" s="2550"/>
      <c r="AQ188" s="2550"/>
      <c r="AR188" s="2550"/>
    </row>
    <row r="189" spans="1:44" s="2470" customFormat="1" ht="13.5">
      <c r="A189" s="2470" t="s">
        <v>2012</v>
      </c>
      <c r="F189" s="2700" t="s">
        <v>2013</v>
      </c>
    </row>
    <row r="190" spans="1:44" s="2470" customFormat="1" ht="9.75">
      <c r="B190" s="2470" t="s">
        <v>2014</v>
      </c>
    </row>
    <row r="191" spans="1:44" s="2470" customFormat="1" ht="9.75">
      <c r="B191" s="2470" t="s">
        <v>2015</v>
      </c>
    </row>
    <row r="192" spans="1:44" s="2470" customFormat="1" ht="9.75">
      <c r="B192" s="2470" t="s">
        <v>2016</v>
      </c>
    </row>
    <row r="193" spans="2:26" s="2470" customFormat="1" ht="9.75">
      <c r="B193" s="2470" t="s">
        <v>2017</v>
      </c>
    </row>
    <row r="194" spans="2:26" s="2470" customFormat="1" ht="9.75">
      <c r="B194" s="2470" t="s">
        <v>2018</v>
      </c>
    </row>
    <row r="195" spans="2:26" s="2470" customFormat="1" ht="9.75">
      <c r="B195" s="2470" t="s">
        <v>2019</v>
      </c>
    </row>
    <row r="196" spans="2:26" s="2470" customFormat="1" ht="9.75">
      <c r="B196" s="2470" t="s">
        <v>2020</v>
      </c>
    </row>
    <row r="197" spans="2:26" s="2470" customFormat="1" ht="9.75">
      <c r="B197" s="2470" t="s">
        <v>2021</v>
      </c>
    </row>
    <row r="198" spans="2:26" s="2470" customFormat="1" ht="9.75">
      <c r="B198" s="2470" t="s">
        <v>2022</v>
      </c>
    </row>
    <row r="199" spans="2:26" s="2470" customFormat="1" ht="11.25" customHeight="1">
      <c r="C199" s="2701" t="s">
        <v>2023</v>
      </c>
      <c r="D199" s="2702"/>
      <c r="E199" s="2702"/>
      <c r="F199" s="2702"/>
      <c r="G199" s="2702"/>
      <c r="H199" s="2703"/>
      <c r="I199" s="2704" t="str">
        <f>TEXT($J$24,"yyyy")-20&amp;". 1. 1."</f>
        <v>2000. 1. 1.</v>
      </c>
      <c r="J199" s="2705"/>
      <c r="K199" s="2705"/>
      <c r="L199" s="2705"/>
      <c r="M199" s="2706"/>
      <c r="N199" s="2707" t="s">
        <v>2024</v>
      </c>
      <c r="O199" s="2708"/>
      <c r="P199" s="2707"/>
      <c r="Q199" s="2707"/>
      <c r="R199" s="2707" t="s">
        <v>2025</v>
      </c>
      <c r="S199" s="2708"/>
      <c r="T199" s="2708"/>
      <c r="U199" s="2708"/>
      <c r="V199" s="2708"/>
      <c r="W199" s="2707"/>
      <c r="Y199" s="2709"/>
      <c r="Z199" s="2709"/>
    </row>
    <row r="200" spans="2:26" s="2470" customFormat="1" ht="11.25" customHeight="1">
      <c r="C200" s="2701" t="s">
        <v>2026</v>
      </c>
      <c r="D200" s="2702"/>
      <c r="E200" s="2702"/>
      <c r="F200" s="2702"/>
      <c r="G200" s="2702"/>
      <c r="H200" s="2703"/>
      <c r="I200" s="2704" t="str">
        <f>TEXT($J$24,"yyyy")-60&amp;".12.31."</f>
        <v>1960.12.31.</v>
      </c>
      <c r="J200" s="2705"/>
      <c r="K200" s="2705"/>
      <c r="L200" s="2705"/>
      <c r="M200" s="2706"/>
      <c r="N200" s="2707" t="s">
        <v>2027</v>
      </c>
      <c r="O200" s="2708"/>
      <c r="P200" s="2707"/>
      <c r="Q200" s="2707"/>
      <c r="R200" s="2707" t="s">
        <v>2025</v>
      </c>
      <c r="S200" s="2708"/>
      <c r="T200" s="2708"/>
      <c r="U200" s="2708"/>
      <c r="V200" s="2708"/>
      <c r="W200" s="2707"/>
      <c r="Y200" s="2709"/>
      <c r="Z200" s="2709"/>
    </row>
    <row r="201" spans="2:26" s="2470" customFormat="1" ht="11.25" customHeight="1">
      <c r="C201" s="2701" t="s">
        <v>2028</v>
      </c>
      <c r="D201" s="2702"/>
      <c r="E201" s="2702"/>
      <c r="F201" s="2702"/>
      <c r="G201" s="2702"/>
      <c r="H201" s="2703"/>
      <c r="I201" s="2704" t="str">
        <f>TEXT($J$24,"yyyy")-70&amp;".12.31."</f>
        <v>1950.12.31.</v>
      </c>
      <c r="J201" s="2705"/>
      <c r="K201" s="2705"/>
      <c r="L201" s="2705"/>
      <c r="M201" s="2706"/>
      <c r="N201" s="2707" t="s">
        <v>2027</v>
      </c>
      <c r="O201" s="2708"/>
      <c r="P201" s="2707"/>
      <c r="Q201" s="2707"/>
      <c r="R201" s="2707" t="s">
        <v>2029</v>
      </c>
      <c r="S201" s="2708"/>
      <c r="T201" s="2708"/>
      <c r="U201" s="2708"/>
      <c r="V201" s="2708"/>
      <c r="W201" s="2707"/>
      <c r="Y201" s="2709"/>
      <c r="Z201" s="2709"/>
    </row>
  </sheetData>
  <mergeCells count="1168">
    <mergeCell ref="C200:H200"/>
    <mergeCell ref="I200:M200"/>
    <mergeCell ref="C201:H201"/>
    <mergeCell ref="I201:M201"/>
    <mergeCell ref="AA187:AD187"/>
    <mergeCell ref="AE187:AI187"/>
    <mergeCell ref="AJ187:AN187"/>
    <mergeCell ref="AO187:AR187"/>
    <mergeCell ref="C199:H199"/>
    <mergeCell ref="I199:M199"/>
    <mergeCell ref="V186:Z186"/>
    <mergeCell ref="AA186:AD186"/>
    <mergeCell ref="AE186:AI186"/>
    <mergeCell ref="AJ186:AN186"/>
    <mergeCell ref="AO186:AR186"/>
    <mergeCell ref="E187:F187"/>
    <mergeCell ref="G187:K187"/>
    <mergeCell ref="L187:P187"/>
    <mergeCell ref="Q187:U187"/>
    <mergeCell ref="V187:Z187"/>
    <mergeCell ref="AA185:AD185"/>
    <mergeCell ref="AE185:AI185"/>
    <mergeCell ref="AJ185:AN185"/>
    <mergeCell ref="AO185:AR185"/>
    <mergeCell ref="A186:A187"/>
    <mergeCell ref="B186:D187"/>
    <mergeCell ref="E186:F186"/>
    <mergeCell ref="G186:K186"/>
    <mergeCell ref="L186:P186"/>
    <mergeCell ref="Q186:U186"/>
    <mergeCell ref="V184:Z184"/>
    <mergeCell ref="AA184:AD184"/>
    <mergeCell ref="AE184:AI184"/>
    <mergeCell ref="AJ184:AN184"/>
    <mergeCell ref="AO184:AR184"/>
    <mergeCell ref="E185:F185"/>
    <mergeCell ref="G185:K185"/>
    <mergeCell ref="L185:P185"/>
    <mergeCell ref="Q185:U185"/>
    <mergeCell ref="V185:Z185"/>
    <mergeCell ref="AA183:AD183"/>
    <mergeCell ref="AE183:AI183"/>
    <mergeCell ref="AJ183:AN183"/>
    <mergeCell ref="AO183:AR183"/>
    <mergeCell ref="A184:A185"/>
    <mergeCell ref="B184:D185"/>
    <mergeCell ref="E184:F184"/>
    <mergeCell ref="G184:K184"/>
    <mergeCell ref="L184:P184"/>
    <mergeCell ref="Q184:U184"/>
    <mergeCell ref="V182:Z182"/>
    <mergeCell ref="AA182:AD182"/>
    <mergeCell ref="AE182:AI182"/>
    <mergeCell ref="AJ182:AN182"/>
    <mergeCell ref="AO182:AR182"/>
    <mergeCell ref="E183:F183"/>
    <mergeCell ref="G183:K183"/>
    <mergeCell ref="L183:P183"/>
    <mergeCell ref="Q183:U183"/>
    <mergeCell ref="V183:Z183"/>
    <mergeCell ref="AA181:AD181"/>
    <mergeCell ref="AE181:AI181"/>
    <mergeCell ref="AJ181:AN181"/>
    <mergeCell ref="AO181:AR181"/>
    <mergeCell ref="A182:A183"/>
    <mergeCell ref="B182:D183"/>
    <mergeCell ref="E182:F182"/>
    <mergeCell ref="G182:K182"/>
    <mergeCell ref="L182:P182"/>
    <mergeCell ref="Q182:U182"/>
    <mergeCell ref="V180:Z180"/>
    <mergeCell ref="AA180:AD180"/>
    <mergeCell ref="AE180:AI180"/>
    <mergeCell ref="AJ180:AN180"/>
    <mergeCell ref="AO180:AR180"/>
    <mergeCell ref="E181:F181"/>
    <mergeCell ref="G181:K181"/>
    <mergeCell ref="L181:P181"/>
    <mergeCell ref="Q181:U181"/>
    <mergeCell ref="V181:Z181"/>
    <mergeCell ref="AA179:AD179"/>
    <mergeCell ref="AE179:AI179"/>
    <mergeCell ref="AJ179:AN179"/>
    <mergeCell ref="AO179:AR179"/>
    <mergeCell ref="A180:A181"/>
    <mergeCell ref="B180:D181"/>
    <mergeCell ref="E180:F180"/>
    <mergeCell ref="G180:K180"/>
    <mergeCell ref="L180:P180"/>
    <mergeCell ref="Q180:U180"/>
    <mergeCell ref="V178:Z178"/>
    <mergeCell ref="AA178:AD178"/>
    <mergeCell ref="AE178:AI178"/>
    <mergeCell ref="AJ178:AN178"/>
    <mergeCell ref="AO178:AR178"/>
    <mergeCell ref="E179:F179"/>
    <mergeCell ref="G179:K179"/>
    <mergeCell ref="L179:P179"/>
    <mergeCell ref="Q179:U179"/>
    <mergeCell ref="V179:Z179"/>
    <mergeCell ref="AA177:AD177"/>
    <mergeCell ref="AE177:AI177"/>
    <mergeCell ref="AJ177:AN177"/>
    <mergeCell ref="AO177:AR177"/>
    <mergeCell ref="A178:A179"/>
    <mergeCell ref="B178:D179"/>
    <mergeCell ref="E178:F178"/>
    <mergeCell ref="G178:K178"/>
    <mergeCell ref="L178:P178"/>
    <mergeCell ref="Q178:U178"/>
    <mergeCell ref="V176:Z176"/>
    <mergeCell ref="AA176:AD176"/>
    <mergeCell ref="AE176:AI176"/>
    <mergeCell ref="AJ176:AN176"/>
    <mergeCell ref="AO176:AR176"/>
    <mergeCell ref="E177:F177"/>
    <mergeCell ref="G177:K177"/>
    <mergeCell ref="L177:P177"/>
    <mergeCell ref="Q177:U177"/>
    <mergeCell ref="V177:Z177"/>
    <mergeCell ref="AA175:AD175"/>
    <mergeCell ref="AE175:AI175"/>
    <mergeCell ref="AJ175:AN175"/>
    <mergeCell ref="AO175:AR175"/>
    <mergeCell ref="A176:A177"/>
    <mergeCell ref="B176:D177"/>
    <mergeCell ref="E176:F176"/>
    <mergeCell ref="G176:K176"/>
    <mergeCell ref="L176:P176"/>
    <mergeCell ref="Q176:U176"/>
    <mergeCell ref="V174:Z174"/>
    <mergeCell ref="AA174:AD174"/>
    <mergeCell ref="AE174:AI174"/>
    <mergeCell ref="AJ174:AN174"/>
    <mergeCell ref="AO174:AR174"/>
    <mergeCell ref="E175:F175"/>
    <mergeCell ref="G175:K175"/>
    <mergeCell ref="L175:P175"/>
    <mergeCell ref="Q175:U175"/>
    <mergeCell ref="V175:Z175"/>
    <mergeCell ref="AA173:AD173"/>
    <mergeCell ref="AE173:AI173"/>
    <mergeCell ref="AJ173:AN173"/>
    <mergeCell ref="AO173:AR173"/>
    <mergeCell ref="A174:A175"/>
    <mergeCell ref="B174:D175"/>
    <mergeCell ref="E174:F174"/>
    <mergeCell ref="G174:K174"/>
    <mergeCell ref="L174:P174"/>
    <mergeCell ref="Q174:U174"/>
    <mergeCell ref="V172:Z172"/>
    <mergeCell ref="AA172:AD172"/>
    <mergeCell ref="AE172:AI172"/>
    <mergeCell ref="AJ172:AN172"/>
    <mergeCell ref="AO172:AR172"/>
    <mergeCell ref="E173:F173"/>
    <mergeCell ref="G173:K173"/>
    <mergeCell ref="L173:P173"/>
    <mergeCell ref="Q173:U173"/>
    <mergeCell ref="V173:Z173"/>
    <mergeCell ref="L171:P171"/>
    <mergeCell ref="Q171:U171"/>
    <mergeCell ref="V171:Z171"/>
    <mergeCell ref="AA171:AD171"/>
    <mergeCell ref="AE171:AI171"/>
    <mergeCell ref="B172:D173"/>
    <mergeCell ref="E172:F172"/>
    <mergeCell ref="G172:K172"/>
    <mergeCell ref="L172:P172"/>
    <mergeCell ref="Q172:U172"/>
    <mergeCell ref="BF168:BI168"/>
    <mergeCell ref="BJ168:BM168"/>
    <mergeCell ref="A169:AI169"/>
    <mergeCell ref="AJ169:AN171"/>
    <mergeCell ref="AO169:AR171"/>
    <mergeCell ref="A170:A173"/>
    <mergeCell ref="B170:D171"/>
    <mergeCell ref="E170:F171"/>
    <mergeCell ref="G170:AI170"/>
    <mergeCell ref="G171:K171"/>
    <mergeCell ref="Z168:AB168"/>
    <mergeCell ref="AC168:AE168"/>
    <mergeCell ref="AF168:AI168"/>
    <mergeCell ref="AJ168:AL168"/>
    <mergeCell ref="AP168:AR168"/>
    <mergeCell ref="BB168:BE168"/>
    <mergeCell ref="AP167:AR167"/>
    <mergeCell ref="BB167:BE167"/>
    <mergeCell ref="BF167:BI167"/>
    <mergeCell ref="BJ167:BM167"/>
    <mergeCell ref="C168:G168"/>
    <mergeCell ref="L168:M168"/>
    <mergeCell ref="N168:P168"/>
    <mergeCell ref="Q168:S168"/>
    <mergeCell ref="T168:V168"/>
    <mergeCell ref="W168:Y168"/>
    <mergeCell ref="T167:V167"/>
    <mergeCell ref="W167:Y167"/>
    <mergeCell ref="Z167:AB167"/>
    <mergeCell ref="AC167:AE167"/>
    <mergeCell ref="AF167:AI167"/>
    <mergeCell ref="AJ167:AL167"/>
    <mergeCell ref="A167:A168"/>
    <mergeCell ref="C167:G167"/>
    <mergeCell ref="H167:I167"/>
    <mergeCell ref="L167:M167"/>
    <mergeCell ref="N167:P167"/>
    <mergeCell ref="Q167:S167"/>
    <mergeCell ref="AF166:AI166"/>
    <mergeCell ref="AJ166:AL166"/>
    <mergeCell ref="AP166:AR166"/>
    <mergeCell ref="BB166:BE166"/>
    <mergeCell ref="BF166:BI166"/>
    <mergeCell ref="BJ166:BM166"/>
    <mergeCell ref="BF165:BI165"/>
    <mergeCell ref="BJ165:BM165"/>
    <mergeCell ref="C166:G166"/>
    <mergeCell ref="L166:M166"/>
    <mergeCell ref="N166:P166"/>
    <mergeCell ref="Q166:S166"/>
    <mergeCell ref="T166:V166"/>
    <mergeCell ref="W166:Y166"/>
    <mergeCell ref="Z166:AB166"/>
    <mergeCell ref="AC166:AE166"/>
    <mergeCell ref="Z165:AB165"/>
    <mergeCell ref="AC165:AE165"/>
    <mergeCell ref="AF165:AI165"/>
    <mergeCell ref="AJ165:AL165"/>
    <mergeCell ref="AP165:AR165"/>
    <mergeCell ref="BB165:BE165"/>
    <mergeCell ref="BF164:BI164"/>
    <mergeCell ref="BJ164:BM164"/>
    <mergeCell ref="A165:A166"/>
    <mergeCell ref="C165:G165"/>
    <mergeCell ref="H165:I165"/>
    <mergeCell ref="L165:M165"/>
    <mergeCell ref="N165:P165"/>
    <mergeCell ref="Q165:S165"/>
    <mergeCell ref="T165:V165"/>
    <mergeCell ref="W165:Y165"/>
    <mergeCell ref="Z164:AB164"/>
    <mergeCell ref="AC164:AE164"/>
    <mergeCell ref="AF164:AI164"/>
    <mergeCell ref="AJ164:AL164"/>
    <mergeCell ref="AP164:AR164"/>
    <mergeCell ref="BB164:BE164"/>
    <mergeCell ref="AP163:AR163"/>
    <mergeCell ref="BB163:BE163"/>
    <mergeCell ref="BF163:BI163"/>
    <mergeCell ref="BJ163:BM163"/>
    <mergeCell ref="C164:G164"/>
    <mergeCell ref="L164:M164"/>
    <mergeCell ref="N164:P164"/>
    <mergeCell ref="Q164:S164"/>
    <mergeCell ref="T164:V164"/>
    <mergeCell ref="W164:Y164"/>
    <mergeCell ref="T163:V163"/>
    <mergeCell ref="W163:Y163"/>
    <mergeCell ref="Z163:AB163"/>
    <mergeCell ref="AC163:AE163"/>
    <mergeCell ref="AF163:AI163"/>
    <mergeCell ref="AJ163:AL163"/>
    <mergeCell ref="A163:A164"/>
    <mergeCell ref="C163:G163"/>
    <mergeCell ref="H163:I163"/>
    <mergeCell ref="L163:M163"/>
    <mergeCell ref="N163:P163"/>
    <mergeCell ref="Q163:S163"/>
    <mergeCell ref="AF162:AI162"/>
    <mergeCell ref="AJ162:AL162"/>
    <mergeCell ref="AP162:AR162"/>
    <mergeCell ref="BB162:BE162"/>
    <mergeCell ref="BF162:BI162"/>
    <mergeCell ref="BJ162:BM162"/>
    <mergeCell ref="BF161:BI161"/>
    <mergeCell ref="BJ161:BM161"/>
    <mergeCell ref="C162:G162"/>
    <mergeCell ref="L162:M162"/>
    <mergeCell ref="N162:P162"/>
    <mergeCell ref="Q162:S162"/>
    <mergeCell ref="T162:V162"/>
    <mergeCell ref="W162:Y162"/>
    <mergeCell ref="Z162:AB162"/>
    <mergeCell ref="AC162:AE162"/>
    <mergeCell ref="Z161:AB161"/>
    <mergeCell ref="AC161:AE161"/>
    <mergeCell ref="AF161:AI161"/>
    <mergeCell ref="AJ161:AL161"/>
    <mergeCell ref="AP161:AR161"/>
    <mergeCell ref="BB161:BE161"/>
    <mergeCell ref="BF160:BI160"/>
    <mergeCell ref="BJ160:BM160"/>
    <mergeCell ref="A161:A162"/>
    <mergeCell ref="C161:G161"/>
    <mergeCell ref="H161:I161"/>
    <mergeCell ref="L161:M161"/>
    <mergeCell ref="N161:P161"/>
    <mergeCell ref="Q161:S161"/>
    <mergeCell ref="T161:V161"/>
    <mergeCell ref="W161:Y161"/>
    <mergeCell ref="Z160:AB160"/>
    <mergeCell ref="AC160:AE160"/>
    <mergeCell ref="AF160:AI160"/>
    <mergeCell ref="AJ160:AL160"/>
    <mergeCell ref="AP160:AR160"/>
    <mergeCell ref="BB160:BE160"/>
    <mergeCell ref="AP159:AR159"/>
    <mergeCell ref="BB159:BE159"/>
    <mergeCell ref="BF159:BI159"/>
    <mergeCell ref="BJ159:BM159"/>
    <mergeCell ref="C160:G160"/>
    <mergeCell ref="L160:M160"/>
    <mergeCell ref="N160:P160"/>
    <mergeCell ref="Q160:S160"/>
    <mergeCell ref="T160:V160"/>
    <mergeCell ref="W160:Y160"/>
    <mergeCell ref="T159:V159"/>
    <mergeCell ref="W159:Y159"/>
    <mergeCell ref="Z159:AB159"/>
    <mergeCell ref="AC159:AE159"/>
    <mergeCell ref="AF159:AI159"/>
    <mergeCell ref="AJ159:AL159"/>
    <mergeCell ref="A159:A160"/>
    <mergeCell ref="C159:G159"/>
    <mergeCell ref="H159:I159"/>
    <mergeCell ref="L159:M159"/>
    <mergeCell ref="N159:P159"/>
    <mergeCell ref="Q159:S159"/>
    <mergeCell ref="AF158:AI158"/>
    <mergeCell ref="AJ158:AL158"/>
    <mergeCell ref="AP158:AR158"/>
    <mergeCell ref="BB158:BE158"/>
    <mergeCell ref="BF158:BI158"/>
    <mergeCell ref="BJ158:BM158"/>
    <mergeCell ref="BF157:BI157"/>
    <mergeCell ref="BJ157:BM157"/>
    <mergeCell ref="C158:G158"/>
    <mergeCell ref="L158:M158"/>
    <mergeCell ref="N158:P158"/>
    <mergeCell ref="Q158:S158"/>
    <mergeCell ref="T158:V158"/>
    <mergeCell ref="W158:Y158"/>
    <mergeCell ref="Z158:AB158"/>
    <mergeCell ref="AC158:AE158"/>
    <mergeCell ref="Z157:AB157"/>
    <mergeCell ref="AC157:AE157"/>
    <mergeCell ref="AF157:AI157"/>
    <mergeCell ref="AJ157:AL157"/>
    <mergeCell ref="AP157:AR157"/>
    <mergeCell ref="BB157:BE157"/>
    <mergeCell ref="BF156:BI156"/>
    <mergeCell ref="BJ156:BM156"/>
    <mergeCell ref="A157:A158"/>
    <mergeCell ref="C157:G157"/>
    <mergeCell ref="H157:I157"/>
    <mergeCell ref="L157:M157"/>
    <mergeCell ref="N157:P157"/>
    <mergeCell ref="Q157:S157"/>
    <mergeCell ref="T157:V157"/>
    <mergeCell ref="W157:Y157"/>
    <mergeCell ref="Z156:AB156"/>
    <mergeCell ref="AC156:AE156"/>
    <mergeCell ref="AF156:AI156"/>
    <mergeCell ref="AJ156:AL156"/>
    <mergeCell ref="AP156:AR156"/>
    <mergeCell ref="BB156:BE156"/>
    <mergeCell ref="AP155:AR155"/>
    <mergeCell ref="BB155:BE155"/>
    <mergeCell ref="BF155:BI155"/>
    <mergeCell ref="BJ155:BM155"/>
    <mergeCell ref="C156:G156"/>
    <mergeCell ref="L156:M156"/>
    <mergeCell ref="N156:P156"/>
    <mergeCell ref="Q156:S156"/>
    <mergeCell ref="T156:V156"/>
    <mergeCell ref="W156:Y156"/>
    <mergeCell ref="T155:V155"/>
    <mergeCell ref="W155:Y155"/>
    <mergeCell ref="Z155:AB155"/>
    <mergeCell ref="AC155:AE155"/>
    <mergeCell ref="AF155:AI155"/>
    <mergeCell ref="AJ155:AL155"/>
    <mergeCell ref="AC154:AE154"/>
    <mergeCell ref="AF154:AI154"/>
    <mergeCell ref="AJ154:AL154"/>
    <mergeCell ref="AP154:AR154"/>
    <mergeCell ref="A155:A156"/>
    <mergeCell ref="C155:G155"/>
    <mergeCell ref="H155:I155"/>
    <mergeCell ref="L155:M155"/>
    <mergeCell ref="N155:P155"/>
    <mergeCell ref="Q155:S155"/>
    <mergeCell ref="L154:M154"/>
    <mergeCell ref="N154:P154"/>
    <mergeCell ref="Q154:S154"/>
    <mergeCell ref="T154:V154"/>
    <mergeCell ref="W154:Y154"/>
    <mergeCell ref="Z154:AB154"/>
    <mergeCell ref="W153:Y153"/>
    <mergeCell ref="Z153:AB153"/>
    <mergeCell ref="AC153:AE153"/>
    <mergeCell ref="AF153:AI153"/>
    <mergeCell ref="AJ153:AL153"/>
    <mergeCell ref="AP153:AR153"/>
    <mergeCell ref="B153:G153"/>
    <mergeCell ref="H153:I153"/>
    <mergeCell ref="L153:M153"/>
    <mergeCell ref="N153:P153"/>
    <mergeCell ref="Q153:S153"/>
    <mergeCell ref="T153:V153"/>
    <mergeCell ref="Z152:AB152"/>
    <mergeCell ref="AC152:AE152"/>
    <mergeCell ref="AF152:AI152"/>
    <mergeCell ref="AJ152:AL152"/>
    <mergeCell ref="AM152:AO152"/>
    <mergeCell ref="AP152:AR152"/>
    <mergeCell ref="H151:I151"/>
    <mergeCell ref="L151:M152"/>
    <mergeCell ref="N151:Y151"/>
    <mergeCell ref="Z151:AL151"/>
    <mergeCell ref="AM151:AR151"/>
    <mergeCell ref="C152:G152"/>
    <mergeCell ref="N152:P152"/>
    <mergeCell ref="Q152:S152"/>
    <mergeCell ref="T152:V152"/>
    <mergeCell ref="W152:Y152"/>
    <mergeCell ref="C143:K143"/>
    <mergeCell ref="L143:T143"/>
    <mergeCell ref="A147:K147"/>
    <mergeCell ref="L147:T147"/>
    <mergeCell ref="AK148:AR148"/>
    <mergeCell ref="A149:A154"/>
    <mergeCell ref="B149:AR149"/>
    <mergeCell ref="B150:K150"/>
    <mergeCell ref="L150:AR150"/>
    <mergeCell ref="C151:G151"/>
    <mergeCell ref="L140:T140"/>
    <mergeCell ref="U140:AJ141"/>
    <mergeCell ref="AK140:AR141"/>
    <mergeCell ref="L141:T141"/>
    <mergeCell ref="L142:T142"/>
    <mergeCell ref="U142:AJ143"/>
    <mergeCell ref="AK142:AR143"/>
    <mergeCell ref="D138:H138"/>
    <mergeCell ref="I138:K138"/>
    <mergeCell ref="L138:T138"/>
    <mergeCell ref="V138:V139"/>
    <mergeCell ref="W138:AJ139"/>
    <mergeCell ref="AK138:AR139"/>
    <mergeCell ref="L139:T139"/>
    <mergeCell ref="AK135:AR135"/>
    <mergeCell ref="F136:K136"/>
    <mergeCell ref="L136:T136"/>
    <mergeCell ref="W136:AF137"/>
    <mergeCell ref="AG136:AJ136"/>
    <mergeCell ref="AK136:AR136"/>
    <mergeCell ref="L137:T137"/>
    <mergeCell ref="AG137:AJ137"/>
    <mergeCell ref="AK137:AR137"/>
    <mergeCell ref="AG133:AJ133"/>
    <mergeCell ref="AK133:AR133"/>
    <mergeCell ref="C134:E136"/>
    <mergeCell ref="F134:K134"/>
    <mergeCell ref="L134:T134"/>
    <mergeCell ref="W134:AJ134"/>
    <mergeCell ref="AK134:AR134"/>
    <mergeCell ref="F135:K135"/>
    <mergeCell ref="L135:T135"/>
    <mergeCell ref="W135:AJ135"/>
    <mergeCell ref="B131:K131"/>
    <mergeCell ref="L131:T131"/>
    <mergeCell ref="X131:AJ131"/>
    <mergeCell ref="AK131:AR131"/>
    <mergeCell ref="B132:B142"/>
    <mergeCell ref="L132:T132"/>
    <mergeCell ref="X132:AJ132"/>
    <mergeCell ref="AK132:AR132"/>
    <mergeCell ref="L133:T133"/>
    <mergeCell ref="W133:AF133"/>
    <mergeCell ref="AK128:AR128"/>
    <mergeCell ref="D129:K130"/>
    <mergeCell ref="L129:O130"/>
    <mergeCell ref="P129:T130"/>
    <mergeCell ref="X129:AF130"/>
    <mergeCell ref="AG129:AJ129"/>
    <mergeCell ref="AK129:AR129"/>
    <mergeCell ref="AG130:AJ130"/>
    <mergeCell ref="AK130:AR130"/>
    <mergeCell ref="J127:K127"/>
    <mergeCell ref="L127:O127"/>
    <mergeCell ref="P127:T127"/>
    <mergeCell ref="X127:AF128"/>
    <mergeCell ref="AG127:AJ127"/>
    <mergeCell ref="AK127:AR127"/>
    <mergeCell ref="D128:K128"/>
    <mergeCell ref="L128:O128"/>
    <mergeCell ref="P128:T128"/>
    <mergeCell ref="AG128:AJ128"/>
    <mergeCell ref="AG125:AJ125"/>
    <mergeCell ref="AK125:AR125"/>
    <mergeCell ref="J126:K126"/>
    <mergeCell ref="L126:O126"/>
    <mergeCell ref="P126:T126"/>
    <mergeCell ref="AG126:AJ126"/>
    <mergeCell ref="AK126:AR126"/>
    <mergeCell ref="G124:H127"/>
    <mergeCell ref="I124:I126"/>
    <mergeCell ref="J124:K124"/>
    <mergeCell ref="L124:O124"/>
    <mergeCell ref="P124:T124"/>
    <mergeCell ref="AG124:AJ124"/>
    <mergeCell ref="J125:K125"/>
    <mergeCell ref="L125:O125"/>
    <mergeCell ref="P125:T125"/>
    <mergeCell ref="X125:AF126"/>
    <mergeCell ref="G122:H123"/>
    <mergeCell ref="I122:K122"/>
    <mergeCell ref="L122:O122"/>
    <mergeCell ref="P122:T122"/>
    <mergeCell ref="AG122:AJ122"/>
    <mergeCell ref="AK122:AR122"/>
    <mergeCell ref="I123:K123"/>
    <mergeCell ref="L123:O123"/>
    <mergeCell ref="P123:T123"/>
    <mergeCell ref="X123:AF124"/>
    <mergeCell ref="I120:K120"/>
    <mergeCell ref="L120:O120"/>
    <mergeCell ref="P120:T120"/>
    <mergeCell ref="AG120:AJ120"/>
    <mergeCell ref="AK120:AR120"/>
    <mergeCell ref="I121:K121"/>
    <mergeCell ref="L121:O121"/>
    <mergeCell ref="P121:T121"/>
    <mergeCell ref="AD121:AF122"/>
    <mergeCell ref="AG121:AJ121"/>
    <mergeCell ref="P119:T119"/>
    <mergeCell ref="W119:W130"/>
    <mergeCell ref="X119:AC122"/>
    <mergeCell ref="AD119:AF120"/>
    <mergeCell ref="AG119:AJ119"/>
    <mergeCell ref="AK119:AR119"/>
    <mergeCell ref="AK121:AR121"/>
    <mergeCell ref="AG123:AJ123"/>
    <mergeCell ref="AK123:AR123"/>
    <mergeCell ref="AK124:AR124"/>
    <mergeCell ref="AG117:AJ117"/>
    <mergeCell ref="AK117:AR117"/>
    <mergeCell ref="L118:O118"/>
    <mergeCell ref="P118:T118"/>
    <mergeCell ref="AG118:AJ118"/>
    <mergeCell ref="AK118:AR118"/>
    <mergeCell ref="AK115:AR115"/>
    <mergeCell ref="L116:O116"/>
    <mergeCell ref="P116:T116"/>
    <mergeCell ref="AG116:AJ116"/>
    <mergeCell ref="AK116:AR116"/>
    <mergeCell ref="I117:K118"/>
    <mergeCell ref="L117:O117"/>
    <mergeCell ref="P117:T117"/>
    <mergeCell ref="W117:W118"/>
    <mergeCell ref="X117:AF118"/>
    <mergeCell ref="D115:D127"/>
    <mergeCell ref="E115:H118"/>
    <mergeCell ref="I115:K116"/>
    <mergeCell ref="L115:O115"/>
    <mergeCell ref="P115:T115"/>
    <mergeCell ref="W115:W116"/>
    <mergeCell ref="E119:F127"/>
    <mergeCell ref="G119:H121"/>
    <mergeCell ref="I119:K119"/>
    <mergeCell ref="L119:O119"/>
    <mergeCell ref="L113:N113"/>
    <mergeCell ref="O113:T113"/>
    <mergeCell ref="AA113:AF114"/>
    <mergeCell ref="AG113:AJ113"/>
    <mergeCell ref="AK113:AR113"/>
    <mergeCell ref="L114:N114"/>
    <mergeCell ref="O114:T114"/>
    <mergeCell ref="AG114:AJ114"/>
    <mergeCell ref="AK114:AR114"/>
    <mergeCell ref="V111:V132"/>
    <mergeCell ref="W111:W114"/>
    <mergeCell ref="X111:Z114"/>
    <mergeCell ref="AA111:AF112"/>
    <mergeCell ref="AG111:AJ111"/>
    <mergeCell ref="AK111:AR111"/>
    <mergeCell ref="AG112:AJ112"/>
    <mergeCell ref="AK112:AR112"/>
    <mergeCell ref="X115:AF116"/>
    <mergeCell ref="AG115:AJ115"/>
    <mergeCell ref="C111:C130"/>
    <mergeCell ref="D111:E114"/>
    <mergeCell ref="F111:F112"/>
    <mergeCell ref="G111:K112"/>
    <mergeCell ref="L111:N111"/>
    <mergeCell ref="O111:T111"/>
    <mergeCell ref="L112:N112"/>
    <mergeCell ref="O112:T112"/>
    <mergeCell ref="F113:F114"/>
    <mergeCell ref="G113:K114"/>
    <mergeCell ref="AG109:AJ109"/>
    <mergeCell ref="AK109:AR109"/>
    <mergeCell ref="L110:N110"/>
    <mergeCell ref="O110:T110"/>
    <mergeCell ref="AG110:AJ110"/>
    <mergeCell ref="AK110:AR110"/>
    <mergeCell ref="F109:F110"/>
    <mergeCell ref="G109:K110"/>
    <mergeCell ref="L109:N109"/>
    <mergeCell ref="O109:T109"/>
    <mergeCell ref="W109:W110"/>
    <mergeCell ref="X109:AF110"/>
    <mergeCell ref="W107:W108"/>
    <mergeCell ref="X107:AF108"/>
    <mergeCell ref="AG107:AJ107"/>
    <mergeCell ref="AK107:AR107"/>
    <mergeCell ref="L108:N108"/>
    <mergeCell ref="O108:T108"/>
    <mergeCell ref="AG108:AJ108"/>
    <mergeCell ref="AK108:AR108"/>
    <mergeCell ref="X105:AF106"/>
    <mergeCell ref="AG105:AJ105"/>
    <mergeCell ref="AK105:AR105"/>
    <mergeCell ref="L106:N106"/>
    <mergeCell ref="O106:T106"/>
    <mergeCell ref="AG106:AJ106"/>
    <mergeCell ref="AK106:AR106"/>
    <mergeCell ref="F105:F106"/>
    <mergeCell ref="G105:K106"/>
    <mergeCell ref="L105:N105"/>
    <mergeCell ref="O105:T105"/>
    <mergeCell ref="V105:V110"/>
    <mergeCell ref="W105:W106"/>
    <mergeCell ref="F107:F108"/>
    <mergeCell ref="G107:K108"/>
    <mergeCell ref="L107:N107"/>
    <mergeCell ref="O107:T107"/>
    <mergeCell ref="AK103:AR103"/>
    <mergeCell ref="L104:N104"/>
    <mergeCell ref="O104:T104"/>
    <mergeCell ref="Z104:AF104"/>
    <mergeCell ref="AG104:AH104"/>
    <mergeCell ref="AI104:AJ104"/>
    <mergeCell ref="AK104:AR104"/>
    <mergeCell ref="O103:T103"/>
    <mergeCell ref="V103:V104"/>
    <mergeCell ref="W103:Y104"/>
    <mergeCell ref="Z103:AF103"/>
    <mergeCell ref="AG103:AH103"/>
    <mergeCell ref="AI103:AJ103"/>
    <mergeCell ref="V101:V102"/>
    <mergeCell ref="W101:AF102"/>
    <mergeCell ref="AG101:AJ102"/>
    <mergeCell ref="AK101:AR102"/>
    <mergeCell ref="L102:N102"/>
    <mergeCell ref="O102:T102"/>
    <mergeCell ref="C101:C110"/>
    <mergeCell ref="D101:D102"/>
    <mergeCell ref="E101:K102"/>
    <mergeCell ref="L101:N101"/>
    <mergeCell ref="O101:T101"/>
    <mergeCell ref="U101:U139"/>
    <mergeCell ref="D103:E110"/>
    <mergeCell ref="F103:F104"/>
    <mergeCell ref="G103:K104"/>
    <mergeCell ref="L103:N103"/>
    <mergeCell ref="AK98:AR98"/>
    <mergeCell ref="E99:G99"/>
    <mergeCell ref="I99:K99"/>
    <mergeCell ref="L99:T99"/>
    <mergeCell ref="V99:V100"/>
    <mergeCell ref="W99:AJ100"/>
    <mergeCell ref="AK99:AR100"/>
    <mergeCell ref="E100:G100"/>
    <mergeCell ref="I100:K100"/>
    <mergeCell ref="L100:T100"/>
    <mergeCell ref="L96:T96"/>
    <mergeCell ref="V96:V97"/>
    <mergeCell ref="W96:AJ97"/>
    <mergeCell ref="AK96:AR97"/>
    <mergeCell ref="C97:C100"/>
    <mergeCell ref="E97:G97"/>
    <mergeCell ref="L97:T97"/>
    <mergeCell ref="E98:G98"/>
    <mergeCell ref="L98:T98"/>
    <mergeCell ref="W98:AJ98"/>
    <mergeCell ref="L94:T94"/>
    <mergeCell ref="U94:U100"/>
    <mergeCell ref="W94:AJ94"/>
    <mergeCell ref="AK94:AR94"/>
    <mergeCell ref="E95:G95"/>
    <mergeCell ref="J95:K95"/>
    <mergeCell ref="L95:T95"/>
    <mergeCell ref="W95:AJ95"/>
    <mergeCell ref="AK95:AR95"/>
    <mergeCell ref="E96:G96"/>
    <mergeCell ref="AK91:AR91"/>
    <mergeCell ref="B92:K92"/>
    <mergeCell ref="L92:T92"/>
    <mergeCell ref="U92:U93"/>
    <mergeCell ref="V92:AJ93"/>
    <mergeCell ref="AK92:AR93"/>
    <mergeCell ref="B93:K93"/>
    <mergeCell ref="L93:T93"/>
    <mergeCell ref="A90:K90"/>
    <mergeCell ref="L90:T90"/>
    <mergeCell ref="U90:Y90"/>
    <mergeCell ref="A91:A143"/>
    <mergeCell ref="B91:K91"/>
    <mergeCell ref="L91:T91"/>
    <mergeCell ref="V91:AJ91"/>
    <mergeCell ref="B94:B130"/>
    <mergeCell ref="C94:C96"/>
    <mergeCell ref="E94:G94"/>
    <mergeCell ref="V83:AC83"/>
    <mergeCell ref="AK83:AQ83"/>
    <mergeCell ref="A85:E86"/>
    <mergeCell ref="F85:K86"/>
    <mergeCell ref="L85:N86"/>
    <mergeCell ref="P85:U85"/>
    <mergeCell ref="V85:AC85"/>
    <mergeCell ref="AK85:AQ85"/>
    <mergeCell ref="B83:F84"/>
    <mergeCell ref="G83:G84"/>
    <mergeCell ref="H83:K84"/>
    <mergeCell ref="L83:L84"/>
    <mergeCell ref="M83:O84"/>
    <mergeCell ref="P83:U83"/>
    <mergeCell ref="X79:AC79"/>
    <mergeCell ref="B81:F82"/>
    <mergeCell ref="G81:G82"/>
    <mergeCell ref="H81:K82"/>
    <mergeCell ref="L81:L82"/>
    <mergeCell ref="M81:O82"/>
    <mergeCell ref="R81:AE81"/>
    <mergeCell ref="B77:F78"/>
    <mergeCell ref="G77:G78"/>
    <mergeCell ref="H77:K78"/>
    <mergeCell ref="L77:L78"/>
    <mergeCell ref="M77:O78"/>
    <mergeCell ref="B79:F80"/>
    <mergeCell ref="G79:G80"/>
    <mergeCell ref="H79:K80"/>
    <mergeCell ref="L79:L80"/>
    <mergeCell ref="M79:O80"/>
    <mergeCell ref="AZ74:AZ75"/>
    <mergeCell ref="B75:E75"/>
    <mergeCell ref="F75:P75"/>
    <mergeCell ref="Q75:W75"/>
    <mergeCell ref="X75:AD75"/>
    <mergeCell ref="AE75:AK75"/>
    <mergeCell ref="AL75:AR75"/>
    <mergeCell ref="BA73:BA74"/>
    <mergeCell ref="BB73:BC73"/>
    <mergeCell ref="BD73:BE73"/>
    <mergeCell ref="B74:E74"/>
    <mergeCell ref="F74:P74"/>
    <mergeCell ref="Q74:W74"/>
    <mergeCell ref="X74:AD74"/>
    <mergeCell ref="AE74:AK74"/>
    <mergeCell ref="AL74:AR74"/>
    <mergeCell ref="AT74:AU74"/>
    <mergeCell ref="D73:I73"/>
    <mergeCell ref="J73:P73"/>
    <mergeCell ref="Q73:W73"/>
    <mergeCell ref="X73:AD73"/>
    <mergeCell ref="AE73:AK73"/>
    <mergeCell ref="AL73:AR73"/>
    <mergeCell ref="AL71:AR71"/>
    <mergeCell ref="D72:G72"/>
    <mergeCell ref="H72:I72"/>
    <mergeCell ref="J72:P72"/>
    <mergeCell ref="Q72:W72"/>
    <mergeCell ref="X72:AD72"/>
    <mergeCell ref="AE72:AK72"/>
    <mergeCell ref="AL72:AR72"/>
    <mergeCell ref="Q70:W70"/>
    <mergeCell ref="X70:AD70"/>
    <mergeCell ref="AE70:AK70"/>
    <mergeCell ref="AL70:AR70"/>
    <mergeCell ref="D71:G71"/>
    <mergeCell ref="H71:I71"/>
    <mergeCell ref="J71:P71"/>
    <mergeCell ref="Q71:W71"/>
    <mergeCell ref="X71:AD71"/>
    <mergeCell ref="AE71:AK71"/>
    <mergeCell ref="AT68:AU68"/>
    <mergeCell ref="AZ68:AZ69"/>
    <mergeCell ref="B69:P69"/>
    <mergeCell ref="Q69:W69"/>
    <mergeCell ref="X69:AD69"/>
    <mergeCell ref="AE69:AK69"/>
    <mergeCell ref="AL69:AR69"/>
    <mergeCell ref="A68:A75"/>
    <mergeCell ref="B68:P68"/>
    <mergeCell ref="Q68:W68"/>
    <mergeCell ref="X68:AD68"/>
    <mergeCell ref="AE68:AK68"/>
    <mergeCell ref="AL68:AR68"/>
    <mergeCell ref="B70:C73"/>
    <mergeCell ref="D70:G70"/>
    <mergeCell ref="H70:I70"/>
    <mergeCell ref="J70:P70"/>
    <mergeCell ref="AL66:AR66"/>
    <mergeCell ref="AV66:AV67"/>
    <mergeCell ref="B67:C67"/>
    <mergeCell ref="D67:I67"/>
    <mergeCell ref="J67:P67"/>
    <mergeCell ref="Q67:W67"/>
    <mergeCell ref="X67:AD67"/>
    <mergeCell ref="AE67:AK67"/>
    <mergeCell ref="AL67:AR67"/>
    <mergeCell ref="B66:C66"/>
    <mergeCell ref="D66:I66"/>
    <mergeCell ref="J66:P66"/>
    <mergeCell ref="Q66:W66"/>
    <mergeCell ref="X66:AD66"/>
    <mergeCell ref="AE66:AK66"/>
    <mergeCell ref="C65:H65"/>
    <mergeCell ref="J65:P65"/>
    <mergeCell ref="Q65:W65"/>
    <mergeCell ref="X65:AD65"/>
    <mergeCell ref="AE65:AK65"/>
    <mergeCell ref="AL65:AR65"/>
    <mergeCell ref="C64:H64"/>
    <mergeCell ref="J64:P64"/>
    <mergeCell ref="Q64:W64"/>
    <mergeCell ref="X64:AD64"/>
    <mergeCell ref="AE64:AK64"/>
    <mergeCell ref="AL64:AR64"/>
    <mergeCell ref="C63:H63"/>
    <mergeCell ref="J63:P63"/>
    <mergeCell ref="Q63:W63"/>
    <mergeCell ref="X63:AD63"/>
    <mergeCell ref="AE63:AK63"/>
    <mergeCell ref="AL63:AR63"/>
    <mergeCell ref="C62:H62"/>
    <mergeCell ref="J62:P62"/>
    <mergeCell ref="Q62:W62"/>
    <mergeCell ref="X62:AD62"/>
    <mergeCell ref="AE62:AK62"/>
    <mergeCell ref="AL62:AR62"/>
    <mergeCell ref="C61:H61"/>
    <mergeCell ref="J61:P61"/>
    <mergeCell ref="Q61:W61"/>
    <mergeCell ref="X61:AD61"/>
    <mergeCell ref="AE61:AK61"/>
    <mergeCell ref="AL61:AR61"/>
    <mergeCell ref="C60:H60"/>
    <mergeCell ref="J60:P60"/>
    <mergeCell ref="Q60:W60"/>
    <mergeCell ref="X60:AD60"/>
    <mergeCell ref="AE60:AK60"/>
    <mergeCell ref="AL60:AR60"/>
    <mergeCell ref="C59:H59"/>
    <mergeCell ref="J59:P59"/>
    <mergeCell ref="Q59:W59"/>
    <mergeCell ref="X59:AD59"/>
    <mergeCell ref="AE59:AK59"/>
    <mergeCell ref="AL59:AR59"/>
    <mergeCell ref="C58:H58"/>
    <mergeCell ref="J58:P58"/>
    <mergeCell ref="Q58:W58"/>
    <mergeCell ref="X58:AD58"/>
    <mergeCell ref="AE58:AK58"/>
    <mergeCell ref="AL58:AR58"/>
    <mergeCell ref="C57:H57"/>
    <mergeCell ref="J57:P57"/>
    <mergeCell ref="Q57:W57"/>
    <mergeCell ref="X57:AD57"/>
    <mergeCell ref="AE57:AK57"/>
    <mergeCell ref="AL57:AR57"/>
    <mergeCell ref="C56:H56"/>
    <mergeCell ref="J56:P56"/>
    <mergeCell ref="Q56:W56"/>
    <mergeCell ref="X56:AD56"/>
    <mergeCell ref="AE56:AK56"/>
    <mergeCell ref="AL56:AR56"/>
    <mergeCell ref="C55:H55"/>
    <mergeCell ref="J55:P55"/>
    <mergeCell ref="Q55:W55"/>
    <mergeCell ref="X55:AD55"/>
    <mergeCell ref="AE55:AK55"/>
    <mergeCell ref="AL55:AR55"/>
    <mergeCell ref="C54:H54"/>
    <mergeCell ref="J54:P54"/>
    <mergeCell ref="Q54:W54"/>
    <mergeCell ref="X54:AD54"/>
    <mergeCell ref="AE54:AK54"/>
    <mergeCell ref="AL54:AR54"/>
    <mergeCell ref="C53:H53"/>
    <mergeCell ref="J53:P53"/>
    <mergeCell ref="Q53:W53"/>
    <mergeCell ref="X53:AD53"/>
    <mergeCell ref="AE53:AK53"/>
    <mergeCell ref="AL53:AR53"/>
    <mergeCell ref="C52:H52"/>
    <mergeCell ref="J52:P52"/>
    <mergeCell ref="Q52:W52"/>
    <mergeCell ref="X52:AD52"/>
    <mergeCell ref="AE52:AK52"/>
    <mergeCell ref="AL52:AR52"/>
    <mergeCell ref="C51:H51"/>
    <mergeCell ref="J51:P51"/>
    <mergeCell ref="Q51:W51"/>
    <mergeCell ref="X51:AD51"/>
    <mergeCell ref="AE51:AK51"/>
    <mergeCell ref="AL51:AR51"/>
    <mergeCell ref="C50:H50"/>
    <mergeCell ref="J50:P50"/>
    <mergeCell ref="Q50:W50"/>
    <mergeCell ref="X50:AD50"/>
    <mergeCell ref="AE50:AK50"/>
    <mergeCell ref="AL50:AR50"/>
    <mergeCell ref="C49:H49"/>
    <mergeCell ref="J49:P49"/>
    <mergeCell ref="Q49:W49"/>
    <mergeCell ref="X49:AD49"/>
    <mergeCell ref="AE49:AK49"/>
    <mergeCell ref="AL49:AR49"/>
    <mergeCell ref="C48:H48"/>
    <mergeCell ref="J48:P48"/>
    <mergeCell ref="Q48:W48"/>
    <mergeCell ref="X48:AD48"/>
    <mergeCell ref="AE48:AK48"/>
    <mergeCell ref="AL48:AR48"/>
    <mergeCell ref="C47:H47"/>
    <mergeCell ref="J47:P47"/>
    <mergeCell ref="Q47:W47"/>
    <mergeCell ref="X47:AD47"/>
    <mergeCell ref="AE47:AK47"/>
    <mergeCell ref="AL47:AR47"/>
    <mergeCell ref="C46:H46"/>
    <mergeCell ref="J46:P46"/>
    <mergeCell ref="Q46:W46"/>
    <mergeCell ref="X46:AD46"/>
    <mergeCell ref="AE46:AK46"/>
    <mergeCell ref="AL46:AR46"/>
    <mergeCell ref="AL44:AR44"/>
    <mergeCell ref="C45:H45"/>
    <mergeCell ref="J45:P45"/>
    <mergeCell ref="Q45:W45"/>
    <mergeCell ref="X45:AD45"/>
    <mergeCell ref="AE45:AK45"/>
    <mergeCell ref="AL45:AR45"/>
    <mergeCell ref="C44:D44"/>
    <mergeCell ref="E44:H44"/>
    <mergeCell ref="J44:P44"/>
    <mergeCell ref="Q44:W44"/>
    <mergeCell ref="X44:AD44"/>
    <mergeCell ref="AE44:AK44"/>
    <mergeCell ref="AL42:AR42"/>
    <mergeCell ref="C43:D43"/>
    <mergeCell ref="E43:H43"/>
    <mergeCell ref="J43:P43"/>
    <mergeCell ref="Q43:W43"/>
    <mergeCell ref="X43:AD43"/>
    <mergeCell ref="AE43:AK43"/>
    <mergeCell ref="AL43:AR43"/>
    <mergeCell ref="C42:D42"/>
    <mergeCell ref="E42:H42"/>
    <mergeCell ref="J42:P42"/>
    <mergeCell ref="Q42:W42"/>
    <mergeCell ref="X42:AD42"/>
    <mergeCell ref="AE42:AK42"/>
    <mergeCell ref="AL40:AR40"/>
    <mergeCell ref="C41:D41"/>
    <mergeCell ref="E41:H41"/>
    <mergeCell ref="J41:P41"/>
    <mergeCell ref="Q41:W41"/>
    <mergeCell ref="X41:AD41"/>
    <mergeCell ref="AE41:AK41"/>
    <mergeCell ref="AL41:AR41"/>
    <mergeCell ref="C40:D40"/>
    <mergeCell ref="E40:H40"/>
    <mergeCell ref="J40:P40"/>
    <mergeCell ref="Q40:W40"/>
    <mergeCell ref="X40:AD40"/>
    <mergeCell ref="AE40:AK40"/>
    <mergeCell ref="C39:H39"/>
    <mergeCell ref="J39:P39"/>
    <mergeCell ref="Q39:W39"/>
    <mergeCell ref="X39:AD39"/>
    <mergeCell ref="AE39:AK39"/>
    <mergeCell ref="AL39:AR39"/>
    <mergeCell ref="AE37:AK37"/>
    <mergeCell ref="AL37:AR37"/>
    <mergeCell ref="C38:H38"/>
    <mergeCell ref="J38:P38"/>
    <mergeCell ref="Q38:W38"/>
    <mergeCell ref="X38:AD38"/>
    <mergeCell ref="AE38:AK38"/>
    <mergeCell ref="AL38:AR38"/>
    <mergeCell ref="AL35:AR35"/>
    <mergeCell ref="C36:H36"/>
    <mergeCell ref="J36:P36"/>
    <mergeCell ref="Q36:W36"/>
    <mergeCell ref="X36:AD36"/>
    <mergeCell ref="AE36:AK36"/>
    <mergeCell ref="AL36:AR36"/>
    <mergeCell ref="A35:A67"/>
    <mergeCell ref="C35:H35"/>
    <mergeCell ref="J35:P35"/>
    <mergeCell ref="Q35:W35"/>
    <mergeCell ref="X35:AD35"/>
    <mergeCell ref="AE35:AK35"/>
    <mergeCell ref="C37:H37"/>
    <mergeCell ref="J37:P37"/>
    <mergeCell ref="Q37:W37"/>
    <mergeCell ref="X37:AD37"/>
    <mergeCell ref="B34:I34"/>
    <mergeCell ref="J34:P34"/>
    <mergeCell ref="Q34:W34"/>
    <mergeCell ref="X34:AD34"/>
    <mergeCell ref="AE34:AK34"/>
    <mergeCell ref="AL34:AR34"/>
    <mergeCell ref="C33:I33"/>
    <mergeCell ref="J33:P33"/>
    <mergeCell ref="Q33:W33"/>
    <mergeCell ref="X33:AD33"/>
    <mergeCell ref="AE33:AK33"/>
    <mergeCell ref="AL33:AR33"/>
    <mergeCell ref="AL31:AR31"/>
    <mergeCell ref="B32:C32"/>
    <mergeCell ref="D32:I32"/>
    <mergeCell ref="J32:P32"/>
    <mergeCell ref="Q32:W32"/>
    <mergeCell ref="X32:AD32"/>
    <mergeCell ref="AE32:AK32"/>
    <mergeCell ref="AL32:AR32"/>
    <mergeCell ref="B31:C31"/>
    <mergeCell ref="D31:I31"/>
    <mergeCell ref="J31:P31"/>
    <mergeCell ref="Q31:W31"/>
    <mergeCell ref="X31:AD31"/>
    <mergeCell ref="AE31:AK31"/>
    <mergeCell ref="AL29:AR29"/>
    <mergeCell ref="B30:C30"/>
    <mergeCell ref="D30:I30"/>
    <mergeCell ref="J30:P30"/>
    <mergeCell ref="Q30:W30"/>
    <mergeCell ref="X30:AD30"/>
    <mergeCell ref="AE30:AK30"/>
    <mergeCell ref="AL30:AR30"/>
    <mergeCell ref="B29:C29"/>
    <mergeCell ref="D29:I29"/>
    <mergeCell ref="J29:P29"/>
    <mergeCell ref="Q29:W29"/>
    <mergeCell ref="X29:AD29"/>
    <mergeCell ref="AE29:AK29"/>
    <mergeCell ref="C28:I28"/>
    <mergeCell ref="J28:P28"/>
    <mergeCell ref="Q28:W28"/>
    <mergeCell ref="X28:AD28"/>
    <mergeCell ref="AE28:AK28"/>
    <mergeCell ref="AL28:AR28"/>
    <mergeCell ref="C27:I27"/>
    <mergeCell ref="J27:P27"/>
    <mergeCell ref="Q27:W27"/>
    <mergeCell ref="X27:AD27"/>
    <mergeCell ref="AE27:AK27"/>
    <mergeCell ref="AL27:AR27"/>
    <mergeCell ref="AE25:AG25"/>
    <mergeCell ref="AI25:AK25"/>
    <mergeCell ref="AL25:AN25"/>
    <mergeCell ref="AP25:AR25"/>
    <mergeCell ref="C26:I26"/>
    <mergeCell ref="J26:P26"/>
    <mergeCell ref="Q26:W26"/>
    <mergeCell ref="X26:AD26"/>
    <mergeCell ref="AE26:AK26"/>
    <mergeCell ref="AL26:AR26"/>
    <mergeCell ref="AI24:AK24"/>
    <mergeCell ref="AL24:AN24"/>
    <mergeCell ref="AP24:AR24"/>
    <mergeCell ref="C25:I25"/>
    <mergeCell ref="J25:L25"/>
    <mergeCell ref="N25:P25"/>
    <mergeCell ref="Q25:S25"/>
    <mergeCell ref="U25:W25"/>
    <mergeCell ref="X25:Z25"/>
    <mergeCell ref="AB25:AD25"/>
    <mergeCell ref="AE23:AK23"/>
    <mergeCell ref="AL23:AR23"/>
    <mergeCell ref="C24:I24"/>
    <mergeCell ref="J24:L24"/>
    <mergeCell ref="N24:P24"/>
    <mergeCell ref="Q24:S24"/>
    <mergeCell ref="U24:W24"/>
    <mergeCell ref="X24:Z24"/>
    <mergeCell ref="AB24:AD24"/>
    <mergeCell ref="AE24:AG24"/>
    <mergeCell ref="AL21:AR21"/>
    <mergeCell ref="C22:I22"/>
    <mergeCell ref="J22:P22"/>
    <mergeCell ref="Q22:W22"/>
    <mergeCell ref="X22:AD22"/>
    <mergeCell ref="AE22:AK22"/>
    <mergeCell ref="AL22:AR22"/>
    <mergeCell ref="A21:A33"/>
    <mergeCell ref="B21:I21"/>
    <mergeCell ref="J21:P21"/>
    <mergeCell ref="Q21:W21"/>
    <mergeCell ref="X21:AD21"/>
    <mergeCell ref="AE21:AK21"/>
    <mergeCell ref="C23:I23"/>
    <mergeCell ref="J23:P23"/>
    <mergeCell ref="Q23:W23"/>
    <mergeCell ref="X23:AD23"/>
    <mergeCell ref="E18:I18"/>
    <mergeCell ref="J18:AR18"/>
    <mergeCell ref="A19:C20"/>
    <mergeCell ref="E19:I19"/>
    <mergeCell ref="J19:W19"/>
    <mergeCell ref="Y19:AF19"/>
    <mergeCell ref="AG19:AR19"/>
    <mergeCell ref="E20:I20"/>
    <mergeCell ref="J20:AR20"/>
    <mergeCell ref="J16:W16"/>
    <mergeCell ref="Y16:AF16"/>
    <mergeCell ref="AG16:AR16"/>
    <mergeCell ref="F17:L17"/>
    <mergeCell ref="M17:W17"/>
    <mergeCell ref="Z17:AF17"/>
    <mergeCell ref="AG17:AR17"/>
    <mergeCell ref="AI12:AQ12"/>
    <mergeCell ref="AE13:AH13"/>
    <mergeCell ref="AI13:AQ13"/>
    <mergeCell ref="J14:AC14"/>
    <mergeCell ref="A15:C18"/>
    <mergeCell ref="E15:I15"/>
    <mergeCell ref="J15:W15"/>
    <mergeCell ref="Y15:AF15"/>
    <mergeCell ref="AG15:AR15"/>
    <mergeCell ref="E16:I16"/>
    <mergeCell ref="AP7:AQ8"/>
    <mergeCell ref="AE9:AL10"/>
    <mergeCell ref="AN9:AO10"/>
    <mergeCell ref="AP9:AQ10"/>
    <mergeCell ref="A10:H12"/>
    <mergeCell ref="AE11:AG11"/>
    <mergeCell ref="AH11:AJ11"/>
    <mergeCell ref="AK11:AN11"/>
    <mergeCell ref="AO11:AQ11"/>
    <mergeCell ref="AE12:AH12"/>
    <mergeCell ref="AV6:AW8"/>
    <mergeCell ref="AX6:BA8"/>
    <mergeCell ref="B7:C9"/>
    <mergeCell ref="D7:G9"/>
    <mergeCell ref="I7:I12"/>
    <mergeCell ref="J7:J12"/>
    <mergeCell ref="K7:K12"/>
    <mergeCell ref="L7:AD12"/>
    <mergeCell ref="AE7:AL8"/>
    <mergeCell ref="AN7:AO8"/>
    <mergeCell ref="AI4:AQ4"/>
    <mergeCell ref="AE5:AG5"/>
    <mergeCell ref="AH5:AJ5"/>
    <mergeCell ref="AK5:AN5"/>
    <mergeCell ref="AO5:AQ5"/>
    <mergeCell ref="AE6:AH6"/>
    <mergeCell ref="AI6:AQ6"/>
    <mergeCell ref="A2:H5"/>
    <mergeCell ref="I4:I6"/>
    <mergeCell ref="J4:J6"/>
    <mergeCell ref="K4:K6"/>
    <mergeCell ref="L4:AD6"/>
    <mergeCell ref="AE4:AH4"/>
  </mergeCells>
  <phoneticPr fontId="4" type="noConversion"/>
  <conditionalFormatting sqref="L132:T141">
    <cfRule type="cellIs" dxfId="23" priority="24" stopIfTrue="1" operator="greaterThan">
      <formula>720000</formula>
    </cfRule>
  </conditionalFormatting>
  <conditionalFormatting sqref="AK105:AR105 AK109:AR109">
    <cfRule type="cellIs" dxfId="22" priority="23" operator="greaterThan">
      <formula>4000000</formula>
    </cfRule>
  </conditionalFormatting>
  <conditionalFormatting sqref="AK136 AK115 AK119 AK121 AK123 AK125 AK127 AK129 AK111:AK113">
    <cfRule type="cellIs" dxfId="21" priority="22" operator="greaterThan">
      <formula>1000000</formula>
    </cfRule>
  </conditionalFormatting>
  <conditionalFormatting sqref="AK119 AK121 AK123 AK125">
    <cfRule type="cellIs" dxfId="20" priority="21" operator="greaterThan">
      <formula>100000</formula>
    </cfRule>
  </conditionalFormatting>
  <conditionalFormatting sqref="BM156">
    <cfRule type="cellIs" dxfId="19" priority="20" operator="greaterThan">
      <formula>69</formula>
    </cfRule>
  </conditionalFormatting>
  <conditionalFormatting sqref="BM158">
    <cfRule type="cellIs" dxfId="18" priority="19" operator="greaterThan">
      <formula>69</formula>
    </cfRule>
  </conditionalFormatting>
  <conditionalFormatting sqref="BM160">
    <cfRule type="cellIs" dxfId="17" priority="18" operator="greaterThan">
      <formula>69</formula>
    </cfRule>
  </conditionalFormatting>
  <conditionalFormatting sqref="BM162">
    <cfRule type="cellIs" dxfId="16" priority="17" operator="greaterThan">
      <formula>69</formula>
    </cfRule>
  </conditionalFormatting>
  <conditionalFormatting sqref="BM164">
    <cfRule type="cellIs" dxfId="15" priority="16" operator="greaterThan">
      <formula>69</formula>
    </cfRule>
  </conditionalFormatting>
  <conditionalFormatting sqref="BM166">
    <cfRule type="cellIs" dxfId="14" priority="15" operator="greaterThan">
      <formula>69</formula>
    </cfRule>
  </conditionalFormatting>
  <conditionalFormatting sqref="BM168">
    <cfRule type="cellIs" dxfId="13" priority="14" operator="greaterThan">
      <formula>69</formula>
    </cfRule>
  </conditionalFormatting>
  <conditionalFormatting sqref="AK107:AR107">
    <cfRule type="cellIs" dxfId="12" priority="13" operator="greaterThan">
      <formula>4000000</formula>
    </cfRule>
  </conditionalFormatting>
  <conditionalFormatting sqref="AU19">
    <cfRule type="cellIs" dxfId="11" priority="12" operator="equal">
      <formula>"주민오류"</formula>
    </cfRule>
  </conditionalFormatting>
  <conditionalFormatting sqref="AU15">
    <cfRule type="cellIs" dxfId="10" priority="11" operator="equal">
      <formula>"사업자오류"</formula>
    </cfRule>
  </conditionalFormatting>
  <conditionalFormatting sqref="AT16">
    <cfRule type="cellIs" dxfId="9" priority="10" operator="equal">
      <formula>10</formula>
    </cfRule>
  </conditionalFormatting>
  <conditionalFormatting sqref="AT20">
    <cfRule type="cellIs" dxfId="8" priority="9" operator="equal">
      <formula>13</formula>
    </cfRule>
  </conditionalFormatting>
  <conditionalFormatting sqref="AT17">
    <cfRule type="cellIs" dxfId="7" priority="8" operator="equal">
      <formula>10</formula>
    </cfRule>
  </conditionalFormatting>
  <conditionalFormatting sqref="BJ156:BL156">
    <cfRule type="cellIs" dxfId="6" priority="7" operator="greaterThan">
      <formula>69</formula>
    </cfRule>
  </conditionalFormatting>
  <conditionalFormatting sqref="BJ158:BL158">
    <cfRule type="cellIs" dxfId="5" priority="6" operator="greaterThan">
      <formula>69</formula>
    </cfRule>
  </conditionalFormatting>
  <conditionalFormatting sqref="BJ160:BL160">
    <cfRule type="cellIs" dxfId="4" priority="5" operator="greaterThan">
      <formula>69</formula>
    </cfRule>
  </conditionalFormatting>
  <conditionalFormatting sqref="BJ162:BL162">
    <cfRule type="cellIs" dxfId="3" priority="4" operator="greaterThan">
      <formula>69</formula>
    </cfRule>
  </conditionalFormatting>
  <conditionalFormatting sqref="BJ164:BL164">
    <cfRule type="cellIs" dxfId="2" priority="3" operator="greaterThan">
      <formula>69</formula>
    </cfRule>
  </conditionalFormatting>
  <conditionalFormatting sqref="BJ166:BL166">
    <cfRule type="cellIs" dxfId="1" priority="2" operator="greaterThan">
      <formula>69</formula>
    </cfRule>
  </conditionalFormatting>
  <conditionalFormatting sqref="BJ168:BL168">
    <cfRule type="cellIs" dxfId="0" priority="1" operator="greaterThan">
      <formula>69</formula>
    </cfRule>
  </conditionalFormatting>
  <dataValidations count="2">
    <dataValidation allowBlank="1" showInputMessage="1" showErrorMessage="1" promptTitle="표준세액공제가 0보다 크면 0 강제 입력" prompt="표준세액공제가 0보다 크면 0 강제 입력" sqref="AN137:AR137 P115:T128" xr:uid="{665091EA-45A2-4BD9-9D15-D23032024C9C}"/>
    <dataValidation allowBlank="1" showInputMessage="1" showErrorMessage="1" promptTitle="특별소득공제" prompt="특별소득공제" sqref="D111" xr:uid="{604E4C74-25A9-4592-952C-038123560AD5}"/>
  </dataValidations>
  <hyperlinks>
    <hyperlink ref="F189" r:id="rId1" xr:uid="{C4FD5D98-44C3-4F0F-9894-2C7BEA686DFC}"/>
    <hyperlink ref="AT1" r:id="rId2" xr:uid="{1181085D-693D-45D9-BA76-FCA429CD4245}"/>
    <hyperlink ref="AU95" r:id="rId3" xr:uid="{98A95750-D30F-443A-B8DA-3C26E442A3DC}"/>
  </hyperlinks>
  <printOptions horizontalCentered="1" verticalCentered="1"/>
  <pageMargins left="0.19685039370078741" right="0.19685039370078741" top="0.39370078740157483" bottom="0.19685039370078741" header="0" footer="7.874015748031496E-2"/>
  <pageSetup paperSize="9" scale="95" orientation="portrait" r:id="rId4"/>
  <headerFooter alignWithMargins="0">
    <oddFooter>&amp;R&amp;P/&amp;N</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86017" r:id="rId7" name="Check Box 1">
              <controlPr defaultSize="0" autoFill="0" autoLine="0" autoPict="0">
                <anchor moveWithCells="1">
                  <from>
                    <xdr:col>7</xdr:col>
                    <xdr:colOff>47625</xdr:colOff>
                    <xdr:row>93</xdr:row>
                    <xdr:rowOff>152400</xdr:rowOff>
                  </from>
                  <to>
                    <xdr:col>8</xdr:col>
                    <xdr:colOff>66675</xdr:colOff>
                    <xdr:row>95</xdr:row>
                    <xdr:rowOff>9525</xdr:rowOff>
                  </to>
                </anchor>
              </controlPr>
            </control>
          </mc:Choice>
        </mc:AlternateContent>
        <mc:AlternateContent xmlns:mc="http://schemas.openxmlformats.org/markup-compatibility/2006">
          <mc:Choice Requires="x14">
            <control shapeId="86018" r:id="rId8" name="Check Box 2">
              <controlPr defaultSize="0" autoFill="0" autoLine="0" autoPict="0">
                <anchor moveWithCells="1">
                  <from>
                    <xdr:col>7</xdr:col>
                    <xdr:colOff>38100</xdr:colOff>
                    <xdr:row>97</xdr:row>
                    <xdr:rowOff>180975</xdr:rowOff>
                  </from>
                  <to>
                    <xdr:col>8</xdr:col>
                    <xdr:colOff>57150</xdr:colOff>
                    <xdr:row>99</xdr:row>
                    <xdr:rowOff>9525</xdr:rowOff>
                  </to>
                </anchor>
              </controlPr>
            </control>
          </mc:Choice>
        </mc:AlternateContent>
        <mc:AlternateContent xmlns:mc="http://schemas.openxmlformats.org/markup-compatibility/2006">
          <mc:Choice Requires="x14">
            <control shapeId="86019" r:id="rId9" name="Check Box 3">
              <controlPr defaultSize="0" autoFill="0" autoLine="0" autoPict="0">
                <anchor moveWithCells="1">
                  <from>
                    <xdr:col>9</xdr:col>
                    <xdr:colOff>19050</xdr:colOff>
                    <xdr:row>12</xdr:row>
                    <xdr:rowOff>0</xdr:rowOff>
                  </from>
                  <to>
                    <xdr:col>14</xdr:col>
                    <xdr:colOff>19050</xdr:colOff>
                    <xdr:row>13</xdr:row>
                    <xdr:rowOff>19050</xdr:rowOff>
                  </to>
                </anchor>
              </controlPr>
            </control>
          </mc:Choice>
        </mc:AlternateContent>
        <mc:AlternateContent xmlns:mc="http://schemas.openxmlformats.org/markup-compatibility/2006">
          <mc:Choice Requires="x14">
            <control shapeId="86020" r:id="rId10" name="Check Box 4">
              <controlPr defaultSize="0" autoFill="0" autoLine="0" autoPict="0">
                <anchor moveWithCells="1">
                  <from>
                    <xdr:col>33</xdr:col>
                    <xdr:colOff>180975</xdr:colOff>
                    <xdr:row>11</xdr:row>
                    <xdr:rowOff>180975</xdr:rowOff>
                  </from>
                  <to>
                    <xdr:col>38</xdr:col>
                    <xdr:colOff>66675</xdr:colOff>
                    <xdr:row>13</xdr:row>
                    <xdr:rowOff>9525</xdr:rowOff>
                  </to>
                </anchor>
              </controlPr>
            </control>
          </mc:Choice>
        </mc:AlternateContent>
        <mc:AlternateContent xmlns:mc="http://schemas.openxmlformats.org/markup-compatibility/2006">
          <mc:Choice Requires="x14">
            <control shapeId="86021" r:id="rId11" name="Check Box 5">
              <controlPr defaultSize="0" autoFill="0" autoLine="0" autoPict="0">
                <anchor moveWithCells="1">
                  <from>
                    <xdr:col>14</xdr:col>
                    <xdr:colOff>66675</xdr:colOff>
                    <xdr:row>12</xdr:row>
                    <xdr:rowOff>0</xdr:rowOff>
                  </from>
                  <to>
                    <xdr:col>19</xdr:col>
                    <xdr:colOff>57150</xdr:colOff>
                    <xdr:row>13</xdr:row>
                    <xdr:rowOff>19050</xdr:rowOff>
                  </to>
                </anchor>
              </controlPr>
            </control>
          </mc:Choice>
        </mc:AlternateContent>
        <mc:AlternateContent xmlns:mc="http://schemas.openxmlformats.org/markup-compatibility/2006">
          <mc:Choice Requires="x14">
            <control shapeId="86022" r:id="rId12" name="Check Box 6">
              <controlPr defaultSize="0" autoFill="0" autoLine="0" autoPict="0">
                <anchor moveWithCells="1">
                  <from>
                    <xdr:col>20</xdr:col>
                    <xdr:colOff>28575</xdr:colOff>
                    <xdr:row>12</xdr:row>
                    <xdr:rowOff>0</xdr:rowOff>
                  </from>
                  <to>
                    <xdr:col>25</xdr:col>
                    <xdr:colOff>152400</xdr:colOff>
                    <xdr:row>13</xdr:row>
                    <xdr:rowOff>19050</xdr:rowOff>
                  </to>
                </anchor>
              </controlPr>
            </control>
          </mc:Choice>
        </mc:AlternateContent>
        <mc:AlternateContent xmlns:mc="http://schemas.openxmlformats.org/markup-compatibility/2006">
          <mc:Choice Requires="x14">
            <control shapeId="86023" r:id="rId13" name="Check Box 7">
              <controlPr defaultSize="0" autoFill="0" autoLine="0" autoPict="0">
                <anchor moveWithCells="1">
                  <from>
                    <xdr:col>38</xdr:col>
                    <xdr:colOff>38100</xdr:colOff>
                    <xdr:row>11</xdr:row>
                    <xdr:rowOff>180975</xdr:rowOff>
                  </from>
                  <to>
                    <xdr:col>43</xdr:col>
                    <xdr:colOff>0</xdr:colOff>
                    <xdr:row>13</xdr:row>
                    <xdr:rowOff>9525</xdr:rowOff>
                  </to>
                </anchor>
              </controlPr>
            </control>
          </mc:Choice>
        </mc:AlternateContent>
        <mc:AlternateContent xmlns:mc="http://schemas.openxmlformats.org/markup-compatibility/2006">
          <mc:Choice Requires="x14">
            <control shapeId="86024" r:id="rId14" name="Check Box 8">
              <controlPr defaultSize="0" autoFill="0" autoLine="0" autoPict="0">
                <anchor moveWithCells="1">
                  <from>
                    <xdr:col>33</xdr:col>
                    <xdr:colOff>180975</xdr:colOff>
                    <xdr:row>10</xdr:row>
                    <xdr:rowOff>123825</xdr:rowOff>
                  </from>
                  <to>
                    <xdr:col>37</xdr:col>
                    <xdr:colOff>123825</xdr:colOff>
                    <xdr:row>12</xdr:row>
                    <xdr:rowOff>9525</xdr:rowOff>
                  </to>
                </anchor>
              </controlPr>
            </control>
          </mc:Choice>
        </mc:AlternateContent>
        <mc:AlternateContent xmlns:mc="http://schemas.openxmlformats.org/markup-compatibility/2006">
          <mc:Choice Requires="x14">
            <control shapeId="86025" r:id="rId15" name="Check Box 9">
              <controlPr defaultSize="0" autoFill="0" autoLine="0" autoPict="0">
                <anchor moveWithCells="1">
                  <from>
                    <xdr:col>38</xdr:col>
                    <xdr:colOff>38100</xdr:colOff>
                    <xdr:row>10</xdr:row>
                    <xdr:rowOff>123825</xdr:rowOff>
                  </from>
                  <to>
                    <xdr:col>42</xdr:col>
                    <xdr:colOff>28575</xdr:colOff>
                    <xdr:row>12</xdr:row>
                    <xdr:rowOff>9525</xdr:rowOff>
                  </to>
                </anchor>
              </controlPr>
            </control>
          </mc:Choice>
        </mc:AlternateContent>
        <mc:AlternateContent xmlns:mc="http://schemas.openxmlformats.org/markup-compatibility/2006">
          <mc:Choice Requires="x14">
            <control shapeId="86026" r:id="rId16" name="Check Box 10">
              <controlPr defaultSize="0" autoFill="0" autoLine="0" autoPict="0">
                <anchor moveWithCells="1">
                  <from>
                    <xdr:col>34</xdr:col>
                    <xdr:colOff>19050</xdr:colOff>
                    <xdr:row>4</xdr:row>
                    <xdr:rowOff>123825</xdr:rowOff>
                  </from>
                  <to>
                    <xdr:col>37</xdr:col>
                    <xdr:colOff>152400</xdr:colOff>
                    <xdr:row>6</xdr:row>
                    <xdr:rowOff>9525</xdr:rowOff>
                  </to>
                </anchor>
              </controlPr>
            </control>
          </mc:Choice>
        </mc:AlternateContent>
        <mc:AlternateContent xmlns:mc="http://schemas.openxmlformats.org/markup-compatibility/2006">
          <mc:Choice Requires="x14">
            <control shapeId="86027" r:id="rId17" name="Check Box 11">
              <controlPr defaultSize="0" autoFill="0" autoLine="0" autoPict="0">
                <anchor moveWithCells="1">
                  <from>
                    <xdr:col>38</xdr:col>
                    <xdr:colOff>85725</xdr:colOff>
                    <xdr:row>4</xdr:row>
                    <xdr:rowOff>123825</xdr:rowOff>
                  </from>
                  <to>
                    <xdr:col>42</xdr:col>
                    <xdr:colOff>95250</xdr:colOff>
                    <xdr:row>6</xdr:row>
                    <xdr:rowOff>9525</xdr:rowOff>
                  </to>
                </anchor>
              </controlPr>
            </control>
          </mc:Choice>
        </mc:AlternateContent>
        <mc:AlternateContent xmlns:mc="http://schemas.openxmlformats.org/markup-compatibility/2006">
          <mc:Choice Requires="x14">
            <control shapeId="86028" r:id="rId18" name="Check Box 12">
              <controlPr defaultSize="0" autoFill="0" autoLine="0" autoPict="0">
                <anchor moveWithCells="1">
                  <from>
                    <xdr:col>7</xdr:col>
                    <xdr:colOff>38100</xdr:colOff>
                    <xdr:row>99</xdr:row>
                    <xdr:rowOff>0</xdr:rowOff>
                  </from>
                  <to>
                    <xdr:col>8</xdr:col>
                    <xdr:colOff>76200</xdr:colOff>
                    <xdr:row>100</xdr:row>
                    <xdr:rowOff>19050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4DB5F-D345-4542-8FB0-A0D94DD5C11D}">
  <dimension ref="A1:AQ381"/>
  <sheetViews>
    <sheetView showGridLines="0" zoomScale="175" zoomScaleNormal="175" workbookViewId="0">
      <selection activeCell="J15" sqref="J15:W15"/>
    </sheetView>
  </sheetViews>
  <sheetFormatPr defaultColWidth="2.125" defaultRowHeight="10.5" customHeight="1"/>
  <cols>
    <col min="1" max="41" width="2.125" style="2825"/>
    <col min="42" max="42" width="2.25" style="2825" bestFit="1" customWidth="1"/>
    <col min="43" max="43" width="3.5" style="2825" bestFit="1" customWidth="1"/>
    <col min="44" max="16384" width="2.125" style="2825"/>
  </cols>
  <sheetData>
    <row r="1" spans="1:43">
      <c r="A1" s="2825" t="s">
        <v>2031</v>
      </c>
      <c r="AN1" s="2826"/>
      <c r="AO1" s="2826" t="s">
        <v>2032</v>
      </c>
    </row>
    <row r="2" spans="1:43" ht="1.5" customHeight="1" thickBot="1">
      <c r="AN2" s="2826"/>
      <c r="AO2" s="2826"/>
    </row>
    <row r="3" spans="1:43" ht="6.75" customHeight="1">
      <c r="A3" s="2827" t="s">
        <v>2033</v>
      </c>
      <c r="B3" s="2828"/>
      <c r="C3" s="2828"/>
      <c r="D3" s="2828"/>
      <c r="E3" s="2828"/>
      <c r="F3" s="2828"/>
      <c r="G3" s="2828"/>
      <c r="H3" s="2828"/>
      <c r="I3" s="2828"/>
      <c r="J3" s="2828"/>
      <c r="K3" s="2828"/>
      <c r="L3" s="2828"/>
      <c r="M3" s="2829"/>
      <c r="N3" s="2830"/>
      <c r="O3" s="2831" t="s">
        <v>2034</v>
      </c>
      <c r="P3" s="2831"/>
      <c r="Q3" s="2831"/>
      <c r="R3" s="2831"/>
      <c r="S3" s="2831"/>
      <c r="T3" s="2831"/>
      <c r="U3" s="2831"/>
      <c r="V3" s="2831"/>
      <c r="W3" s="2831"/>
      <c r="X3" s="2831"/>
      <c r="Y3" s="2831"/>
      <c r="Z3" s="2831"/>
      <c r="AA3" s="2831"/>
      <c r="AB3" s="2831"/>
      <c r="AC3" s="2832"/>
      <c r="AD3" s="2833" t="s">
        <v>2035</v>
      </c>
      <c r="AE3" s="2834"/>
      <c r="AF3" s="2834"/>
      <c r="AG3" s="2834"/>
      <c r="AH3" s="2834"/>
      <c r="AI3" s="2835"/>
      <c r="AJ3" s="2836">
        <v>44470</v>
      </c>
      <c r="AK3" s="2837"/>
      <c r="AL3" s="2837"/>
      <c r="AM3" s="2837"/>
      <c r="AN3" s="2837"/>
      <c r="AO3" s="2838"/>
    </row>
    <row r="4" spans="1:43" ht="12" customHeight="1">
      <c r="A4" s="2839"/>
      <c r="B4" s="2840"/>
      <c r="C4" s="2840"/>
      <c r="D4" s="2840"/>
      <c r="E4" s="2840"/>
      <c r="F4" s="2840"/>
      <c r="G4" s="2840"/>
      <c r="H4" s="2840"/>
      <c r="I4" s="2840"/>
      <c r="J4" s="2840"/>
      <c r="K4" s="2840"/>
      <c r="L4" s="2840"/>
      <c r="M4" s="2841"/>
      <c r="N4" s="2842" t="s">
        <v>2036</v>
      </c>
      <c r="O4" s="2843"/>
      <c r="P4" s="2843"/>
      <c r="Q4" s="2843"/>
      <c r="R4" s="2843"/>
      <c r="S4" s="2843"/>
      <c r="T4" s="2843"/>
      <c r="U4" s="2843"/>
      <c r="V4" s="2843"/>
      <c r="W4" s="2843"/>
      <c r="X4" s="2843"/>
      <c r="Y4" s="2843"/>
      <c r="Z4" s="2843"/>
      <c r="AA4" s="2843"/>
      <c r="AB4" s="2843"/>
      <c r="AC4" s="2844"/>
      <c r="AD4" s="2845"/>
      <c r="AE4" s="2846"/>
      <c r="AF4" s="2846"/>
      <c r="AG4" s="2846"/>
      <c r="AH4" s="2846"/>
      <c r="AI4" s="2847"/>
      <c r="AJ4" s="2848"/>
      <c r="AK4" s="2849"/>
      <c r="AL4" s="2849"/>
      <c r="AM4" s="2849"/>
      <c r="AN4" s="2849"/>
      <c r="AO4" s="2850"/>
    </row>
    <row r="5" spans="1:43" ht="3" customHeight="1">
      <c r="A5" s="2839"/>
      <c r="B5" s="2840"/>
      <c r="C5" s="2840"/>
      <c r="D5" s="2840"/>
      <c r="E5" s="2840"/>
      <c r="F5" s="2840"/>
      <c r="G5" s="2840"/>
      <c r="H5" s="2840"/>
      <c r="I5" s="2840"/>
      <c r="J5" s="2840"/>
      <c r="K5" s="2840"/>
      <c r="L5" s="2840"/>
      <c r="M5" s="2841"/>
      <c r="O5" s="2843"/>
      <c r="P5" s="2843"/>
      <c r="Q5" s="2843"/>
      <c r="R5" s="2843"/>
      <c r="S5" s="2843"/>
      <c r="T5" s="2843"/>
      <c r="U5" s="2843"/>
      <c r="V5" s="2843"/>
      <c r="W5" s="2843"/>
      <c r="X5" s="2843"/>
      <c r="Y5" s="2843"/>
      <c r="Z5" s="2843"/>
      <c r="AA5" s="2843"/>
      <c r="AB5" s="2843"/>
      <c r="AC5" s="2844"/>
      <c r="AD5" s="2845"/>
      <c r="AE5" s="2846"/>
      <c r="AF5" s="2846"/>
      <c r="AG5" s="2846"/>
      <c r="AH5" s="2846"/>
      <c r="AI5" s="2847"/>
      <c r="AJ5" s="2848"/>
      <c r="AK5" s="2849"/>
      <c r="AL5" s="2849"/>
      <c r="AM5" s="2849"/>
      <c r="AN5" s="2849"/>
      <c r="AO5" s="2850"/>
    </row>
    <row r="6" spans="1:43" ht="3" customHeight="1">
      <c r="A6" s="2839" t="s">
        <v>2037</v>
      </c>
      <c r="B6" s="2840"/>
      <c r="C6" s="2840" t="s">
        <v>2038</v>
      </c>
      <c r="D6" s="2840"/>
      <c r="E6" s="2840" t="s">
        <v>2039</v>
      </c>
      <c r="F6" s="2840"/>
      <c r="G6" s="2840" t="s">
        <v>2040</v>
      </c>
      <c r="H6" s="2840"/>
      <c r="I6" s="2851" t="s">
        <v>2041</v>
      </c>
      <c r="J6" s="2851"/>
      <c r="K6" s="2851" t="s">
        <v>2042</v>
      </c>
      <c r="L6" s="2851"/>
      <c r="M6" s="2841"/>
      <c r="O6" s="2843" t="s">
        <v>2043</v>
      </c>
      <c r="P6" s="2843"/>
      <c r="Q6" s="2843"/>
      <c r="R6" s="2843"/>
      <c r="S6" s="2843"/>
      <c r="T6" s="2843"/>
      <c r="U6" s="2843"/>
      <c r="V6" s="2843"/>
      <c r="W6" s="2843"/>
      <c r="X6" s="2843"/>
      <c r="Y6" s="2843"/>
      <c r="Z6" s="2843"/>
      <c r="AA6" s="2843"/>
      <c r="AB6" s="2843"/>
      <c r="AC6" s="2844"/>
      <c r="AD6" s="2845" t="s">
        <v>2044</v>
      </c>
      <c r="AE6" s="2846"/>
      <c r="AF6" s="2846"/>
      <c r="AG6" s="2846"/>
      <c r="AH6" s="2846"/>
      <c r="AI6" s="2847"/>
      <c r="AJ6" s="2848">
        <v>44501</v>
      </c>
      <c r="AK6" s="2849"/>
      <c r="AL6" s="2849"/>
      <c r="AM6" s="2849"/>
      <c r="AN6" s="2849"/>
      <c r="AO6" s="2850"/>
    </row>
    <row r="7" spans="1:43" ht="12" customHeight="1">
      <c r="A7" s="2839"/>
      <c r="B7" s="2840"/>
      <c r="C7" s="2840"/>
      <c r="D7" s="2840"/>
      <c r="E7" s="2840"/>
      <c r="F7" s="2840"/>
      <c r="G7" s="2840"/>
      <c r="H7" s="2840"/>
      <c r="I7" s="2851"/>
      <c r="J7" s="2851"/>
      <c r="K7" s="2851"/>
      <c r="L7" s="2851"/>
      <c r="M7" s="2841"/>
      <c r="N7" s="2842" t="s">
        <v>2036</v>
      </c>
      <c r="O7" s="2843"/>
      <c r="P7" s="2843"/>
      <c r="Q7" s="2843"/>
      <c r="R7" s="2843"/>
      <c r="S7" s="2843"/>
      <c r="T7" s="2843"/>
      <c r="U7" s="2843"/>
      <c r="V7" s="2843"/>
      <c r="W7" s="2843"/>
      <c r="X7" s="2843"/>
      <c r="Y7" s="2843"/>
      <c r="Z7" s="2843"/>
      <c r="AA7" s="2843"/>
      <c r="AB7" s="2843"/>
      <c r="AC7" s="2844"/>
      <c r="AD7" s="2845"/>
      <c r="AE7" s="2846"/>
      <c r="AF7" s="2846"/>
      <c r="AG7" s="2846"/>
      <c r="AH7" s="2846"/>
      <c r="AI7" s="2847"/>
      <c r="AJ7" s="2848"/>
      <c r="AK7" s="2849"/>
      <c r="AL7" s="2849"/>
      <c r="AM7" s="2849"/>
      <c r="AN7" s="2849"/>
      <c r="AO7" s="2850"/>
    </row>
    <row r="8" spans="1:43" ht="6.75" customHeight="1">
      <c r="A8" s="2839"/>
      <c r="B8" s="2840"/>
      <c r="C8" s="2840"/>
      <c r="D8" s="2840"/>
      <c r="E8" s="2840"/>
      <c r="F8" s="2840"/>
      <c r="G8" s="2840"/>
      <c r="H8" s="2840"/>
      <c r="I8" s="2851"/>
      <c r="J8" s="2851"/>
      <c r="K8" s="2851"/>
      <c r="L8" s="2851"/>
      <c r="M8" s="2852"/>
      <c r="N8" s="2853"/>
      <c r="O8" s="2854"/>
      <c r="P8" s="2854"/>
      <c r="Q8" s="2854"/>
      <c r="R8" s="2854"/>
      <c r="S8" s="2854"/>
      <c r="T8" s="2854"/>
      <c r="U8" s="2854"/>
      <c r="V8" s="2854"/>
      <c r="W8" s="2854"/>
      <c r="X8" s="2854"/>
      <c r="Y8" s="2854"/>
      <c r="Z8" s="2854"/>
      <c r="AA8" s="2854"/>
      <c r="AB8" s="2854"/>
      <c r="AC8" s="2855"/>
      <c r="AD8" s="2845"/>
      <c r="AE8" s="2846"/>
      <c r="AF8" s="2846"/>
      <c r="AG8" s="2846"/>
      <c r="AH8" s="2846"/>
      <c r="AI8" s="2847"/>
      <c r="AJ8" s="2848"/>
      <c r="AK8" s="2849"/>
      <c r="AL8" s="2849"/>
      <c r="AM8" s="2849"/>
      <c r="AN8" s="2849"/>
      <c r="AO8" s="2850"/>
    </row>
    <row r="9" spans="1:43">
      <c r="A9" s="2856" t="s">
        <v>2045</v>
      </c>
      <c r="B9" s="2857"/>
      <c r="C9" s="2858"/>
      <c r="D9" s="2845" t="s">
        <v>2046</v>
      </c>
      <c r="E9" s="2846"/>
      <c r="F9" s="2846"/>
      <c r="G9" s="2846"/>
      <c r="H9" s="2847"/>
      <c r="I9" s="2859" t="str">
        <f>'근로소득원천징수영수증(특별공제)-입력'!J15</f>
        <v>㈜선우회계법인</v>
      </c>
      <c r="J9" s="2860"/>
      <c r="K9" s="2860"/>
      <c r="L9" s="2860"/>
      <c r="M9" s="2860"/>
      <c r="N9" s="2860"/>
      <c r="O9" s="2860"/>
      <c r="P9" s="2861"/>
      <c r="Q9" s="2862" t="s">
        <v>2047</v>
      </c>
      <c r="R9" s="2840"/>
      <c r="S9" s="2840"/>
      <c r="T9" s="2840"/>
      <c r="U9" s="2840"/>
      <c r="V9" s="2863" t="s">
        <v>42</v>
      </c>
      <c r="W9" s="2863"/>
      <c r="X9" s="2863"/>
      <c r="Y9" s="2863"/>
      <c r="Z9" s="2863"/>
      <c r="AA9" s="2863"/>
      <c r="AB9" s="2863"/>
      <c r="AC9" s="2863"/>
      <c r="AD9" s="2845" t="s">
        <v>2048</v>
      </c>
      <c r="AE9" s="2846"/>
      <c r="AF9" s="2846"/>
      <c r="AG9" s="2846"/>
      <c r="AH9" s="2846"/>
      <c r="AI9" s="2847"/>
      <c r="AJ9" s="2864"/>
      <c r="AK9" s="2865" t="s">
        <v>2049</v>
      </c>
      <c r="AL9" s="2865" t="s">
        <v>2050</v>
      </c>
      <c r="AM9" s="2865" t="s">
        <v>2051</v>
      </c>
      <c r="AN9" s="2865"/>
      <c r="AO9" s="2866"/>
    </row>
    <row r="10" spans="1:43">
      <c r="A10" s="2867"/>
      <c r="B10" s="2868"/>
      <c r="C10" s="2869"/>
      <c r="D10" s="2845"/>
      <c r="E10" s="2846"/>
      <c r="F10" s="2846"/>
      <c r="G10" s="2846"/>
      <c r="H10" s="2847"/>
      <c r="I10" s="2870"/>
      <c r="J10" s="2871"/>
      <c r="K10" s="2871"/>
      <c r="L10" s="2871"/>
      <c r="M10" s="2871"/>
      <c r="N10" s="2871"/>
      <c r="O10" s="2871"/>
      <c r="P10" s="2872"/>
      <c r="Q10" s="2840"/>
      <c r="R10" s="2840"/>
      <c r="S10" s="2840"/>
      <c r="T10" s="2840"/>
      <c r="U10" s="2840"/>
      <c r="V10" s="2863"/>
      <c r="W10" s="2863"/>
      <c r="X10" s="2863"/>
      <c r="Y10" s="2863"/>
      <c r="Z10" s="2863"/>
      <c r="AA10" s="2863"/>
      <c r="AB10" s="2863"/>
      <c r="AC10" s="2863"/>
      <c r="AD10" s="2845" t="s">
        <v>2052</v>
      </c>
      <c r="AE10" s="2846"/>
      <c r="AF10" s="2846"/>
      <c r="AG10" s="2846"/>
      <c r="AH10" s="2846"/>
      <c r="AI10" s="2847"/>
      <c r="AJ10" s="2864"/>
      <c r="AK10" s="2865" t="s">
        <v>2049</v>
      </c>
      <c r="AL10" s="2865" t="s">
        <v>2050</v>
      </c>
      <c r="AM10" s="2865" t="s">
        <v>2051</v>
      </c>
      <c r="AN10" s="2865"/>
      <c r="AO10" s="2866"/>
    </row>
    <row r="11" spans="1:43">
      <c r="A11" s="2867"/>
      <c r="B11" s="2868"/>
      <c r="C11" s="2869"/>
      <c r="D11" s="2873" t="s">
        <v>2053</v>
      </c>
      <c r="E11" s="2846"/>
      <c r="F11" s="2846"/>
      <c r="G11" s="2846"/>
      <c r="H11" s="2847"/>
      <c r="I11" s="2874">
        <v>3128612344</v>
      </c>
      <c r="J11" s="2874"/>
      <c r="K11" s="2874"/>
      <c r="L11" s="2874"/>
      <c r="M11" s="2874"/>
      <c r="N11" s="2874"/>
      <c r="O11" s="2874"/>
      <c r="P11" s="2874"/>
      <c r="Q11" s="2862" t="s">
        <v>2054</v>
      </c>
      <c r="R11" s="2840"/>
      <c r="S11" s="2840"/>
      <c r="T11" s="2840"/>
      <c r="U11" s="2840"/>
      <c r="V11" s="2875" t="s">
        <v>2055</v>
      </c>
      <c r="W11" s="2876"/>
      <c r="X11" s="2876"/>
      <c r="Y11" s="2876"/>
      <c r="Z11" s="2876"/>
      <c r="AA11" s="2876"/>
      <c r="AB11" s="2876"/>
      <c r="AC11" s="2877"/>
      <c r="AD11" s="2845" t="s">
        <v>2056</v>
      </c>
      <c r="AE11" s="2846"/>
      <c r="AF11" s="2846"/>
      <c r="AG11" s="2846"/>
      <c r="AH11" s="2846"/>
      <c r="AI11" s="2847"/>
      <c r="AJ11" s="2878" t="s">
        <v>2057</v>
      </c>
      <c r="AK11" s="2879"/>
      <c r="AL11" s="2879"/>
      <c r="AM11" s="2879"/>
      <c r="AN11" s="2879"/>
      <c r="AO11" s="2880"/>
      <c r="AP11" s="2825">
        <f>IF(10-MOD(MID(I11,1,1)*1+MID(I11,2,1)*3+MID(I11,3,1)*7+MID(I11,4,1)*1+MID(I11,5,1)*3+MID(I11,6,1)*7+MID(I11,7,1)*1+MID(I11,8,1)*3+INT((MID(I11,9,1)*5)/10)+MOD(MID(I11,9,1)*5,10),10)=10,0,10-MOD(MID(I11,1,1)*1+MID(I11,2,1)*3+MID(I11,3,1)*7+MID(I11,4,1)*1+MID(I11,5,1)*3+MID(I11,6,1)*7+MID(I11,7,1)*1+MID(I11,8,1)*3+INT((MID(I11,9,1)*5)/10)+MOD(MID(I11,9,1)*5,10),10))</f>
        <v>4</v>
      </c>
      <c r="AQ11" s="2825" t="str">
        <f>IF(INT(MID(I11,10,1))=AP11,"OK","사업자오류")</f>
        <v>OK</v>
      </c>
    </row>
    <row r="12" spans="1:43">
      <c r="A12" s="2881"/>
      <c r="B12" s="2882"/>
      <c r="C12" s="2883"/>
      <c r="D12" s="2845"/>
      <c r="E12" s="2846"/>
      <c r="F12" s="2846"/>
      <c r="G12" s="2846"/>
      <c r="H12" s="2847"/>
      <c r="I12" s="2874"/>
      <c r="J12" s="2874"/>
      <c r="K12" s="2874"/>
      <c r="L12" s="2874"/>
      <c r="M12" s="2874"/>
      <c r="N12" s="2874"/>
      <c r="O12" s="2874"/>
      <c r="P12" s="2874"/>
      <c r="Q12" s="2840"/>
      <c r="R12" s="2840"/>
      <c r="S12" s="2840"/>
      <c r="T12" s="2840"/>
      <c r="U12" s="2840"/>
      <c r="V12" s="2884"/>
      <c r="W12" s="2885"/>
      <c r="X12" s="2885"/>
      <c r="Y12" s="2885"/>
      <c r="Z12" s="2885"/>
      <c r="AA12" s="2885"/>
      <c r="AB12" s="2885"/>
      <c r="AC12" s="2886"/>
      <c r="AD12" s="2845" t="s">
        <v>2058</v>
      </c>
      <c r="AE12" s="2846"/>
      <c r="AF12" s="2846"/>
      <c r="AG12" s="2846"/>
      <c r="AH12" s="2846"/>
      <c r="AI12" s="2847"/>
      <c r="AJ12" s="2878"/>
      <c r="AK12" s="2879"/>
      <c r="AL12" s="2879"/>
      <c r="AM12" s="2879"/>
      <c r="AN12" s="2879"/>
      <c r="AO12" s="2880"/>
    </row>
    <row r="13" spans="1:43" ht="15" customHeight="1">
      <c r="A13" s="2887" t="s">
        <v>2059</v>
      </c>
      <c r="AO13" s="2888"/>
    </row>
    <row r="14" spans="1:43" ht="15" customHeight="1">
      <c r="A14" s="2839" t="s">
        <v>2060</v>
      </c>
      <c r="B14" s="2840"/>
      <c r="C14" s="2840"/>
      <c r="D14" s="2840"/>
      <c r="E14" s="2840"/>
      <c r="F14" s="2840"/>
      <c r="G14" s="2840"/>
      <c r="H14" s="2840" t="s">
        <v>1732</v>
      </c>
      <c r="I14" s="2840"/>
      <c r="J14" s="2840" t="s">
        <v>2061</v>
      </c>
      <c r="K14" s="2840"/>
      <c r="L14" s="2840"/>
      <c r="M14" s="2840"/>
      <c r="N14" s="2840"/>
      <c r="O14" s="2840"/>
      <c r="P14" s="2840"/>
      <c r="Q14" s="2840"/>
      <c r="R14" s="2840"/>
      <c r="S14" s="2840"/>
      <c r="T14" s="2840"/>
      <c r="U14" s="2840"/>
      <c r="V14" s="2840"/>
      <c r="W14" s="2840"/>
      <c r="X14" s="2840"/>
      <c r="Y14" s="2840"/>
      <c r="Z14" s="2840"/>
      <c r="AA14" s="2840"/>
      <c r="AB14" s="2840"/>
      <c r="AC14" s="2840"/>
      <c r="AD14" s="2862" t="s">
        <v>2062</v>
      </c>
      <c r="AE14" s="2862"/>
      <c r="AF14" s="2862"/>
      <c r="AG14" s="2862"/>
      <c r="AH14" s="2840" t="s">
        <v>2063</v>
      </c>
      <c r="AI14" s="2840"/>
      <c r="AJ14" s="2840"/>
      <c r="AK14" s="2840"/>
      <c r="AL14" s="2840"/>
      <c r="AM14" s="2840"/>
      <c r="AN14" s="2840"/>
      <c r="AO14" s="2889"/>
    </row>
    <row r="15" spans="1:43" ht="16.5" customHeight="1">
      <c r="A15" s="2839"/>
      <c r="B15" s="2840"/>
      <c r="C15" s="2840"/>
      <c r="D15" s="2840"/>
      <c r="E15" s="2840"/>
      <c r="F15" s="2840"/>
      <c r="G15" s="2840"/>
      <c r="H15" s="2840"/>
      <c r="I15" s="2840"/>
      <c r="J15" s="2862" t="s">
        <v>2064</v>
      </c>
      <c r="K15" s="2840"/>
      <c r="L15" s="2840"/>
      <c r="M15" s="2840"/>
      <c r="N15" s="2840"/>
      <c r="O15" s="2840"/>
      <c r="P15" s="2840"/>
      <c r="Q15" s="2840"/>
      <c r="R15" s="2840" t="s">
        <v>2065</v>
      </c>
      <c r="S15" s="2840"/>
      <c r="T15" s="2840"/>
      <c r="U15" s="2840"/>
      <c r="V15" s="2840"/>
      <c r="W15" s="2840"/>
      <c r="X15" s="2840"/>
      <c r="Y15" s="2840"/>
      <c r="Z15" s="2840"/>
      <c r="AA15" s="2840"/>
      <c r="AB15" s="2840"/>
      <c r="AC15" s="2840"/>
      <c r="AD15" s="2862"/>
      <c r="AE15" s="2862"/>
      <c r="AF15" s="2862"/>
      <c r="AG15" s="2862"/>
      <c r="AH15" s="2862" t="s">
        <v>2066</v>
      </c>
      <c r="AI15" s="2840"/>
      <c r="AJ15" s="2840"/>
      <c r="AK15" s="2840"/>
      <c r="AL15" s="2862" t="s">
        <v>2067</v>
      </c>
      <c r="AM15" s="2840"/>
      <c r="AN15" s="2840"/>
      <c r="AO15" s="2889"/>
    </row>
    <row r="16" spans="1:43" ht="15" customHeight="1">
      <c r="A16" s="2839"/>
      <c r="B16" s="2890"/>
      <c r="C16" s="2890"/>
      <c r="D16" s="2890"/>
      <c r="E16" s="2890"/>
      <c r="F16" s="2890"/>
      <c r="G16" s="2890"/>
      <c r="H16" s="2890"/>
      <c r="I16" s="2890"/>
      <c r="J16" s="2890" t="s">
        <v>2068</v>
      </c>
      <c r="K16" s="2890"/>
      <c r="L16" s="2890"/>
      <c r="M16" s="2890" t="s">
        <v>2069</v>
      </c>
      <c r="N16" s="2890"/>
      <c r="O16" s="2890"/>
      <c r="P16" s="2890"/>
      <c r="Q16" s="2890"/>
      <c r="R16" s="2890" t="s">
        <v>2070</v>
      </c>
      <c r="S16" s="2890"/>
      <c r="T16" s="2890"/>
      <c r="U16" s="2890"/>
      <c r="V16" s="2891" t="s">
        <v>2071</v>
      </c>
      <c r="W16" s="2890"/>
      <c r="X16" s="2890"/>
      <c r="Y16" s="2890"/>
      <c r="Z16" s="2890" t="s">
        <v>2072</v>
      </c>
      <c r="AA16" s="2890"/>
      <c r="AB16" s="2890"/>
      <c r="AC16" s="2890"/>
      <c r="AD16" s="2891"/>
      <c r="AE16" s="2891"/>
      <c r="AF16" s="2891"/>
      <c r="AG16" s="2891"/>
      <c r="AH16" s="2890"/>
      <c r="AI16" s="2890"/>
      <c r="AJ16" s="2890"/>
      <c r="AK16" s="2890"/>
      <c r="AL16" s="2890"/>
      <c r="AM16" s="2890"/>
      <c r="AN16" s="2890"/>
      <c r="AO16" s="2892"/>
    </row>
    <row r="17" spans="1:41" ht="6.75" customHeight="1">
      <c r="A17" s="2893" t="s">
        <v>2073</v>
      </c>
      <c r="B17" s="2894" t="s">
        <v>2074</v>
      </c>
      <c r="C17" s="2895" t="s">
        <v>2075</v>
      </c>
      <c r="D17" s="2895"/>
      <c r="E17" s="2895"/>
      <c r="F17" s="2895"/>
      <c r="G17" s="2895"/>
      <c r="H17" s="2896" t="s">
        <v>2076</v>
      </c>
      <c r="I17" s="2897"/>
      <c r="J17" s="2898"/>
      <c r="K17" s="2898"/>
      <c r="L17" s="2898"/>
      <c r="M17" s="2898"/>
      <c r="N17" s="2898"/>
      <c r="O17" s="2898"/>
      <c r="P17" s="2898"/>
      <c r="Q17" s="2898"/>
      <c r="R17" s="2899"/>
      <c r="S17" s="2900"/>
      <c r="T17" s="2900"/>
      <c r="U17" s="2901"/>
      <c r="V17" s="2899"/>
      <c r="W17" s="2900"/>
      <c r="X17" s="2900"/>
      <c r="Y17" s="2901"/>
      <c r="Z17" s="2899"/>
      <c r="AA17" s="2900"/>
      <c r="AB17" s="2900"/>
      <c r="AC17" s="2901"/>
      <c r="AD17" s="2902"/>
      <c r="AE17" s="2903"/>
      <c r="AF17" s="2903"/>
      <c r="AG17" s="2904"/>
      <c r="AH17" s="2902"/>
      <c r="AI17" s="2903"/>
      <c r="AJ17" s="2903"/>
      <c r="AK17" s="2904"/>
      <c r="AL17" s="2905"/>
      <c r="AM17" s="2905"/>
      <c r="AN17" s="2905"/>
      <c r="AO17" s="2906"/>
    </row>
    <row r="18" spans="1:41" ht="6.75" customHeight="1">
      <c r="A18" s="2907"/>
      <c r="B18" s="2908"/>
      <c r="C18" s="2840"/>
      <c r="D18" s="2840"/>
      <c r="E18" s="2840"/>
      <c r="F18" s="2840"/>
      <c r="G18" s="2840"/>
      <c r="H18" s="2845"/>
      <c r="I18" s="2847"/>
      <c r="J18" s="2909"/>
      <c r="K18" s="2909"/>
      <c r="L18" s="2909"/>
      <c r="M18" s="2909"/>
      <c r="N18" s="2909"/>
      <c r="O18" s="2909"/>
      <c r="P18" s="2909"/>
      <c r="Q18" s="2909"/>
      <c r="R18" s="2910"/>
      <c r="S18" s="2911"/>
      <c r="T18" s="2911"/>
      <c r="U18" s="2912"/>
      <c r="V18" s="2910"/>
      <c r="W18" s="2911"/>
      <c r="X18" s="2911"/>
      <c r="Y18" s="2912"/>
      <c r="Z18" s="2910"/>
      <c r="AA18" s="2911"/>
      <c r="AB18" s="2911"/>
      <c r="AC18" s="2912"/>
      <c r="AD18" s="2913"/>
      <c r="AE18" s="2914"/>
      <c r="AF18" s="2914"/>
      <c r="AG18" s="2915"/>
      <c r="AH18" s="2913"/>
      <c r="AI18" s="2914"/>
      <c r="AJ18" s="2914"/>
      <c r="AK18" s="2915"/>
      <c r="AL18" s="2916"/>
      <c r="AM18" s="2916"/>
      <c r="AN18" s="2916"/>
      <c r="AO18" s="2917"/>
    </row>
    <row r="19" spans="1:41" ht="6.75" customHeight="1">
      <c r="A19" s="2907"/>
      <c r="B19" s="2908"/>
      <c r="C19" s="2840" t="s">
        <v>1767</v>
      </c>
      <c r="D19" s="2840"/>
      <c r="E19" s="2840"/>
      <c r="F19" s="2840"/>
      <c r="G19" s="2840"/>
      <c r="H19" s="2845" t="s">
        <v>1768</v>
      </c>
      <c r="I19" s="2847"/>
      <c r="J19" s="2918"/>
      <c r="K19" s="2918"/>
      <c r="L19" s="2918"/>
      <c r="M19" s="2918"/>
      <c r="N19" s="2918"/>
      <c r="O19" s="2918"/>
      <c r="P19" s="2918"/>
      <c r="Q19" s="2918"/>
      <c r="R19" s="2919"/>
      <c r="S19" s="2920"/>
      <c r="T19" s="2920"/>
      <c r="U19" s="2921"/>
      <c r="V19" s="2919"/>
      <c r="W19" s="2920"/>
      <c r="X19" s="2920"/>
      <c r="Y19" s="2921"/>
      <c r="Z19" s="2919"/>
      <c r="AA19" s="2920"/>
      <c r="AB19" s="2920"/>
      <c r="AC19" s="2921"/>
      <c r="AD19" s="2922"/>
      <c r="AE19" s="2923"/>
      <c r="AF19" s="2923"/>
      <c r="AG19" s="2924"/>
      <c r="AH19" s="2922"/>
      <c r="AI19" s="2923"/>
      <c r="AJ19" s="2923"/>
      <c r="AK19" s="2924"/>
      <c r="AL19" s="2925"/>
      <c r="AM19" s="2925"/>
      <c r="AN19" s="2925"/>
      <c r="AO19" s="2926"/>
    </row>
    <row r="20" spans="1:41" ht="6.75" customHeight="1">
      <c r="A20" s="2907"/>
      <c r="B20" s="2908"/>
      <c r="C20" s="2840"/>
      <c r="D20" s="2840"/>
      <c r="E20" s="2840"/>
      <c r="F20" s="2840"/>
      <c r="G20" s="2840"/>
      <c r="H20" s="2845"/>
      <c r="I20" s="2847"/>
      <c r="J20" s="2927">
        <v>1</v>
      </c>
      <c r="K20" s="2927"/>
      <c r="L20" s="2927"/>
      <c r="M20" s="2928">
        <f>'근로소득원천징수영수증(특별공제)-입력'!L91</f>
        <v>196433600</v>
      </c>
      <c r="N20" s="2928"/>
      <c r="O20" s="2928"/>
      <c r="P20" s="2928"/>
      <c r="Q20" s="2928"/>
      <c r="R20" s="2910">
        <f>'근로소득원천징수영수증(특별공제)-입력'!Q75</f>
        <v>17643690</v>
      </c>
      <c r="S20" s="2911"/>
      <c r="T20" s="2911"/>
      <c r="U20" s="2912"/>
      <c r="V20" s="2910"/>
      <c r="W20" s="2911"/>
      <c r="X20" s="2911"/>
      <c r="Y20" s="2912"/>
      <c r="Z20" s="2910"/>
      <c r="AA20" s="2911"/>
      <c r="AB20" s="2911"/>
      <c r="AC20" s="2912"/>
      <c r="AD20" s="2913"/>
      <c r="AE20" s="2914"/>
      <c r="AF20" s="2914"/>
      <c r="AG20" s="2915"/>
      <c r="AH20" s="2913"/>
      <c r="AI20" s="2914"/>
      <c r="AJ20" s="2914"/>
      <c r="AK20" s="2915"/>
      <c r="AL20" s="2916"/>
      <c r="AM20" s="2916"/>
      <c r="AN20" s="2916"/>
      <c r="AO20" s="2917"/>
    </row>
    <row r="21" spans="1:41" ht="6.75" customHeight="1">
      <c r="A21" s="2907"/>
      <c r="B21" s="2908"/>
      <c r="C21" s="2840" t="s">
        <v>2077</v>
      </c>
      <c r="D21" s="2840"/>
      <c r="E21" s="2840"/>
      <c r="F21" s="2840"/>
      <c r="G21" s="2840"/>
      <c r="H21" s="2845" t="s">
        <v>2078</v>
      </c>
      <c r="I21" s="2847"/>
      <c r="J21" s="2918"/>
      <c r="K21" s="2918"/>
      <c r="L21" s="2918"/>
      <c r="M21" s="2918"/>
      <c r="N21" s="2918"/>
      <c r="O21" s="2918"/>
      <c r="P21" s="2918"/>
      <c r="Q21" s="2918"/>
      <c r="R21" s="2919"/>
      <c r="S21" s="2920"/>
      <c r="T21" s="2920"/>
      <c r="U21" s="2921"/>
      <c r="V21" s="2929"/>
      <c r="W21" s="2930"/>
      <c r="X21" s="2930"/>
      <c r="Y21" s="2931"/>
      <c r="Z21" s="2919"/>
      <c r="AA21" s="2920"/>
      <c r="AB21" s="2920"/>
      <c r="AC21" s="2921"/>
      <c r="AD21" s="2922"/>
      <c r="AE21" s="2923"/>
      <c r="AF21" s="2923"/>
      <c r="AG21" s="2924"/>
      <c r="AH21" s="2922"/>
      <c r="AI21" s="2923"/>
      <c r="AJ21" s="2923"/>
      <c r="AK21" s="2924"/>
      <c r="AL21" s="2925"/>
      <c r="AM21" s="2925"/>
      <c r="AN21" s="2925"/>
      <c r="AO21" s="2926"/>
    </row>
    <row r="22" spans="1:41" ht="6.75" customHeight="1">
      <c r="A22" s="2907"/>
      <c r="B22" s="2908"/>
      <c r="C22" s="2840"/>
      <c r="D22" s="2840"/>
      <c r="E22" s="2840"/>
      <c r="F22" s="2840"/>
      <c r="G22" s="2840"/>
      <c r="H22" s="2845"/>
      <c r="I22" s="2847"/>
      <c r="J22" s="2909"/>
      <c r="K22" s="2909"/>
      <c r="L22" s="2909"/>
      <c r="M22" s="2909"/>
      <c r="N22" s="2909"/>
      <c r="O22" s="2909"/>
      <c r="P22" s="2909"/>
      <c r="Q22" s="2909"/>
      <c r="R22" s="2910"/>
      <c r="S22" s="2911"/>
      <c r="T22" s="2911"/>
      <c r="U22" s="2912"/>
      <c r="V22" s="2913"/>
      <c r="W22" s="2914"/>
      <c r="X22" s="2914"/>
      <c r="Y22" s="2915"/>
      <c r="Z22" s="2910"/>
      <c r="AA22" s="2911"/>
      <c r="AB22" s="2911"/>
      <c r="AC22" s="2912"/>
      <c r="AD22" s="2913"/>
      <c r="AE22" s="2914"/>
      <c r="AF22" s="2914"/>
      <c r="AG22" s="2915"/>
      <c r="AH22" s="2913"/>
      <c r="AI22" s="2914"/>
      <c r="AJ22" s="2914"/>
      <c r="AK22" s="2915"/>
      <c r="AL22" s="2916"/>
      <c r="AM22" s="2916"/>
      <c r="AN22" s="2916"/>
      <c r="AO22" s="2917"/>
    </row>
    <row r="23" spans="1:41" ht="6.75" customHeight="1">
      <c r="A23" s="2907"/>
      <c r="B23" s="2908"/>
      <c r="C23" s="2932" t="s">
        <v>2079</v>
      </c>
      <c r="D23" s="2858"/>
      <c r="E23" s="2933" t="s">
        <v>1038</v>
      </c>
      <c r="F23" s="2857"/>
      <c r="G23" s="2858"/>
      <c r="H23" s="2845" t="s">
        <v>1739</v>
      </c>
      <c r="I23" s="2847"/>
      <c r="J23" s="2918"/>
      <c r="K23" s="2918"/>
      <c r="L23" s="2918"/>
      <c r="M23" s="2918"/>
      <c r="N23" s="2918"/>
      <c r="O23" s="2918"/>
      <c r="P23" s="2918"/>
      <c r="Q23" s="2918"/>
      <c r="R23" s="2919"/>
      <c r="S23" s="2920"/>
      <c r="T23" s="2920"/>
      <c r="U23" s="2921"/>
      <c r="V23" s="2919"/>
      <c r="W23" s="2920"/>
      <c r="X23" s="2920"/>
      <c r="Y23" s="2921"/>
      <c r="Z23" s="2919"/>
      <c r="AA23" s="2920"/>
      <c r="AB23" s="2920"/>
      <c r="AC23" s="2921"/>
      <c r="AD23" s="2922"/>
      <c r="AE23" s="2923"/>
      <c r="AF23" s="2923"/>
      <c r="AG23" s="2924"/>
      <c r="AH23" s="2922"/>
      <c r="AI23" s="2923"/>
      <c r="AJ23" s="2923"/>
      <c r="AK23" s="2924"/>
      <c r="AL23" s="2925"/>
      <c r="AM23" s="2925"/>
      <c r="AN23" s="2925"/>
      <c r="AO23" s="2926"/>
    </row>
    <row r="24" spans="1:41" ht="6.75" customHeight="1">
      <c r="A24" s="2907"/>
      <c r="B24" s="2908"/>
      <c r="C24" s="2934"/>
      <c r="D24" s="2869"/>
      <c r="E24" s="2935"/>
      <c r="F24" s="2882"/>
      <c r="G24" s="2883"/>
      <c r="H24" s="2845"/>
      <c r="I24" s="2847"/>
      <c r="J24" s="2909"/>
      <c r="K24" s="2909"/>
      <c r="L24" s="2909"/>
      <c r="M24" s="2909"/>
      <c r="N24" s="2909"/>
      <c r="O24" s="2909"/>
      <c r="P24" s="2909"/>
      <c r="Q24" s="2909"/>
      <c r="R24" s="2910"/>
      <c r="S24" s="2911"/>
      <c r="T24" s="2911"/>
      <c r="U24" s="2912"/>
      <c r="V24" s="2910"/>
      <c r="W24" s="2911"/>
      <c r="X24" s="2911"/>
      <c r="Y24" s="2912"/>
      <c r="Z24" s="2910"/>
      <c r="AA24" s="2911"/>
      <c r="AB24" s="2911"/>
      <c r="AC24" s="2912"/>
      <c r="AD24" s="2913"/>
      <c r="AE24" s="2914"/>
      <c r="AF24" s="2914"/>
      <c r="AG24" s="2915"/>
      <c r="AH24" s="2913"/>
      <c r="AI24" s="2914"/>
      <c r="AJ24" s="2914"/>
      <c r="AK24" s="2915"/>
      <c r="AL24" s="2916"/>
      <c r="AM24" s="2916"/>
      <c r="AN24" s="2916"/>
      <c r="AO24" s="2917"/>
    </row>
    <row r="25" spans="1:41" ht="6.75" customHeight="1">
      <c r="A25" s="2907"/>
      <c r="B25" s="2908"/>
      <c r="C25" s="2934"/>
      <c r="D25" s="2869"/>
      <c r="E25" s="2933" t="s">
        <v>2080</v>
      </c>
      <c r="F25" s="2857"/>
      <c r="G25" s="2858"/>
      <c r="H25" s="2845" t="s">
        <v>2081</v>
      </c>
      <c r="I25" s="2847"/>
      <c r="J25" s="2918"/>
      <c r="K25" s="2918"/>
      <c r="L25" s="2918"/>
      <c r="M25" s="2936"/>
      <c r="N25" s="2936"/>
      <c r="O25" s="2936"/>
      <c r="P25" s="2936"/>
      <c r="Q25" s="2936"/>
      <c r="R25" s="2919"/>
      <c r="S25" s="2920"/>
      <c r="T25" s="2920"/>
      <c r="U25" s="2921"/>
      <c r="V25" s="2919"/>
      <c r="W25" s="2920"/>
      <c r="X25" s="2920"/>
      <c r="Y25" s="2921"/>
      <c r="Z25" s="2919"/>
      <c r="AA25" s="2920"/>
      <c r="AB25" s="2920"/>
      <c r="AC25" s="2921"/>
      <c r="AD25" s="2922"/>
      <c r="AE25" s="2923"/>
      <c r="AF25" s="2923"/>
      <c r="AG25" s="2924"/>
      <c r="AH25" s="2922"/>
      <c r="AI25" s="2923"/>
      <c r="AJ25" s="2923"/>
      <c r="AK25" s="2924"/>
      <c r="AL25" s="2925"/>
      <c r="AM25" s="2925"/>
      <c r="AN25" s="2925"/>
      <c r="AO25" s="2926"/>
    </row>
    <row r="26" spans="1:41" ht="6.75" customHeight="1">
      <c r="A26" s="2907"/>
      <c r="B26" s="2908"/>
      <c r="C26" s="2934"/>
      <c r="D26" s="2869"/>
      <c r="E26" s="2935"/>
      <c r="F26" s="2882"/>
      <c r="G26" s="2883"/>
      <c r="H26" s="2845"/>
      <c r="I26" s="2847"/>
      <c r="J26" s="2909"/>
      <c r="K26" s="2909"/>
      <c r="L26" s="2909"/>
      <c r="M26" s="2916"/>
      <c r="N26" s="2916"/>
      <c r="O26" s="2916"/>
      <c r="P26" s="2916"/>
      <c r="Q26" s="2916"/>
      <c r="R26" s="2910"/>
      <c r="S26" s="2911"/>
      <c r="T26" s="2911"/>
      <c r="U26" s="2912"/>
      <c r="V26" s="2910"/>
      <c r="W26" s="2911"/>
      <c r="X26" s="2911"/>
      <c r="Y26" s="2912"/>
      <c r="Z26" s="2910"/>
      <c r="AA26" s="2911"/>
      <c r="AB26" s="2911"/>
      <c r="AC26" s="2912"/>
      <c r="AD26" s="2913"/>
      <c r="AE26" s="2914"/>
      <c r="AF26" s="2914"/>
      <c r="AG26" s="2915"/>
      <c r="AH26" s="2913"/>
      <c r="AI26" s="2914"/>
      <c r="AJ26" s="2914"/>
      <c r="AK26" s="2915"/>
      <c r="AL26" s="2916"/>
      <c r="AM26" s="2916"/>
      <c r="AN26" s="2916"/>
      <c r="AO26" s="2917"/>
    </row>
    <row r="27" spans="1:41" ht="6.75" customHeight="1">
      <c r="A27" s="2907"/>
      <c r="B27" s="2908"/>
      <c r="C27" s="2934"/>
      <c r="D27" s="2869"/>
      <c r="E27" s="2933" t="s">
        <v>2082</v>
      </c>
      <c r="F27" s="2857"/>
      <c r="G27" s="2858"/>
      <c r="H27" s="2845" t="s">
        <v>2083</v>
      </c>
      <c r="I27" s="2847"/>
      <c r="J27" s="2936"/>
      <c r="K27" s="2936"/>
      <c r="L27" s="2936"/>
      <c r="M27" s="2936"/>
      <c r="N27" s="2936"/>
      <c r="O27" s="2936"/>
      <c r="P27" s="2936"/>
      <c r="Q27" s="2936"/>
      <c r="R27" s="2919"/>
      <c r="S27" s="2920"/>
      <c r="T27" s="2920"/>
      <c r="U27" s="2921"/>
      <c r="V27" s="2919"/>
      <c r="W27" s="2920"/>
      <c r="X27" s="2920"/>
      <c r="Y27" s="2921"/>
      <c r="Z27" s="2919"/>
      <c r="AA27" s="2920"/>
      <c r="AB27" s="2920"/>
      <c r="AC27" s="2921"/>
      <c r="AD27" s="2922"/>
      <c r="AE27" s="2923"/>
      <c r="AF27" s="2923"/>
      <c r="AG27" s="2924"/>
      <c r="AH27" s="2922"/>
      <c r="AI27" s="2923"/>
      <c r="AJ27" s="2923"/>
      <c r="AK27" s="2924"/>
      <c r="AL27" s="2925"/>
      <c r="AM27" s="2925"/>
      <c r="AN27" s="2925"/>
      <c r="AO27" s="2926"/>
    </row>
    <row r="28" spans="1:41" ht="6.75" customHeight="1">
      <c r="A28" s="2907"/>
      <c r="B28" s="2908"/>
      <c r="C28" s="2935"/>
      <c r="D28" s="2883"/>
      <c r="E28" s="2935"/>
      <c r="F28" s="2882"/>
      <c r="G28" s="2883"/>
      <c r="H28" s="2845"/>
      <c r="I28" s="2847"/>
      <c r="J28" s="2916"/>
      <c r="K28" s="2916"/>
      <c r="L28" s="2916"/>
      <c r="M28" s="2916"/>
      <c r="N28" s="2916"/>
      <c r="O28" s="2916"/>
      <c r="P28" s="2916"/>
      <c r="Q28" s="2916"/>
      <c r="R28" s="2910"/>
      <c r="S28" s="2911"/>
      <c r="T28" s="2911"/>
      <c r="U28" s="2912"/>
      <c r="V28" s="2910"/>
      <c r="W28" s="2911"/>
      <c r="X28" s="2911"/>
      <c r="Y28" s="2912"/>
      <c r="Z28" s="2910"/>
      <c r="AA28" s="2911"/>
      <c r="AB28" s="2911"/>
      <c r="AC28" s="2912"/>
      <c r="AD28" s="2913"/>
      <c r="AE28" s="2914"/>
      <c r="AF28" s="2914"/>
      <c r="AG28" s="2915"/>
      <c r="AH28" s="2913"/>
      <c r="AI28" s="2914"/>
      <c r="AJ28" s="2914"/>
      <c r="AK28" s="2915"/>
      <c r="AL28" s="2916"/>
      <c r="AM28" s="2916"/>
      <c r="AN28" s="2916"/>
      <c r="AO28" s="2917"/>
    </row>
    <row r="29" spans="1:41" ht="6.75" customHeight="1">
      <c r="A29" s="2907"/>
      <c r="B29" s="2908"/>
      <c r="C29" s="2937" t="s">
        <v>2084</v>
      </c>
      <c r="D29" s="2937"/>
      <c r="E29" s="2937"/>
      <c r="F29" s="2937"/>
      <c r="G29" s="2937"/>
      <c r="H29" s="2845" t="s">
        <v>2085</v>
      </c>
      <c r="I29" s="2847"/>
      <c r="J29" s="2918">
        <f>SUM(J23,J21,J19,J17)</f>
        <v>0</v>
      </c>
      <c r="K29" s="2918"/>
      <c r="L29" s="2918"/>
      <c r="M29" s="2918">
        <f>SUM(M23,M21,M19,M17)</f>
        <v>0</v>
      </c>
      <c r="N29" s="2918"/>
      <c r="O29" s="2918"/>
      <c r="P29" s="2918"/>
      <c r="Q29" s="2918"/>
      <c r="R29" s="2919">
        <f>SUM(R23,R21,R19,R17)</f>
        <v>0</v>
      </c>
      <c r="S29" s="2920"/>
      <c r="T29" s="2920"/>
      <c r="U29" s="2921"/>
      <c r="V29" s="2919">
        <f>SUM(V23,V19,V17)</f>
        <v>0</v>
      </c>
      <c r="W29" s="2920"/>
      <c r="X29" s="2920"/>
      <c r="Y29" s="2921"/>
      <c r="Z29" s="2919">
        <f>SUM(Z23,Z21,Z19,Z17)</f>
        <v>0</v>
      </c>
      <c r="AA29" s="2920"/>
      <c r="AB29" s="2920"/>
      <c r="AC29" s="2921"/>
      <c r="AD29" s="2919"/>
      <c r="AE29" s="2920"/>
      <c r="AF29" s="2920"/>
      <c r="AG29" s="2921"/>
      <c r="AH29" s="2919"/>
      <c r="AI29" s="2920"/>
      <c r="AJ29" s="2920"/>
      <c r="AK29" s="2921"/>
      <c r="AL29" s="2918"/>
      <c r="AM29" s="2918"/>
      <c r="AN29" s="2918"/>
      <c r="AO29" s="2938"/>
    </row>
    <row r="30" spans="1:41" ht="6.75" customHeight="1">
      <c r="A30" s="2907"/>
      <c r="B30" s="2939"/>
      <c r="C30" s="2940"/>
      <c r="D30" s="2940"/>
      <c r="E30" s="2940"/>
      <c r="F30" s="2940"/>
      <c r="G30" s="2940"/>
      <c r="H30" s="2941"/>
      <c r="I30" s="2942"/>
      <c r="J30" s="2943">
        <f>SUM(J24,J22,J20,J18)</f>
        <v>1</v>
      </c>
      <c r="K30" s="2943"/>
      <c r="L30" s="2943"/>
      <c r="M30" s="2943">
        <f>SUM(M24,M22,M20,M18)</f>
        <v>196433600</v>
      </c>
      <c r="N30" s="2943"/>
      <c r="O30" s="2943"/>
      <c r="P30" s="2943"/>
      <c r="Q30" s="2943"/>
      <c r="R30" s="2944">
        <f>SUM(R24,R22,R20,R18)</f>
        <v>17643690</v>
      </c>
      <c r="S30" s="2945"/>
      <c r="T30" s="2945"/>
      <c r="U30" s="2946"/>
      <c r="V30" s="2944">
        <f>SUM(V24,V20,V18)</f>
        <v>0</v>
      </c>
      <c r="W30" s="2945"/>
      <c r="X30" s="2945"/>
      <c r="Y30" s="2946"/>
      <c r="Z30" s="2944">
        <f>SUM(Z24,Z22,Z20,Z18)</f>
        <v>0</v>
      </c>
      <c r="AA30" s="2945"/>
      <c r="AB30" s="2945"/>
      <c r="AC30" s="2946"/>
      <c r="AD30" s="2944">
        <f>IF(R30&lt;0,V30+Z30,0)</f>
        <v>0</v>
      </c>
      <c r="AE30" s="2945"/>
      <c r="AF30" s="2945"/>
      <c r="AG30" s="2946"/>
      <c r="AH30" s="2944">
        <f>IF(R30+V30+Z30-AD30&lt;0,0,R30+V30+Z30-AD30)</f>
        <v>17643690</v>
      </c>
      <c r="AI30" s="2945"/>
      <c r="AJ30" s="2945"/>
      <c r="AK30" s="2946"/>
      <c r="AL30" s="2943"/>
      <c r="AM30" s="2943"/>
      <c r="AN30" s="2943"/>
      <c r="AO30" s="2947"/>
    </row>
    <row r="31" spans="1:41" ht="6.75" customHeight="1">
      <c r="A31" s="2907"/>
      <c r="B31" s="2948" t="s">
        <v>1189</v>
      </c>
      <c r="C31" s="2949" t="s">
        <v>2086</v>
      </c>
      <c r="D31" s="2949"/>
      <c r="E31" s="2949"/>
      <c r="F31" s="2949"/>
      <c r="G31" s="2950"/>
      <c r="H31" s="2935" t="s">
        <v>2087</v>
      </c>
      <c r="I31" s="2883"/>
      <c r="J31" s="2898"/>
      <c r="K31" s="2898"/>
      <c r="L31" s="2898"/>
      <c r="M31" s="2898"/>
      <c r="N31" s="2898"/>
      <c r="O31" s="2898"/>
      <c r="P31" s="2898"/>
      <c r="Q31" s="2898"/>
      <c r="R31" s="2899"/>
      <c r="S31" s="2900"/>
      <c r="T31" s="2900"/>
      <c r="U31" s="2901"/>
      <c r="V31" s="2951"/>
      <c r="W31" s="2952"/>
      <c r="X31" s="2952"/>
      <c r="Y31" s="2953"/>
      <c r="Z31" s="2899"/>
      <c r="AA31" s="2900"/>
      <c r="AB31" s="2900"/>
      <c r="AC31" s="2901"/>
      <c r="AD31" s="2951"/>
      <c r="AE31" s="2952"/>
      <c r="AF31" s="2952"/>
      <c r="AG31" s="2953"/>
      <c r="AH31" s="2899"/>
      <c r="AI31" s="2900"/>
      <c r="AJ31" s="2900"/>
      <c r="AK31" s="2901"/>
      <c r="AL31" s="2905"/>
      <c r="AM31" s="2905"/>
      <c r="AN31" s="2905"/>
      <c r="AO31" s="2906"/>
    </row>
    <row r="32" spans="1:41" ht="6.75" customHeight="1">
      <c r="A32" s="2907"/>
      <c r="B32" s="2954"/>
      <c r="C32" s="2868"/>
      <c r="D32" s="2868"/>
      <c r="E32" s="2868"/>
      <c r="F32" s="2868"/>
      <c r="G32" s="2869"/>
      <c r="H32" s="2933"/>
      <c r="I32" s="2858"/>
      <c r="J32" s="2909"/>
      <c r="K32" s="2909"/>
      <c r="L32" s="2909"/>
      <c r="M32" s="2909"/>
      <c r="N32" s="2909"/>
      <c r="O32" s="2909"/>
      <c r="P32" s="2909"/>
      <c r="Q32" s="2909"/>
      <c r="R32" s="2910"/>
      <c r="S32" s="2911"/>
      <c r="T32" s="2911"/>
      <c r="U32" s="2912"/>
      <c r="V32" s="2913"/>
      <c r="W32" s="2914"/>
      <c r="X32" s="2914"/>
      <c r="Y32" s="2915"/>
      <c r="Z32" s="2910"/>
      <c r="AA32" s="2911"/>
      <c r="AB32" s="2911"/>
      <c r="AC32" s="2912"/>
      <c r="AD32" s="2913"/>
      <c r="AE32" s="2914"/>
      <c r="AF32" s="2914"/>
      <c r="AG32" s="2915"/>
      <c r="AH32" s="2910">
        <f>IF(R32+V32+Z32-AD32&lt;0,0,R32+V32+Z32-AD32)</f>
        <v>0</v>
      </c>
      <c r="AI32" s="2911"/>
      <c r="AJ32" s="2911"/>
      <c r="AK32" s="2912"/>
      <c r="AL32" s="2916"/>
      <c r="AM32" s="2916"/>
      <c r="AN32" s="2916"/>
      <c r="AO32" s="2917"/>
    </row>
    <row r="33" spans="1:41" ht="6.75" customHeight="1">
      <c r="A33" s="2907"/>
      <c r="B33" s="2954"/>
      <c r="C33" s="2933" t="s">
        <v>2088</v>
      </c>
      <c r="D33" s="2857"/>
      <c r="E33" s="2857"/>
      <c r="F33" s="2857"/>
      <c r="G33" s="2858"/>
      <c r="H33" s="2933" t="s">
        <v>2089</v>
      </c>
      <c r="I33" s="2858"/>
      <c r="J33" s="2918"/>
      <c r="K33" s="2918"/>
      <c r="L33" s="2918"/>
      <c r="M33" s="2918"/>
      <c r="N33" s="2918"/>
      <c r="O33" s="2918"/>
      <c r="P33" s="2918"/>
      <c r="Q33" s="2918"/>
      <c r="R33" s="2919"/>
      <c r="S33" s="2920"/>
      <c r="T33" s="2920"/>
      <c r="U33" s="2921"/>
      <c r="V33" s="2929"/>
      <c r="W33" s="2930"/>
      <c r="X33" s="2930"/>
      <c r="Y33" s="2931"/>
      <c r="Z33" s="2919"/>
      <c r="AA33" s="2920"/>
      <c r="AB33" s="2920"/>
      <c r="AC33" s="2921"/>
      <c r="AD33" s="2929"/>
      <c r="AE33" s="2930"/>
      <c r="AF33" s="2930"/>
      <c r="AG33" s="2931"/>
      <c r="AH33" s="2955"/>
      <c r="AI33" s="2956"/>
      <c r="AJ33" s="2956"/>
      <c r="AK33" s="2957"/>
      <c r="AL33" s="2925"/>
      <c r="AM33" s="2925"/>
      <c r="AN33" s="2925"/>
      <c r="AO33" s="2926"/>
    </row>
    <row r="34" spans="1:41" ht="6.75" customHeight="1">
      <c r="A34" s="2907"/>
      <c r="B34" s="2954"/>
      <c r="C34" s="2935"/>
      <c r="D34" s="2882"/>
      <c r="E34" s="2882"/>
      <c r="F34" s="2882"/>
      <c r="G34" s="2883"/>
      <c r="H34" s="2935"/>
      <c r="I34" s="2883"/>
      <c r="J34" s="2909"/>
      <c r="K34" s="2909"/>
      <c r="L34" s="2909"/>
      <c r="M34" s="2909"/>
      <c r="N34" s="2909"/>
      <c r="O34" s="2909"/>
      <c r="P34" s="2909"/>
      <c r="Q34" s="2909"/>
      <c r="R34" s="2910"/>
      <c r="S34" s="2911"/>
      <c r="T34" s="2911"/>
      <c r="U34" s="2912"/>
      <c r="V34" s="2913"/>
      <c r="W34" s="2914"/>
      <c r="X34" s="2914"/>
      <c r="Y34" s="2915"/>
      <c r="Z34" s="2910"/>
      <c r="AA34" s="2911"/>
      <c r="AB34" s="2911"/>
      <c r="AC34" s="2912"/>
      <c r="AD34" s="2913"/>
      <c r="AE34" s="2914"/>
      <c r="AF34" s="2914"/>
      <c r="AG34" s="2915"/>
      <c r="AH34" s="2910">
        <f>IF(R34+V34+Z34-AD34&lt;0,0,R34+V34+Z34-AD34)</f>
        <v>0</v>
      </c>
      <c r="AI34" s="2911"/>
      <c r="AJ34" s="2911"/>
      <c r="AK34" s="2912"/>
      <c r="AL34" s="2916"/>
      <c r="AM34" s="2916"/>
      <c r="AN34" s="2916"/>
      <c r="AO34" s="2917"/>
    </row>
    <row r="35" spans="1:41" ht="6.75" customHeight="1">
      <c r="A35" s="2907"/>
      <c r="B35" s="2954"/>
      <c r="C35" s="2868" t="s">
        <v>2084</v>
      </c>
      <c r="D35" s="2868"/>
      <c r="E35" s="2868"/>
      <c r="F35" s="2868"/>
      <c r="G35" s="2869"/>
      <c r="H35" s="2934" t="s">
        <v>2090</v>
      </c>
      <c r="I35" s="2869"/>
      <c r="J35" s="2958"/>
      <c r="K35" s="2958"/>
      <c r="L35" s="2958"/>
      <c r="M35" s="2958"/>
      <c r="N35" s="2958"/>
      <c r="O35" s="2958"/>
      <c r="P35" s="2958"/>
      <c r="Q35" s="2958"/>
      <c r="R35" s="2955"/>
      <c r="S35" s="2956"/>
      <c r="T35" s="2956"/>
      <c r="U35" s="2957"/>
      <c r="V35" s="2959"/>
      <c r="W35" s="2960"/>
      <c r="X35" s="2960"/>
      <c r="Y35" s="2961"/>
      <c r="Z35" s="2955"/>
      <c r="AA35" s="2956"/>
      <c r="AB35" s="2956"/>
      <c r="AC35" s="2957"/>
      <c r="AD35" s="2955"/>
      <c r="AE35" s="2956"/>
      <c r="AF35" s="2956"/>
      <c r="AG35" s="2957"/>
      <c r="AH35" s="2955"/>
      <c r="AI35" s="2956"/>
      <c r="AJ35" s="2956"/>
      <c r="AK35" s="2957"/>
      <c r="AL35" s="2962"/>
      <c r="AM35" s="2962"/>
      <c r="AN35" s="2962"/>
      <c r="AO35" s="2963"/>
    </row>
    <row r="36" spans="1:41" ht="6.75" customHeight="1">
      <c r="A36" s="2907"/>
      <c r="B36" s="2964"/>
      <c r="C36" s="2868"/>
      <c r="D36" s="2868"/>
      <c r="E36" s="2868"/>
      <c r="F36" s="2868"/>
      <c r="G36" s="2869"/>
      <c r="H36" s="2965"/>
      <c r="I36" s="2966"/>
      <c r="J36" s="2967"/>
      <c r="K36" s="2967"/>
      <c r="L36" s="2967"/>
      <c r="M36" s="2967"/>
      <c r="N36" s="2967"/>
      <c r="O36" s="2967"/>
      <c r="P36" s="2967"/>
      <c r="Q36" s="2967"/>
      <c r="R36" s="2968"/>
      <c r="S36" s="2969"/>
      <c r="T36" s="2969"/>
      <c r="U36" s="2970"/>
      <c r="V36" s="2971"/>
      <c r="W36" s="2972"/>
      <c r="X36" s="2972"/>
      <c r="Y36" s="2973"/>
      <c r="Z36" s="2968"/>
      <c r="AA36" s="2969"/>
      <c r="AB36" s="2969"/>
      <c r="AC36" s="2970"/>
      <c r="AD36" s="2944"/>
      <c r="AE36" s="2945"/>
      <c r="AF36" s="2945"/>
      <c r="AG36" s="2946"/>
      <c r="AH36" s="2910"/>
      <c r="AI36" s="2911"/>
      <c r="AJ36" s="2911"/>
      <c r="AK36" s="2912"/>
      <c r="AL36" s="2962"/>
      <c r="AM36" s="2962"/>
      <c r="AN36" s="2962"/>
      <c r="AO36" s="2963"/>
    </row>
    <row r="37" spans="1:41" ht="6.75" customHeight="1">
      <c r="A37" s="2907"/>
      <c r="B37" s="2894" t="s">
        <v>2091</v>
      </c>
      <c r="C37" s="2895" t="s">
        <v>2092</v>
      </c>
      <c r="D37" s="2895"/>
      <c r="E37" s="2895"/>
      <c r="F37" s="2895"/>
      <c r="G37" s="2895"/>
      <c r="H37" s="2896" t="s">
        <v>2093</v>
      </c>
      <c r="I37" s="2897"/>
      <c r="J37" s="2898"/>
      <c r="K37" s="2898"/>
      <c r="L37" s="2898"/>
      <c r="M37" s="2898"/>
      <c r="N37" s="2898"/>
      <c r="O37" s="2898"/>
      <c r="P37" s="2898"/>
      <c r="Q37" s="2898"/>
      <c r="R37" s="2899"/>
      <c r="S37" s="2900"/>
      <c r="T37" s="2900"/>
      <c r="U37" s="2901"/>
      <c r="V37" s="2951"/>
      <c r="W37" s="2952"/>
      <c r="X37" s="2952"/>
      <c r="Y37" s="2953"/>
      <c r="Z37" s="2899"/>
      <c r="AA37" s="2900"/>
      <c r="AB37" s="2900"/>
      <c r="AC37" s="2901"/>
      <c r="AD37" s="2902"/>
      <c r="AE37" s="2903"/>
      <c r="AF37" s="2903"/>
      <c r="AG37" s="2904"/>
      <c r="AH37" s="2902"/>
      <c r="AI37" s="2903"/>
      <c r="AJ37" s="2903"/>
      <c r="AK37" s="2904"/>
      <c r="AL37" s="2905"/>
      <c r="AM37" s="2905"/>
      <c r="AN37" s="2905"/>
      <c r="AO37" s="2906"/>
    </row>
    <row r="38" spans="1:41" ht="6.75" customHeight="1">
      <c r="A38" s="2907"/>
      <c r="B38" s="2908"/>
      <c r="C38" s="2840"/>
      <c r="D38" s="2840"/>
      <c r="E38" s="2840"/>
      <c r="F38" s="2840"/>
      <c r="G38" s="2840"/>
      <c r="H38" s="2845"/>
      <c r="I38" s="2847"/>
      <c r="J38" s="2909"/>
      <c r="K38" s="2909"/>
      <c r="L38" s="2909"/>
      <c r="M38" s="2909"/>
      <c r="N38" s="2909"/>
      <c r="O38" s="2909"/>
      <c r="P38" s="2909"/>
      <c r="Q38" s="2909"/>
      <c r="R38" s="2910"/>
      <c r="S38" s="2911"/>
      <c r="T38" s="2911"/>
      <c r="U38" s="2912"/>
      <c r="V38" s="2913"/>
      <c r="W38" s="2914"/>
      <c r="X38" s="2914"/>
      <c r="Y38" s="2915"/>
      <c r="Z38" s="2910"/>
      <c r="AA38" s="2911"/>
      <c r="AB38" s="2911"/>
      <c r="AC38" s="2912"/>
      <c r="AD38" s="2913"/>
      <c r="AE38" s="2914"/>
      <c r="AF38" s="2914"/>
      <c r="AG38" s="2915"/>
      <c r="AH38" s="2913"/>
      <c r="AI38" s="2914"/>
      <c r="AJ38" s="2914"/>
      <c r="AK38" s="2915"/>
      <c r="AL38" s="2916"/>
      <c r="AM38" s="2916"/>
      <c r="AN38" s="2916"/>
      <c r="AO38" s="2917"/>
    </row>
    <row r="39" spans="1:41" ht="6.75" customHeight="1">
      <c r="A39" s="2907"/>
      <c r="B39" s="2908"/>
      <c r="C39" s="2840" t="s">
        <v>1215</v>
      </c>
      <c r="D39" s="2840"/>
      <c r="E39" s="2840"/>
      <c r="F39" s="2840"/>
      <c r="G39" s="2840"/>
      <c r="H39" s="2845" t="s">
        <v>2094</v>
      </c>
      <c r="I39" s="2847"/>
      <c r="J39" s="2918"/>
      <c r="K39" s="2918"/>
      <c r="L39" s="2918"/>
      <c r="M39" s="2918"/>
      <c r="N39" s="2918"/>
      <c r="O39" s="2918"/>
      <c r="P39" s="2918"/>
      <c r="Q39" s="2918"/>
      <c r="R39" s="2919"/>
      <c r="S39" s="2920"/>
      <c r="T39" s="2920"/>
      <c r="U39" s="2921"/>
      <c r="V39" s="2919"/>
      <c r="W39" s="2920"/>
      <c r="X39" s="2920"/>
      <c r="Y39" s="2921"/>
      <c r="Z39" s="2919"/>
      <c r="AA39" s="2920"/>
      <c r="AB39" s="2920"/>
      <c r="AC39" s="2921"/>
      <c r="AD39" s="2922"/>
      <c r="AE39" s="2923"/>
      <c r="AF39" s="2923"/>
      <c r="AG39" s="2924"/>
      <c r="AH39" s="2922"/>
      <c r="AI39" s="2923"/>
      <c r="AJ39" s="2923"/>
      <c r="AK39" s="2924"/>
      <c r="AL39" s="2925"/>
      <c r="AM39" s="2925"/>
      <c r="AN39" s="2925"/>
      <c r="AO39" s="2926"/>
    </row>
    <row r="40" spans="1:41" ht="6.75" customHeight="1">
      <c r="A40" s="2907"/>
      <c r="B40" s="2908"/>
      <c r="C40" s="2840"/>
      <c r="D40" s="2840"/>
      <c r="E40" s="2840"/>
      <c r="F40" s="2840"/>
      <c r="G40" s="2840"/>
      <c r="H40" s="2845"/>
      <c r="I40" s="2847"/>
      <c r="J40" s="2909"/>
      <c r="K40" s="2909"/>
      <c r="L40" s="2909"/>
      <c r="M40" s="2909"/>
      <c r="N40" s="2909"/>
      <c r="O40" s="2909"/>
      <c r="P40" s="2909"/>
      <c r="Q40" s="2909"/>
      <c r="R40" s="2910"/>
      <c r="S40" s="2911"/>
      <c r="T40" s="2911"/>
      <c r="U40" s="2912"/>
      <c r="V40" s="2910"/>
      <c r="W40" s="2911"/>
      <c r="X40" s="2911"/>
      <c r="Y40" s="2912"/>
      <c r="Z40" s="2910"/>
      <c r="AA40" s="2911"/>
      <c r="AB40" s="2911"/>
      <c r="AC40" s="2912"/>
      <c r="AD40" s="2913"/>
      <c r="AE40" s="2914"/>
      <c r="AF40" s="2914"/>
      <c r="AG40" s="2915"/>
      <c r="AH40" s="2913"/>
      <c r="AI40" s="2914"/>
      <c r="AJ40" s="2914"/>
      <c r="AK40" s="2915"/>
      <c r="AL40" s="2916"/>
      <c r="AM40" s="2916"/>
      <c r="AN40" s="2916"/>
      <c r="AO40" s="2917"/>
    </row>
    <row r="41" spans="1:41" ht="6.75" customHeight="1">
      <c r="A41" s="2907"/>
      <c r="B41" s="2908"/>
      <c r="C41" s="2937" t="s">
        <v>2084</v>
      </c>
      <c r="D41" s="2937"/>
      <c r="E41" s="2937"/>
      <c r="F41" s="2937"/>
      <c r="G41" s="2937"/>
      <c r="H41" s="2845" t="s">
        <v>2095</v>
      </c>
      <c r="I41" s="2847"/>
      <c r="J41" s="2918">
        <f>SUM(J39,J37)</f>
        <v>0</v>
      </c>
      <c r="K41" s="2918"/>
      <c r="L41" s="2918"/>
      <c r="M41" s="2918">
        <f>SUM(M39,M37)</f>
        <v>0</v>
      </c>
      <c r="N41" s="2918"/>
      <c r="O41" s="2918"/>
      <c r="P41" s="2918"/>
      <c r="Q41" s="2918"/>
      <c r="R41" s="2919">
        <f>SUM(R39,R37)</f>
        <v>0</v>
      </c>
      <c r="S41" s="2920"/>
      <c r="T41" s="2920"/>
      <c r="U41" s="2921"/>
      <c r="V41" s="2919">
        <f>SUM(V39)</f>
        <v>0</v>
      </c>
      <c r="W41" s="2920"/>
      <c r="X41" s="2920"/>
      <c r="Y41" s="2921"/>
      <c r="Z41" s="2919">
        <f>SUM(Z39,Z37)</f>
        <v>0</v>
      </c>
      <c r="AA41" s="2920"/>
      <c r="AB41" s="2920"/>
      <c r="AC41" s="2921"/>
      <c r="AD41" s="2919"/>
      <c r="AE41" s="2920"/>
      <c r="AF41" s="2920"/>
      <c r="AG41" s="2921"/>
      <c r="AH41" s="2919"/>
      <c r="AI41" s="2920"/>
      <c r="AJ41" s="2920"/>
      <c r="AK41" s="2921"/>
      <c r="AL41" s="2918"/>
      <c r="AM41" s="2918"/>
      <c r="AN41" s="2918"/>
      <c r="AO41" s="2938"/>
    </row>
    <row r="42" spans="1:41" ht="6.75" customHeight="1">
      <c r="A42" s="2907"/>
      <c r="B42" s="2939"/>
      <c r="C42" s="2940"/>
      <c r="D42" s="2940"/>
      <c r="E42" s="2940"/>
      <c r="F42" s="2940"/>
      <c r="G42" s="2940"/>
      <c r="H42" s="2941"/>
      <c r="I42" s="2942"/>
      <c r="J42" s="2943">
        <f>SUM(J40,J38)</f>
        <v>0</v>
      </c>
      <c r="K42" s="2943"/>
      <c r="L42" s="2943"/>
      <c r="M42" s="2943">
        <f>SUM(M40,M38)</f>
        <v>0</v>
      </c>
      <c r="N42" s="2943"/>
      <c r="O42" s="2943"/>
      <c r="P42" s="2943"/>
      <c r="Q42" s="2943"/>
      <c r="R42" s="2944">
        <f>SUM(R40,R38)</f>
        <v>0</v>
      </c>
      <c r="S42" s="2945"/>
      <c r="T42" s="2945"/>
      <c r="U42" s="2946"/>
      <c r="V42" s="2944">
        <f>SUM(V40)</f>
        <v>0</v>
      </c>
      <c r="W42" s="2945"/>
      <c r="X42" s="2945"/>
      <c r="Y42" s="2946"/>
      <c r="Z42" s="2944">
        <f>SUM(Z40,Z38)</f>
        <v>0</v>
      </c>
      <c r="AA42" s="2945"/>
      <c r="AB42" s="2945"/>
      <c r="AC42" s="2946"/>
      <c r="AD42" s="2944">
        <f>IF(R42&lt;0,V42+Z42,0)</f>
        <v>0</v>
      </c>
      <c r="AE42" s="2945"/>
      <c r="AF42" s="2945"/>
      <c r="AG42" s="2946"/>
      <c r="AH42" s="2944">
        <f>IF(R42+V42+Z42-AD42&lt;0,0,R42+V42+Z42-AD42)</f>
        <v>0</v>
      </c>
      <c r="AI42" s="2945"/>
      <c r="AJ42" s="2945"/>
      <c r="AK42" s="2946"/>
      <c r="AL42" s="2943"/>
      <c r="AM42" s="2943"/>
      <c r="AN42" s="2943"/>
      <c r="AO42" s="2947"/>
    </row>
    <row r="43" spans="1:41" ht="6.75" customHeight="1">
      <c r="A43" s="2907"/>
      <c r="B43" s="2948" t="s">
        <v>2096</v>
      </c>
      <c r="C43" s="2949" t="s">
        <v>2086</v>
      </c>
      <c r="D43" s="2949"/>
      <c r="E43" s="2949"/>
      <c r="F43" s="2949"/>
      <c r="G43" s="2950"/>
      <c r="H43" s="2896" t="s">
        <v>2097</v>
      </c>
      <c r="I43" s="2897"/>
      <c r="J43" s="2898"/>
      <c r="K43" s="2898"/>
      <c r="L43" s="2898"/>
      <c r="M43" s="2898"/>
      <c r="N43" s="2898"/>
      <c r="O43" s="2898"/>
      <c r="P43" s="2898"/>
      <c r="Q43" s="2898"/>
      <c r="R43" s="2899"/>
      <c r="S43" s="2900"/>
      <c r="T43" s="2900"/>
      <c r="U43" s="2901"/>
      <c r="V43" s="2951"/>
      <c r="W43" s="2952"/>
      <c r="X43" s="2952"/>
      <c r="Y43" s="2953"/>
      <c r="Z43" s="2899"/>
      <c r="AA43" s="2900"/>
      <c r="AB43" s="2900"/>
      <c r="AC43" s="2901"/>
      <c r="AD43" s="2951"/>
      <c r="AE43" s="2952"/>
      <c r="AF43" s="2952"/>
      <c r="AG43" s="2953"/>
      <c r="AH43" s="2899"/>
      <c r="AI43" s="2900"/>
      <c r="AJ43" s="2900"/>
      <c r="AK43" s="2901"/>
      <c r="AL43" s="2905"/>
      <c r="AM43" s="2905"/>
      <c r="AN43" s="2905"/>
      <c r="AO43" s="2906"/>
    </row>
    <row r="44" spans="1:41" ht="6.75" customHeight="1">
      <c r="A44" s="2907"/>
      <c r="B44" s="2954"/>
      <c r="C44" s="2868"/>
      <c r="D44" s="2868"/>
      <c r="E44" s="2868"/>
      <c r="F44" s="2868"/>
      <c r="G44" s="2869"/>
      <c r="H44" s="2845"/>
      <c r="I44" s="2847"/>
      <c r="J44" s="2909"/>
      <c r="K44" s="2909"/>
      <c r="L44" s="2909"/>
      <c r="M44" s="2909"/>
      <c r="N44" s="2909"/>
      <c r="O44" s="2909"/>
      <c r="P44" s="2909"/>
      <c r="Q44" s="2909"/>
      <c r="R44" s="2910"/>
      <c r="S44" s="2911"/>
      <c r="T44" s="2911"/>
      <c r="U44" s="2912"/>
      <c r="V44" s="2913"/>
      <c r="W44" s="2914"/>
      <c r="X44" s="2914"/>
      <c r="Y44" s="2915"/>
      <c r="Z44" s="2910"/>
      <c r="AA44" s="2911"/>
      <c r="AB44" s="2911"/>
      <c r="AC44" s="2912"/>
      <c r="AD44" s="2913">
        <f>IF(R44&lt;0,V44+Z44,0)</f>
        <v>0</v>
      </c>
      <c r="AE44" s="2914"/>
      <c r="AF44" s="2914"/>
      <c r="AG44" s="2915"/>
      <c r="AH44" s="2910">
        <f>IF(R44+V44+Z44-AD44&lt;0,0,R44+V44+Z44-AD44)</f>
        <v>0</v>
      </c>
      <c r="AI44" s="2911"/>
      <c r="AJ44" s="2911"/>
      <c r="AK44" s="2912"/>
      <c r="AL44" s="2916"/>
      <c r="AM44" s="2916"/>
      <c r="AN44" s="2916"/>
      <c r="AO44" s="2917"/>
    </row>
    <row r="45" spans="1:41" ht="6.75" customHeight="1">
      <c r="A45" s="2907"/>
      <c r="B45" s="2954"/>
      <c r="C45" s="2974" t="s">
        <v>2098</v>
      </c>
      <c r="D45" s="2975"/>
      <c r="E45" s="2933" t="s">
        <v>2092</v>
      </c>
      <c r="F45" s="2857"/>
      <c r="G45" s="2858"/>
      <c r="H45" s="2845" t="s">
        <v>2099</v>
      </c>
      <c r="I45" s="2847"/>
      <c r="J45" s="2958"/>
      <c r="K45" s="2958"/>
      <c r="L45" s="2958"/>
      <c r="M45" s="2958"/>
      <c r="N45" s="2958"/>
      <c r="O45" s="2958"/>
      <c r="P45" s="2958"/>
      <c r="Q45" s="2958"/>
      <c r="R45" s="2955"/>
      <c r="S45" s="2956"/>
      <c r="T45" s="2956"/>
      <c r="U45" s="2957"/>
      <c r="V45" s="2959"/>
      <c r="W45" s="2960"/>
      <c r="X45" s="2960"/>
      <c r="Y45" s="2961"/>
      <c r="Z45" s="2955"/>
      <c r="AA45" s="2956"/>
      <c r="AB45" s="2956"/>
      <c r="AC45" s="2957"/>
      <c r="AD45" s="2959"/>
      <c r="AE45" s="2960"/>
      <c r="AF45" s="2960"/>
      <c r="AG45" s="2961"/>
      <c r="AH45" s="2955"/>
      <c r="AI45" s="2956"/>
      <c r="AJ45" s="2956"/>
      <c r="AK45" s="2957"/>
      <c r="AL45" s="2962"/>
      <c r="AM45" s="2962"/>
      <c r="AN45" s="2962"/>
      <c r="AO45" s="2963"/>
    </row>
    <row r="46" spans="1:41" ht="6.75" customHeight="1">
      <c r="A46" s="2907"/>
      <c r="B46" s="2954"/>
      <c r="C46" s="2976"/>
      <c r="D46" s="2977"/>
      <c r="E46" s="2935"/>
      <c r="F46" s="2882"/>
      <c r="G46" s="2883"/>
      <c r="H46" s="2845"/>
      <c r="I46" s="2847"/>
      <c r="J46" s="2909"/>
      <c r="K46" s="2909"/>
      <c r="L46" s="2909"/>
      <c r="M46" s="2909"/>
      <c r="N46" s="2909"/>
      <c r="O46" s="2909"/>
      <c r="P46" s="2909"/>
      <c r="Q46" s="2909"/>
      <c r="R46" s="2910"/>
      <c r="S46" s="2911"/>
      <c r="T46" s="2911"/>
      <c r="U46" s="2912"/>
      <c r="V46" s="2913"/>
      <c r="W46" s="2914"/>
      <c r="X46" s="2914"/>
      <c r="Y46" s="2915"/>
      <c r="Z46" s="2910"/>
      <c r="AA46" s="2911"/>
      <c r="AB46" s="2911"/>
      <c r="AC46" s="2912"/>
      <c r="AD46" s="2913">
        <f>IF(R46&lt;0,V46+Z46,0)</f>
        <v>0</v>
      </c>
      <c r="AE46" s="2914"/>
      <c r="AF46" s="2914"/>
      <c r="AG46" s="2915"/>
      <c r="AH46" s="2910">
        <f>IF(R46+V46+Z46-AD46&lt;0,0,R46+V46+Z46-AD46)</f>
        <v>0</v>
      </c>
      <c r="AI46" s="2911"/>
      <c r="AJ46" s="2911"/>
      <c r="AK46" s="2912"/>
      <c r="AL46" s="2916"/>
      <c r="AM46" s="2916"/>
      <c r="AN46" s="2916"/>
      <c r="AO46" s="2917"/>
    </row>
    <row r="47" spans="1:41" ht="6.75" customHeight="1">
      <c r="A47" s="2907"/>
      <c r="B47" s="2954"/>
      <c r="C47" s="2976"/>
      <c r="D47" s="2977"/>
      <c r="E47" s="2933" t="s">
        <v>1215</v>
      </c>
      <c r="F47" s="2857"/>
      <c r="G47" s="2858"/>
      <c r="H47" s="2845" t="s">
        <v>2100</v>
      </c>
      <c r="I47" s="2847"/>
      <c r="J47" s="2958"/>
      <c r="K47" s="2958"/>
      <c r="L47" s="2958"/>
      <c r="M47" s="2958"/>
      <c r="N47" s="2958"/>
      <c r="O47" s="2958"/>
      <c r="P47" s="2958"/>
      <c r="Q47" s="2958"/>
      <c r="R47" s="2955"/>
      <c r="S47" s="2956"/>
      <c r="T47" s="2956"/>
      <c r="U47" s="2957"/>
      <c r="V47" s="2959"/>
      <c r="W47" s="2960"/>
      <c r="X47" s="2960"/>
      <c r="Y47" s="2961"/>
      <c r="Z47" s="2955"/>
      <c r="AA47" s="2956"/>
      <c r="AB47" s="2956"/>
      <c r="AC47" s="2957"/>
      <c r="AD47" s="2959"/>
      <c r="AE47" s="2960"/>
      <c r="AF47" s="2960"/>
      <c r="AG47" s="2961"/>
      <c r="AH47" s="2955"/>
      <c r="AI47" s="2956"/>
      <c r="AJ47" s="2956"/>
      <c r="AK47" s="2957"/>
      <c r="AL47" s="2962"/>
      <c r="AM47" s="2962"/>
      <c r="AN47" s="2962"/>
      <c r="AO47" s="2963"/>
    </row>
    <row r="48" spans="1:41" ht="6.75" customHeight="1">
      <c r="A48" s="2907"/>
      <c r="B48" s="2954"/>
      <c r="C48" s="2978"/>
      <c r="D48" s="2979"/>
      <c r="E48" s="2935"/>
      <c r="F48" s="2882"/>
      <c r="G48" s="2883"/>
      <c r="H48" s="2845"/>
      <c r="I48" s="2847"/>
      <c r="J48" s="2909"/>
      <c r="K48" s="2909"/>
      <c r="L48" s="2909"/>
      <c r="M48" s="2909"/>
      <c r="N48" s="2909"/>
      <c r="O48" s="2909"/>
      <c r="P48" s="2909"/>
      <c r="Q48" s="2909"/>
      <c r="R48" s="2910"/>
      <c r="S48" s="2911"/>
      <c r="T48" s="2911"/>
      <c r="U48" s="2912"/>
      <c r="V48" s="2913"/>
      <c r="W48" s="2914"/>
      <c r="X48" s="2914"/>
      <c r="Y48" s="2915"/>
      <c r="Z48" s="2910"/>
      <c r="AA48" s="2911"/>
      <c r="AB48" s="2911"/>
      <c r="AC48" s="2912"/>
      <c r="AD48" s="2913">
        <f>IF(R48&lt;0,V48+Z48,0)</f>
        <v>0</v>
      </c>
      <c r="AE48" s="2914"/>
      <c r="AF48" s="2914"/>
      <c r="AG48" s="2915"/>
      <c r="AH48" s="2910">
        <f>IF(R48+V48+Z48-AD48&lt;0,0,R48+V48+Z48-AD48)</f>
        <v>0</v>
      </c>
      <c r="AI48" s="2911"/>
      <c r="AJ48" s="2911"/>
      <c r="AK48" s="2912"/>
      <c r="AL48" s="2916"/>
      <c r="AM48" s="2916"/>
      <c r="AN48" s="2916"/>
      <c r="AO48" s="2917"/>
    </row>
    <row r="49" spans="1:41" ht="6.75" customHeight="1">
      <c r="A49" s="2907"/>
      <c r="B49" s="2954"/>
      <c r="C49" s="2857" t="s">
        <v>2088</v>
      </c>
      <c r="D49" s="2857"/>
      <c r="E49" s="2857"/>
      <c r="F49" s="2857"/>
      <c r="G49" s="2858"/>
      <c r="H49" s="2845" t="s">
        <v>2101</v>
      </c>
      <c r="I49" s="2847"/>
      <c r="J49" s="2958"/>
      <c r="K49" s="2958"/>
      <c r="L49" s="2958"/>
      <c r="M49" s="2958"/>
      <c r="N49" s="2958"/>
      <c r="O49" s="2958"/>
      <c r="P49" s="2958"/>
      <c r="Q49" s="2958"/>
      <c r="R49" s="2955"/>
      <c r="S49" s="2956"/>
      <c r="T49" s="2956"/>
      <c r="U49" s="2957"/>
      <c r="V49" s="2959"/>
      <c r="W49" s="2960"/>
      <c r="X49" s="2960"/>
      <c r="Y49" s="2961"/>
      <c r="Z49" s="2955"/>
      <c r="AA49" s="2956"/>
      <c r="AB49" s="2956"/>
      <c r="AC49" s="2957"/>
      <c r="AD49" s="2959"/>
      <c r="AE49" s="2960"/>
      <c r="AF49" s="2960"/>
      <c r="AG49" s="2961"/>
      <c r="AH49" s="2955"/>
      <c r="AI49" s="2956"/>
      <c r="AJ49" s="2956"/>
      <c r="AK49" s="2957"/>
      <c r="AL49" s="2962"/>
      <c r="AM49" s="2962"/>
      <c r="AN49" s="2962"/>
      <c r="AO49" s="2963"/>
    </row>
    <row r="50" spans="1:41" ht="6.75" customHeight="1">
      <c r="A50" s="2907"/>
      <c r="B50" s="2954"/>
      <c r="C50" s="2882"/>
      <c r="D50" s="2882"/>
      <c r="E50" s="2882"/>
      <c r="F50" s="2882"/>
      <c r="G50" s="2883"/>
      <c r="H50" s="2845"/>
      <c r="I50" s="2847"/>
      <c r="J50" s="2909"/>
      <c r="K50" s="2909"/>
      <c r="L50" s="2909"/>
      <c r="M50" s="2909"/>
      <c r="N50" s="2909"/>
      <c r="O50" s="2909"/>
      <c r="P50" s="2909"/>
      <c r="Q50" s="2909"/>
      <c r="R50" s="2910"/>
      <c r="S50" s="2911"/>
      <c r="T50" s="2911"/>
      <c r="U50" s="2912"/>
      <c r="V50" s="2913"/>
      <c r="W50" s="2914"/>
      <c r="X50" s="2914"/>
      <c r="Y50" s="2915"/>
      <c r="Z50" s="2910"/>
      <c r="AA50" s="2911"/>
      <c r="AB50" s="2911"/>
      <c r="AC50" s="2912"/>
      <c r="AD50" s="2913">
        <f>IF(R50&lt;0,V50+Z50,0)</f>
        <v>0</v>
      </c>
      <c r="AE50" s="2914"/>
      <c r="AF50" s="2914"/>
      <c r="AG50" s="2915"/>
      <c r="AH50" s="2910">
        <f>IF(R50+V50+Z50-AD50&lt;0,0,R50+V50+Z50-AD50)</f>
        <v>0</v>
      </c>
      <c r="AI50" s="2911"/>
      <c r="AJ50" s="2911"/>
      <c r="AK50" s="2912"/>
      <c r="AL50" s="2916"/>
      <c r="AM50" s="2916"/>
      <c r="AN50" s="2916"/>
      <c r="AO50" s="2917"/>
    </row>
    <row r="51" spans="1:41" ht="6.75" customHeight="1">
      <c r="A51" s="2907"/>
      <c r="B51" s="2954"/>
      <c r="C51" s="2857" t="s">
        <v>2084</v>
      </c>
      <c r="D51" s="2857"/>
      <c r="E51" s="2857"/>
      <c r="F51" s="2857"/>
      <c r="G51" s="2858"/>
      <c r="H51" s="2845" t="s">
        <v>2102</v>
      </c>
      <c r="I51" s="2847"/>
      <c r="J51" s="2958"/>
      <c r="K51" s="2958"/>
      <c r="L51" s="2958"/>
      <c r="M51" s="2958"/>
      <c r="N51" s="2958"/>
      <c r="O51" s="2958"/>
      <c r="P51" s="2958"/>
      <c r="Q51" s="2958"/>
      <c r="R51" s="2955"/>
      <c r="S51" s="2956"/>
      <c r="T51" s="2956"/>
      <c r="U51" s="2957"/>
      <c r="V51" s="2959"/>
      <c r="W51" s="2960"/>
      <c r="X51" s="2960"/>
      <c r="Y51" s="2961"/>
      <c r="Z51" s="2955"/>
      <c r="AA51" s="2956"/>
      <c r="AB51" s="2956"/>
      <c r="AC51" s="2957"/>
      <c r="AD51" s="2955"/>
      <c r="AE51" s="2956"/>
      <c r="AF51" s="2956"/>
      <c r="AG51" s="2957"/>
      <c r="AH51" s="2955"/>
      <c r="AI51" s="2956"/>
      <c r="AJ51" s="2956"/>
      <c r="AK51" s="2957"/>
      <c r="AL51" s="2962"/>
      <c r="AM51" s="2962"/>
      <c r="AN51" s="2962"/>
      <c r="AO51" s="2963"/>
    </row>
    <row r="52" spans="1:41" ht="6.75" customHeight="1">
      <c r="A52" s="2907"/>
      <c r="B52" s="2964"/>
      <c r="C52" s="2980"/>
      <c r="D52" s="2980"/>
      <c r="E52" s="2980"/>
      <c r="F52" s="2980"/>
      <c r="G52" s="2966"/>
      <c r="H52" s="2941"/>
      <c r="I52" s="2942"/>
      <c r="J52" s="2909"/>
      <c r="K52" s="2909"/>
      <c r="L52" s="2909"/>
      <c r="M52" s="2909"/>
      <c r="N52" s="2909"/>
      <c r="O52" s="2909"/>
      <c r="P52" s="2909"/>
      <c r="Q52" s="2909"/>
      <c r="R52" s="2910"/>
      <c r="S52" s="2911"/>
      <c r="T52" s="2911"/>
      <c r="U52" s="2912"/>
      <c r="V52" s="2913"/>
      <c r="W52" s="2914"/>
      <c r="X52" s="2914"/>
      <c r="Y52" s="2915"/>
      <c r="Z52" s="2910"/>
      <c r="AA52" s="2911"/>
      <c r="AB52" s="2911"/>
      <c r="AC52" s="2912"/>
      <c r="AD52" s="2910">
        <f>IF(R52&lt;0,V52+Z52,0)</f>
        <v>0</v>
      </c>
      <c r="AE52" s="2911"/>
      <c r="AF52" s="2911"/>
      <c r="AG52" s="2912"/>
      <c r="AH52" s="2910">
        <f>IF(R52+V52+Z52-AD52&lt;0,0,R52+V52+Z52-AD52)</f>
        <v>0</v>
      </c>
      <c r="AI52" s="2911"/>
      <c r="AJ52" s="2911"/>
      <c r="AK52" s="2912"/>
      <c r="AL52" s="2916"/>
      <c r="AM52" s="2916"/>
      <c r="AN52" s="2916"/>
      <c r="AO52" s="2917"/>
    </row>
    <row r="53" spans="1:41" ht="6.75" customHeight="1">
      <c r="A53" s="2907"/>
      <c r="B53" s="2894" t="s">
        <v>2103</v>
      </c>
      <c r="C53" s="2895" t="s">
        <v>2086</v>
      </c>
      <c r="D53" s="2895"/>
      <c r="E53" s="2895"/>
      <c r="F53" s="2895"/>
      <c r="G53" s="2895"/>
      <c r="H53" s="2896" t="s">
        <v>2104</v>
      </c>
      <c r="I53" s="2897"/>
      <c r="J53" s="2898"/>
      <c r="K53" s="2898"/>
      <c r="L53" s="2898"/>
      <c r="M53" s="2898"/>
      <c r="N53" s="2898"/>
      <c r="O53" s="2898"/>
      <c r="P53" s="2898"/>
      <c r="Q53" s="2898"/>
      <c r="R53" s="2899"/>
      <c r="S53" s="2900"/>
      <c r="T53" s="2900"/>
      <c r="U53" s="2901"/>
      <c r="V53" s="2951"/>
      <c r="W53" s="2952"/>
      <c r="X53" s="2952"/>
      <c r="Y53" s="2953"/>
      <c r="Z53" s="2899"/>
      <c r="AA53" s="2900"/>
      <c r="AB53" s="2900"/>
      <c r="AC53" s="2901"/>
      <c r="AD53" s="2951"/>
      <c r="AE53" s="2952"/>
      <c r="AF53" s="2952"/>
      <c r="AG53" s="2953"/>
      <c r="AH53" s="2951"/>
      <c r="AI53" s="2952"/>
      <c r="AJ53" s="2952"/>
      <c r="AK53" s="2953"/>
      <c r="AL53" s="2905"/>
      <c r="AM53" s="2905"/>
      <c r="AN53" s="2905"/>
      <c r="AO53" s="2906"/>
    </row>
    <row r="54" spans="1:41" ht="6.75" customHeight="1">
      <c r="A54" s="2907"/>
      <c r="B54" s="2908"/>
      <c r="C54" s="2840"/>
      <c r="D54" s="2840"/>
      <c r="E54" s="2840"/>
      <c r="F54" s="2840"/>
      <c r="G54" s="2840"/>
      <c r="H54" s="2845"/>
      <c r="I54" s="2847"/>
      <c r="J54" s="2909"/>
      <c r="K54" s="2909"/>
      <c r="L54" s="2909"/>
      <c r="M54" s="2909"/>
      <c r="N54" s="2909"/>
      <c r="O54" s="2909"/>
      <c r="P54" s="2909"/>
      <c r="Q54" s="2909"/>
      <c r="R54" s="2910"/>
      <c r="S54" s="2911"/>
      <c r="T54" s="2911"/>
      <c r="U54" s="2912"/>
      <c r="V54" s="2913"/>
      <c r="W54" s="2914"/>
      <c r="X54" s="2914"/>
      <c r="Y54" s="2915"/>
      <c r="Z54" s="2910"/>
      <c r="AA54" s="2911"/>
      <c r="AB54" s="2911"/>
      <c r="AC54" s="2912"/>
      <c r="AD54" s="2913"/>
      <c r="AE54" s="2914"/>
      <c r="AF54" s="2914"/>
      <c r="AG54" s="2915"/>
      <c r="AH54" s="2913"/>
      <c r="AI54" s="2914"/>
      <c r="AJ54" s="2914"/>
      <c r="AK54" s="2915"/>
      <c r="AL54" s="2916"/>
      <c r="AM54" s="2916"/>
      <c r="AN54" s="2916"/>
      <c r="AO54" s="2917"/>
    </row>
    <row r="55" spans="1:41" ht="6.75" customHeight="1">
      <c r="A55" s="2907"/>
      <c r="B55" s="2908"/>
      <c r="C55" s="2840" t="s">
        <v>2105</v>
      </c>
      <c r="D55" s="2840"/>
      <c r="E55" s="2840"/>
      <c r="F55" s="2840"/>
      <c r="G55" s="2840"/>
      <c r="H55" s="2845" t="s">
        <v>2106</v>
      </c>
      <c r="I55" s="2847"/>
      <c r="J55" s="2918"/>
      <c r="K55" s="2918"/>
      <c r="L55" s="2918"/>
      <c r="M55" s="2918"/>
      <c r="N55" s="2918"/>
      <c r="O55" s="2918"/>
      <c r="P55" s="2918"/>
      <c r="Q55" s="2918"/>
      <c r="R55" s="2919"/>
      <c r="S55" s="2920"/>
      <c r="T55" s="2920"/>
      <c r="U55" s="2921"/>
      <c r="V55" s="2929"/>
      <c r="W55" s="2930"/>
      <c r="X55" s="2930"/>
      <c r="Y55" s="2931"/>
      <c r="Z55" s="2919"/>
      <c r="AA55" s="2920"/>
      <c r="AB55" s="2920"/>
      <c r="AC55" s="2921"/>
      <c r="AD55" s="2929"/>
      <c r="AE55" s="2930"/>
      <c r="AF55" s="2930"/>
      <c r="AG55" s="2931"/>
      <c r="AH55" s="2929"/>
      <c r="AI55" s="2930"/>
      <c r="AJ55" s="2930"/>
      <c r="AK55" s="2931"/>
      <c r="AL55" s="2925"/>
      <c r="AM55" s="2925"/>
      <c r="AN55" s="2925"/>
      <c r="AO55" s="2926"/>
    </row>
    <row r="56" spans="1:41" ht="6.75" customHeight="1">
      <c r="A56" s="2907"/>
      <c r="B56" s="2908"/>
      <c r="C56" s="2840"/>
      <c r="D56" s="2840"/>
      <c r="E56" s="2840"/>
      <c r="F56" s="2840"/>
      <c r="G56" s="2840"/>
      <c r="H56" s="2845"/>
      <c r="I56" s="2847"/>
      <c r="J56" s="2909"/>
      <c r="K56" s="2909"/>
      <c r="L56" s="2909"/>
      <c r="M56" s="2909"/>
      <c r="N56" s="2909"/>
      <c r="O56" s="2909"/>
      <c r="P56" s="2909"/>
      <c r="Q56" s="2909"/>
      <c r="R56" s="2910"/>
      <c r="S56" s="2911"/>
      <c r="T56" s="2911"/>
      <c r="U56" s="2912"/>
      <c r="V56" s="2913"/>
      <c r="W56" s="2914"/>
      <c r="X56" s="2914"/>
      <c r="Y56" s="2915"/>
      <c r="Z56" s="2910"/>
      <c r="AA56" s="2911"/>
      <c r="AB56" s="2911"/>
      <c r="AC56" s="2912"/>
      <c r="AD56" s="2913"/>
      <c r="AE56" s="2914"/>
      <c r="AF56" s="2914"/>
      <c r="AG56" s="2915"/>
      <c r="AH56" s="2913"/>
      <c r="AI56" s="2914"/>
      <c r="AJ56" s="2914"/>
      <c r="AK56" s="2915"/>
      <c r="AL56" s="2916"/>
      <c r="AM56" s="2916"/>
      <c r="AN56" s="2916"/>
      <c r="AO56" s="2917"/>
    </row>
    <row r="57" spans="1:41" ht="6.75" customHeight="1">
      <c r="A57" s="2907"/>
      <c r="B57" s="2908"/>
      <c r="C57" s="2840" t="s">
        <v>1215</v>
      </c>
      <c r="D57" s="2840"/>
      <c r="E57" s="2840"/>
      <c r="F57" s="2840"/>
      <c r="G57" s="2840"/>
      <c r="H57" s="2845" t="s">
        <v>2107</v>
      </c>
      <c r="I57" s="2847"/>
      <c r="J57" s="2918"/>
      <c r="K57" s="2918"/>
      <c r="L57" s="2918"/>
      <c r="M57" s="2918"/>
      <c r="N57" s="2918"/>
      <c r="O57" s="2918"/>
      <c r="P57" s="2918"/>
      <c r="Q57" s="2918"/>
      <c r="R57" s="2919"/>
      <c r="S57" s="2920"/>
      <c r="T57" s="2920"/>
      <c r="U57" s="2921"/>
      <c r="V57" s="2929"/>
      <c r="W57" s="2930"/>
      <c r="X57" s="2930"/>
      <c r="Y57" s="2931"/>
      <c r="Z57" s="2919"/>
      <c r="AA57" s="2920"/>
      <c r="AB57" s="2920"/>
      <c r="AC57" s="2921"/>
      <c r="AD57" s="2929"/>
      <c r="AE57" s="2930"/>
      <c r="AF57" s="2930"/>
      <c r="AG57" s="2931"/>
      <c r="AH57" s="2929"/>
      <c r="AI57" s="2930"/>
      <c r="AJ57" s="2930"/>
      <c r="AK57" s="2931"/>
      <c r="AL57" s="2925"/>
      <c r="AM57" s="2925"/>
      <c r="AN57" s="2925"/>
      <c r="AO57" s="2926"/>
    </row>
    <row r="58" spans="1:41" ht="6.75" customHeight="1">
      <c r="A58" s="2907"/>
      <c r="B58" s="2908"/>
      <c r="C58" s="2840"/>
      <c r="D58" s="2840"/>
      <c r="E58" s="2840"/>
      <c r="F58" s="2840"/>
      <c r="G58" s="2840"/>
      <c r="H58" s="2845"/>
      <c r="I58" s="2847"/>
      <c r="J58" s="2909"/>
      <c r="K58" s="2909"/>
      <c r="L58" s="2909"/>
      <c r="M58" s="2909"/>
      <c r="N58" s="2909"/>
      <c r="O58" s="2909"/>
      <c r="P58" s="2909"/>
      <c r="Q58" s="2909"/>
      <c r="R58" s="2910"/>
      <c r="S58" s="2911"/>
      <c r="T58" s="2911"/>
      <c r="U58" s="2912"/>
      <c r="V58" s="2913"/>
      <c r="W58" s="2914"/>
      <c r="X58" s="2914"/>
      <c r="Y58" s="2915"/>
      <c r="Z58" s="2910"/>
      <c r="AA58" s="2911"/>
      <c r="AB58" s="2911"/>
      <c r="AC58" s="2912"/>
      <c r="AD58" s="2913"/>
      <c r="AE58" s="2914"/>
      <c r="AF58" s="2914"/>
      <c r="AG58" s="2915"/>
      <c r="AH58" s="2913"/>
      <c r="AI58" s="2914"/>
      <c r="AJ58" s="2914"/>
      <c r="AK58" s="2915"/>
      <c r="AL58" s="2916"/>
      <c r="AM58" s="2916"/>
      <c r="AN58" s="2916"/>
      <c r="AO58" s="2917"/>
    </row>
    <row r="59" spans="1:41" ht="6.75" customHeight="1">
      <c r="A59" s="2907"/>
      <c r="B59" s="2908"/>
      <c r="C59" s="2937" t="s">
        <v>2084</v>
      </c>
      <c r="D59" s="2937"/>
      <c r="E59" s="2937"/>
      <c r="F59" s="2937"/>
      <c r="G59" s="2937"/>
      <c r="H59" s="2845" t="s">
        <v>2108</v>
      </c>
      <c r="I59" s="2847"/>
      <c r="J59" s="2918">
        <f>SUM(J55,J53)</f>
        <v>0</v>
      </c>
      <c r="K59" s="2918"/>
      <c r="L59" s="2918"/>
      <c r="M59" s="2918">
        <f>SUM(M55,M53)</f>
        <v>0</v>
      </c>
      <c r="N59" s="2918"/>
      <c r="O59" s="2918"/>
      <c r="P59" s="2918"/>
      <c r="Q59" s="2918"/>
      <c r="R59" s="2919">
        <f>SUM(R55,R53)</f>
        <v>0</v>
      </c>
      <c r="S59" s="2920"/>
      <c r="T59" s="2920"/>
      <c r="U59" s="2921"/>
      <c r="V59" s="2929"/>
      <c r="W59" s="2930"/>
      <c r="X59" s="2930"/>
      <c r="Y59" s="2931"/>
      <c r="Z59" s="2919">
        <f>SUM(Z55,Z53)</f>
        <v>0</v>
      </c>
      <c r="AA59" s="2920"/>
      <c r="AB59" s="2920"/>
      <c r="AC59" s="2921"/>
      <c r="AD59" s="2919">
        <f t="shared" ref="AD59" si="0">SUM(AD55,AD53)</f>
        <v>0</v>
      </c>
      <c r="AE59" s="2920"/>
      <c r="AF59" s="2920"/>
      <c r="AG59" s="2921"/>
      <c r="AH59" s="2919">
        <f t="shared" ref="AH59:AH60" si="1">SUM(AH55,AH53)</f>
        <v>0</v>
      </c>
      <c r="AI59" s="2920"/>
      <c r="AJ59" s="2920"/>
      <c r="AK59" s="2921"/>
      <c r="AL59" s="2925"/>
      <c r="AM59" s="2925"/>
      <c r="AN59" s="2925"/>
      <c r="AO59" s="2926"/>
    </row>
    <row r="60" spans="1:41" ht="6.75" customHeight="1">
      <c r="A60" s="2907"/>
      <c r="B60" s="2939"/>
      <c r="C60" s="2940"/>
      <c r="D60" s="2940"/>
      <c r="E60" s="2940"/>
      <c r="F60" s="2940"/>
      <c r="G60" s="2940"/>
      <c r="H60" s="2941"/>
      <c r="I60" s="2942"/>
      <c r="J60" s="2943">
        <f>SUM(J56,J54)</f>
        <v>0</v>
      </c>
      <c r="K60" s="2943"/>
      <c r="L60" s="2943"/>
      <c r="M60" s="2943">
        <f>SUM(M56,M54)</f>
        <v>0</v>
      </c>
      <c r="N60" s="2943"/>
      <c r="O60" s="2943"/>
      <c r="P60" s="2943"/>
      <c r="Q60" s="2943"/>
      <c r="R60" s="2944">
        <f>SUM(R56,R54)</f>
        <v>0</v>
      </c>
      <c r="S60" s="2945"/>
      <c r="T60" s="2945"/>
      <c r="U60" s="2946"/>
      <c r="V60" s="2981"/>
      <c r="W60" s="2982"/>
      <c r="X60" s="2982"/>
      <c r="Y60" s="2983"/>
      <c r="Z60" s="2944">
        <f>SUM(Z56,Z54)</f>
        <v>0</v>
      </c>
      <c r="AA60" s="2945"/>
      <c r="AB60" s="2945"/>
      <c r="AC60" s="2946"/>
      <c r="AD60" s="2944">
        <f>IF(R60&lt;0,V60+Z60,0)</f>
        <v>0</v>
      </c>
      <c r="AE60" s="2945"/>
      <c r="AF60" s="2945"/>
      <c r="AG60" s="2946"/>
      <c r="AH60" s="2944">
        <f t="shared" si="1"/>
        <v>0</v>
      </c>
      <c r="AI60" s="2945"/>
      <c r="AJ60" s="2945"/>
      <c r="AK60" s="2946"/>
      <c r="AL60" s="2984"/>
      <c r="AM60" s="2984"/>
      <c r="AN60" s="2984"/>
      <c r="AO60" s="2985"/>
    </row>
    <row r="61" spans="1:41" ht="6.75" customHeight="1">
      <c r="A61" s="2907"/>
      <c r="B61" s="2934" t="s">
        <v>2109</v>
      </c>
      <c r="C61" s="2868"/>
      <c r="D61" s="2868"/>
      <c r="E61" s="2868"/>
      <c r="F61" s="2868"/>
      <c r="G61" s="2869"/>
      <c r="H61" s="2935" t="s">
        <v>2110</v>
      </c>
      <c r="I61" s="2883"/>
      <c r="J61" s="2958"/>
      <c r="K61" s="2958"/>
      <c r="L61" s="2958"/>
      <c r="M61" s="2958"/>
      <c r="N61" s="2958"/>
      <c r="O61" s="2958"/>
      <c r="P61" s="2958"/>
      <c r="Q61" s="2958"/>
      <c r="R61" s="2955"/>
      <c r="S61" s="2956"/>
      <c r="T61" s="2956"/>
      <c r="U61" s="2957"/>
      <c r="V61" s="2955"/>
      <c r="W61" s="2956"/>
      <c r="X61" s="2956"/>
      <c r="Y61" s="2957"/>
      <c r="Z61" s="2955"/>
      <c r="AA61" s="2956"/>
      <c r="AB61" s="2956"/>
      <c r="AC61" s="2957"/>
      <c r="AD61" s="2955"/>
      <c r="AE61" s="2956"/>
      <c r="AF61" s="2956"/>
      <c r="AG61" s="2957"/>
      <c r="AH61" s="2955"/>
      <c r="AI61" s="2956"/>
      <c r="AJ61" s="2956"/>
      <c r="AK61" s="2957"/>
      <c r="AL61" s="2958"/>
      <c r="AM61" s="2958"/>
      <c r="AN61" s="2958"/>
      <c r="AO61" s="2986"/>
    </row>
    <row r="62" spans="1:41" ht="6.75" customHeight="1">
      <c r="A62" s="2907"/>
      <c r="B62" s="2935"/>
      <c r="C62" s="2882"/>
      <c r="D62" s="2882"/>
      <c r="E62" s="2882"/>
      <c r="F62" s="2882"/>
      <c r="G62" s="2883"/>
      <c r="H62" s="2845"/>
      <c r="I62" s="2847"/>
      <c r="J62" s="2909"/>
      <c r="K62" s="2909"/>
      <c r="L62" s="2909"/>
      <c r="M62" s="2909"/>
      <c r="N62" s="2909"/>
      <c r="O62" s="2909"/>
      <c r="P62" s="2909"/>
      <c r="Q62" s="2909"/>
      <c r="R62" s="2910"/>
      <c r="S62" s="2911"/>
      <c r="T62" s="2911"/>
      <c r="U62" s="2912"/>
      <c r="V62" s="2910"/>
      <c r="W62" s="2911"/>
      <c r="X62" s="2911"/>
      <c r="Y62" s="2912"/>
      <c r="Z62" s="2910"/>
      <c r="AA62" s="2911"/>
      <c r="AB62" s="2911"/>
      <c r="AC62" s="2912"/>
      <c r="AD62" s="2910"/>
      <c r="AE62" s="2911"/>
      <c r="AF62" s="2911"/>
      <c r="AG62" s="2912"/>
      <c r="AH62" s="2910"/>
      <c r="AI62" s="2911"/>
      <c r="AJ62" s="2911"/>
      <c r="AK62" s="2912"/>
      <c r="AL62" s="2909"/>
      <c r="AM62" s="2909"/>
      <c r="AN62" s="2909"/>
      <c r="AO62" s="2987"/>
    </row>
    <row r="63" spans="1:41" ht="6.75" customHeight="1">
      <c r="A63" s="2907"/>
      <c r="B63" s="2933" t="s">
        <v>2111</v>
      </c>
      <c r="C63" s="2857"/>
      <c r="D63" s="2857"/>
      <c r="E63" s="2857"/>
      <c r="F63" s="2857"/>
      <c r="G63" s="2858"/>
      <c r="H63" s="2845" t="s">
        <v>2112</v>
      </c>
      <c r="I63" s="2847"/>
      <c r="J63" s="2918"/>
      <c r="K63" s="2918"/>
      <c r="L63" s="2918"/>
      <c r="M63" s="2918"/>
      <c r="N63" s="2918"/>
      <c r="O63" s="2918"/>
      <c r="P63" s="2918"/>
      <c r="Q63" s="2918"/>
      <c r="R63" s="2919"/>
      <c r="S63" s="2920"/>
      <c r="T63" s="2920"/>
      <c r="U63" s="2921"/>
      <c r="V63" s="2919"/>
      <c r="W63" s="2920"/>
      <c r="X63" s="2920"/>
      <c r="Y63" s="2921"/>
      <c r="Z63" s="2919"/>
      <c r="AA63" s="2920"/>
      <c r="AB63" s="2920"/>
      <c r="AC63" s="2921"/>
      <c r="AD63" s="2919"/>
      <c r="AE63" s="2920"/>
      <c r="AF63" s="2920"/>
      <c r="AG63" s="2921"/>
      <c r="AH63" s="2919"/>
      <c r="AI63" s="2920"/>
      <c r="AJ63" s="2920"/>
      <c r="AK63" s="2921"/>
      <c r="AL63" s="2918"/>
      <c r="AM63" s="2918"/>
      <c r="AN63" s="2918"/>
      <c r="AO63" s="2938"/>
    </row>
    <row r="64" spans="1:41" ht="6.75" customHeight="1">
      <c r="A64" s="2907"/>
      <c r="B64" s="2935"/>
      <c r="C64" s="2882"/>
      <c r="D64" s="2882"/>
      <c r="E64" s="2882"/>
      <c r="F64" s="2882"/>
      <c r="G64" s="2883"/>
      <c r="H64" s="2845"/>
      <c r="I64" s="2847"/>
      <c r="J64" s="2909"/>
      <c r="K64" s="2909"/>
      <c r="L64" s="2909"/>
      <c r="M64" s="2909"/>
      <c r="N64" s="2909"/>
      <c r="O64" s="2909"/>
      <c r="P64" s="2909"/>
      <c r="Q64" s="2909"/>
      <c r="R64" s="2910"/>
      <c r="S64" s="2911"/>
      <c r="T64" s="2911"/>
      <c r="U64" s="2912"/>
      <c r="V64" s="2910"/>
      <c r="W64" s="2911"/>
      <c r="X64" s="2911"/>
      <c r="Y64" s="2912"/>
      <c r="Z64" s="2910"/>
      <c r="AA64" s="2911"/>
      <c r="AB64" s="2911"/>
      <c r="AC64" s="2912"/>
      <c r="AD64" s="2910"/>
      <c r="AE64" s="2911"/>
      <c r="AF64" s="2911"/>
      <c r="AG64" s="2912"/>
      <c r="AH64" s="2910"/>
      <c r="AI64" s="2911"/>
      <c r="AJ64" s="2911"/>
      <c r="AK64" s="2912"/>
      <c r="AL64" s="2909"/>
      <c r="AM64" s="2909"/>
      <c r="AN64" s="2909"/>
      <c r="AO64" s="2987"/>
    </row>
    <row r="65" spans="1:41" ht="6.75" customHeight="1">
      <c r="A65" s="2907"/>
      <c r="B65" s="2933" t="s">
        <v>2113</v>
      </c>
      <c r="C65" s="2857"/>
      <c r="D65" s="2857"/>
      <c r="E65" s="2857"/>
      <c r="F65" s="2857"/>
      <c r="G65" s="2858"/>
      <c r="H65" s="2845" t="s">
        <v>2114</v>
      </c>
      <c r="I65" s="2847"/>
      <c r="J65" s="2918"/>
      <c r="K65" s="2918"/>
      <c r="L65" s="2918"/>
      <c r="M65" s="2936"/>
      <c r="N65" s="2936"/>
      <c r="O65" s="2936"/>
      <c r="P65" s="2936"/>
      <c r="Q65" s="2936"/>
      <c r="R65" s="2919"/>
      <c r="S65" s="2920"/>
      <c r="T65" s="2920"/>
      <c r="U65" s="2921"/>
      <c r="V65" s="2929"/>
      <c r="W65" s="2930"/>
      <c r="X65" s="2930"/>
      <c r="Y65" s="2931"/>
      <c r="Z65" s="2919"/>
      <c r="AA65" s="2920"/>
      <c r="AB65" s="2920"/>
      <c r="AC65" s="2921"/>
      <c r="AD65" s="2919"/>
      <c r="AE65" s="2920"/>
      <c r="AF65" s="2920"/>
      <c r="AG65" s="2921"/>
      <c r="AH65" s="2919"/>
      <c r="AI65" s="2920"/>
      <c r="AJ65" s="2920"/>
      <c r="AK65" s="2921"/>
      <c r="AL65" s="2925"/>
      <c r="AM65" s="2925"/>
      <c r="AN65" s="2925"/>
      <c r="AO65" s="2926"/>
    </row>
    <row r="66" spans="1:41" ht="6.75" customHeight="1">
      <c r="A66" s="2907"/>
      <c r="B66" s="2935"/>
      <c r="C66" s="2882"/>
      <c r="D66" s="2882"/>
      <c r="E66" s="2882"/>
      <c r="F66" s="2882"/>
      <c r="G66" s="2883"/>
      <c r="H66" s="2845"/>
      <c r="I66" s="2847"/>
      <c r="J66" s="2909"/>
      <c r="K66" s="2909"/>
      <c r="L66" s="2909"/>
      <c r="M66" s="2916"/>
      <c r="N66" s="2916"/>
      <c r="O66" s="2916"/>
      <c r="P66" s="2916"/>
      <c r="Q66" s="2916"/>
      <c r="R66" s="2910"/>
      <c r="S66" s="2911"/>
      <c r="T66" s="2911"/>
      <c r="U66" s="2912"/>
      <c r="V66" s="2913"/>
      <c r="W66" s="2914"/>
      <c r="X66" s="2914"/>
      <c r="Y66" s="2915"/>
      <c r="Z66" s="2910"/>
      <c r="AA66" s="2911"/>
      <c r="AB66" s="2911"/>
      <c r="AC66" s="2912"/>
      <c r="AD66" s="2910"/>
      <c r="AE66" s="2911"/>
      <c r="AF66" s="2911"/>
      <c r="AG66" s="2912"/>
      <c r="AH66" s="2910"/>
      <c r="AI66" s="2911"/>
      <c r="AJ66" s="2911"/>
      <c r="AK66" s="2912"/>
      <c r="AL66" s="2916"/>
      <c r="AM66" s="2916"/>
      <c r="AN66" s="2916"/>
      <c r="AO66" s="2917"/>
    </row>
    <row r="67" spans="1:41" ht="6.75" customHeight="1">
      <c r="A67" s="2907"/>
      <c r="B67" s="2933" t="s">
        <v>2115</v>
      </c>
      <c r="C67" s="2857"/>
      <c r="D67" s="2857"/>
      <c r="E67" s="2857"/>
      <c r="F67" s="2857"/>
      <c r="G67" s="2858"/>
      <c r="H67" s="2845" t="s">
        <v>2116</v>
      </c>
      <c r="I67" s="2847"/>
      <c r="J67" s="2918"/>
      <c r="K67" s="2918"/>
      <c r="L67" s="2918"/>
      <c r="M67" s="2918"/>
      <c r="N67" s="2918"/>
      <c r="O67" s="2918"/>
      <c r="P67" s="2918"/>
      <c r="Q67" s="2918"/>
      <c r="R67" s="2919"/>
      <c r="S67" s="2920"/>
      <c r="T67" s="2920"/>
      <c r="U67" s="2921"/>
      <c r="V67" s="2929"/>
      <c r="W67" s="2930"/>
      <c r="X67" s="2930"/>
      <c r="Y67" s="2931"/>
      <c r="Z67" s="2919"/>
      <c r="AA67" s="2920"/>
      <c r="AB67" s="2920"/>
      <c r="AC67" s="2921"/>
      <c r="AD67" s="2919"/>
      <c r="AE67" s="2920"/>
      <c r="AF67" s="2920"/>
      <c r="AG67" s="2921"/>
      <c r="AH67" s="2919"/>
      <c r="AI67" s="2920"/>
      <c r="AJ67" s="2920"/>
      <c r="AK67" s="2921"/>
      <c r="AL67" s="2925"/>
      <c r="AM67" s="2925"/>
      <c r="AN67" s="2925"/>
      <c r="AO67" s="2926"/>
    </row>
    <row r="68" spans="1:41" ht="6.75" customHeight="1">
      <c r="A68" s="2988"/>
      <c r="B68" s="2935"/>
      <c r="C68" s="2882"/>
      <c r="D68" s="2882"/>
      <c r="E68" s="2882"/>
      <c r="F68" s="2882"/>
      <c r="G68" s="2883"/>
      <c r="H68" s="2845"/>
      <c r="I68" s="2847"/>
      <c r="J68" s="2909"/>
      <c r="K68" s="2909"/>
      <c r="L68" s="2909"/>
      <c r="M68" s="2909"/>
      <c r="N68" s="2909"/>
      <c r="O68" s="2909"/>
      <c r="P68" s="2909"/>
      <c r="Q68" s="2909"/>
      <c r="R68" s="2910"/>
      <c r="S68" s="2911"/>
      <c r="T68" s="2911"/>
      <c r="U68" s="2912"/>
      <c r="V68" s="2913"/>
      <c r="W68" s="2914"/>
      <c r="X68" s="2914"/>
      <c r="Y68" s="2915"/>
      <c r="Z68" s="2910"/>
      <c r="AA68" s="2911"/>
      <c r="AB68" s="2911"/>
      <c r="AC68" s="2912"/>
      <c r="AD68" s="2910"/>
      <c r="AE68" s="2911"/>
      <c r="AF68" s="2911"/>
      <c r="AG68" s="2912"/>
      <c r="AH68" s="2910"/>
      <c r="AI68" s="2911"/>
      <c r="AJ68" s="2911"/>
      <c r="AK68" s="2912"/>
      <c r="AL68" s="2916"/>
      <c r="AM68" s="2916"/>
      <c r="AN68" s="2916"/>
      <c r="AO68" s="2917"/>
    </row>
    <row r="69" spans="1:41" ht="6.75" customHeight="1">
      <c r="A69" s="2989" t="s">
        <v>2117</v>
      </c>
      <c r="B69" s="2840" t="s">
        <v>2118</v>
      </c>
      <c r="C69" s="2840"/>
      <c r="D69" s="2840"/>
      <c r="E69" s="2840"/>
      <c r="F69" s="2840"/>
      <c r="G69" s="2840"/>
      <c r="H69" s="2845" t="s">
        <v>2119</v>
      </c>
      <c r="I69" s="2847"/>
      <c r="J69" s="2918"/>
      <c r="K69" s="2918"/>
      <c r="L69" s="2918"/>
      <c r="M69" s="2918"/>
      <c r="N69" s="2918"/>
      <c r="O69" s="2918"/>
      <c r="P69" s="2918"/>
      <c r="Q69" s="2918"/>
      <c r="R69" s="2919"/>
      <c r="S69" s="2920"/>
      <c r="T69" s="2920"/>
      <c r="U69" s="2921"/>
      <c r="V69" s="2929"/>
      <c r="W69" s="2930"/>
      <c r="X69" s="2930"/>
      <c r="Y69" s="2931"/>
      <c r="Z69" s="2919"/>
      <c r="AA69" s="2920"/>
      <c r="AB69" s="2920"/>
      <c r="AC69" s="2921"/>
      <c r="AD69" s="2919"/>
      <c r="AE69" s="2920"/>
      <c r="AF69" s="2920"/>
      <c r="AG69" s="2921"/>
      <c r="AH69" s="2919"/>
      <c r="AI69" s="2920"/>
      <c r="AJ69" s="2920"/>
      <c r="AK69" s="2921"/>
      <c r="AL69" s="2925"/>
      <c r="AM69" s="2925"/>
      <c r="AN69" s="2925"/>
      <c r="AO69" s="2926"/>
    </row>
    <row r="70" spans="1:41" ht="6.75" customHeight="1">
      <c r="A70" s="2989"/>
      <c r="B70" s="2840"/>
      <c r="C70" s="2840"/>
      <c r="D70" s="2840"/>
      <c r="E70" s="2840"/>
      <c r="F70" s="2840"/>
      <c r="G70" s="2840"/>
      <c r="H70" s="2845"/>
      <c r="I70" s="2847"/>
      <c r="J70" s="2909"/>
      <c r="K70" s="2909"/>
      <c r="L70" s="2909"/>
      <c r="M70" s="2909"/>
      <c r="N70" s="2909"/>
      <c r="O70" s="2909"/>
      <c r="P70" s="2909"/>
      <c r="Q70" s="2909"/>
      <c r="R70" s="2910"/>
      <c r="S70" s="2911"/>
      <c r="T70" s="2911"/>
      <c r="U70" s="2912"/>
      <c r="V70" s="2913"/>
      <c r="W70" s="2914"/>
      <c r="X70" s="2914"/>
      <c r="Y70" s="2915"/>
      <c r="Z70" s="2910"/>
      <c r="AA70" s="2911"/>
      <c r="AB70" s="2911"/>
      <c r="AC70" s="2912"/>
      <c r="AD70" s="2910"/>
      <c r="AE70" s="2911"/>
      <c r="AF70" s="2911"/>
      <c r="AG70" s="2912"/>
      <c r="AH70" s="2910"/>
      <c r="AI70" s="2911"/>
      <c r="AJ70" s="2911"/>
      <c r="AK70" s="2912"/>
      <c r="AL70" s="2916"/>
      <c r="AM70" s="2916"/>
      <c r="AN70" s="2916"/>
      <c r="AO70" s="2917"/>
    </row>
    <row r="71" spans="1:41" ht="6.75" customHeight="1">
      <c r="A71" s="2839" t="s">
        <v>2120</v>
      </c>
      <c r="B71" s="2840"/>
      <c r="C71" s="2840"/>
      <c r="D71" s="2840"/>
      <c r="E71" s="2840"/>
      <c r="F71" s="2840"/>
      <c r="G71" s="2840"/>
      <c r="H71" s="2845" t="s">
        <v>2121</v>
      </c>
      <c r="I71" s="2847"/>
      <c r="J71" s="2925"/>
      <c r="K71" s="2925"/>
      <c r="L71" s="2925"/>
      <c r="M71" s="2925"/>
      <c r="N71" s="2925"/>
      <c r="O71" s="2925"/>
      <c r="P71" s="2925"/>
      <c r="Q71" s="2925"/>
      <c r="R71" s="2919"/>
      <c r="S71" s="2920"/>
      <c r="T71" s="2920"/>
      <c r="U71" s="2921"/>
      <c r="V71" s="2919"/>
      <c r="W71" s="2920"/>
      <c r="X71" s="2920"/>
      <c r="Y71" s="2921"/>
      <c r="Z71" s="2919"/>
      <c r="AA71" s="2920"/>
      <c r="AB71" s="2920"/>
      <c r="AC71" s="2921"/>
      <c r="AD71" s="2919"/>
      <c r="AE71" s="2920"/>
      <c r="AF71" s="2920"/>
      <c r="AG71" s="2921"/>
      <c r="AH71" s="2919"/>
      <c r="AI71" s="2920"/>
      <c r="AJ71" s="2920"/>
      <c r="AK71" s="2921"/>
      <c r="AL71" s="2918"/>
      <c r="AM71" s="2918"/>
      <c r="AN71" s="2918"/>
      <c r="AO71" s="2938"/>
    </row>
    <row r="72" spans="1:41" ht="6.75" customHeight="1" thickBot="1">
      <c r="A72" s="2839"/>
      <c r="B72" s="2840"/>
      <c r="C72" s="2840"/>
      <c r="D72" s="2840"/>
      <c r="E72" s="2840"/>
      <c r="F72" s="2840"/>
      <c r="G72" s="2840"/>
      <c r="H72" s="2845"/>
      <c r="I72" s="2847"/>
      <c r="J72" s="2916"/>
      <c r="K72" s="2916"/>
      <c r="L72" s="2916"/>
      <c r="M72" s="2916"/>
      <c r="N72" s="2916"/>
      <c r="O72" s="2916"/>
      <c r="P72" s="2916"/>
      <c r="Q72" s="2916"/>
      <c r="R72" s="2910"/>
      <c r="S72" s="2911"/>
      <c r="T72" s="2911"/>
      <c r="U72" s="2912"/>
      <c r="V72" s="2910"/>
      <c r="W72" s="2911"/>
      <c r="X72" s="2911"/>
      <c r="Y72" s="2912"/>
      <c r="Z72" s="2910"/>
      <c r="AA72" s="2911"/>
      <c r="AB72" s="2911"/>
      <c r="AC72" s="2912"/>
      <c r="AD72" s="2968"/>
      <c r="AE72" s="2969"/>
      <c r="AF72" s="2969"/>
      <c r="AG72" s="2970"/>
      <c r="AH72" s="2910"/>
      <c r="AI72" s="2911"/>
      <c r="AJ72" s="2911"/>
      <c r="AK72" s="2912"/>
      <c r="AL72" s="2909"/>
      <c r="AM72" s="2909"/>
      <c r="AN72" s="2909"/>
      <c r="AO72" s="2987"/>
    </row>
    <row r="73" spans="1:41" ht="6.75" customHeight="1">
      <c r="A73" s="2839" t="s">
        <v>2122</v>
      </c>
      <c r="B73" s="2840"/>
      <c r="C73" s="2840"/>
      <c r="D73" s="2840"/>
      <c r="E73" s="2840"/>
      <c r="F73" s="2840"/>
      <c r="G73" s="2840"/>
      <c r="H73" s="2845" t="s">
        <v>2123</v>
      </c>
      <c r="I73" s="2847"/>
      <c r="J73" s="2918">
        <f>SUM(J69,J67,J65,J63,J61,J59,J43,J41,J31,J29)</f>
        <v>0</v>
      </c>
      <c r="K73" s="2918"/>
      <c r="L73" s="2918"/>
      <c r="M73" s="2918">
        <f>SUM(M69,M67,M63,M61,M59,M43,M41,M31,M29)</f>
        <v>0</v>
      </c>
      <c r="N73" s="2918"/>
      <c r="O73" s="2918"/>
      <c r="P73" s="2918"/>
      <c r="Q73" s="2918"/>
      <c r="R73" s="2919">
        <f>SUM(R71,R69,R67,R65,R63,R61,R59,R43,R41,R31,R29)</f>
        <v>0</v>
      </c>
      <c r="S73" s="2920"/>
      <c r="T73" s="2920"/>
      <c r="U73" s="2921"/>
      <c r="V73" s="2919">
        <f>SUM(V71,V63,V61,V41,V29)</f>
        <v>0</v>
      </c>
      <c r="W73" s="2920"/>
      <c r="X73" s="2920"/>
      <c r="Y73" s="2921"/>
      <c r="Z73" s="2919">
        <f>SUM(Z71,Z69,Z67,Z65,Z63,Z61,Z59,Z43,Z41,Z31,Z29)</f>
        <v>0</v>
      </c>
      <c r="AA73" s="2920"/>
      <c r="AB73" s="2920"/>
      <c r="AC73" s="2920"/>
      <c r="AD73" s="2990">
        <f>SUM(AD71,AD69,AD67,AD65,AD63,AD61,AD59,AD43,AD41,AD31,AD29)</f>
        <v>0</v>
      </c>
      <c r="AE73" s="2991"/>
      <c r="AF73" s="2991"/>
      <c r="AG73" s="2992"/>
      <c r="AH73" s="2920">
        <f>SUM(AH71,AH69,AH67,AH65,AH63,AH61,AH59,AH43,AH41,AH31,AH29)</f>
        <v>0</v>
      </c>
      <c r="AI73" s="2920"/>
      <c r="AJ73" s="2920"/>
      <c r="AK73" s="2921"/>
      <c r="AL73" s="2918">
        <f>SUM(AL71,AL63,AL61,AL41,AL29)</f>
        <v>0</v>
      </c>
      <c r="AM73" s="2918"/>
      <c r="AN73" s="2918"/>
      <c r="AO73" s="2938"/>
    </row>
    <row r="74" spans="1:41" ht="6.75" customHeight="1" thickBot="1">
      <c r="A74" s="2993"/>
      <c r="B74" s="2994"/>
      <c r="C74" s="2994"/>
      <c r="D74" s="2994"/>
      <c r="E74" s="2994"/>
      <c r="F74" s="2994"/>
      <c r="G74" s="2994"/>
      <c r="H74" s="2995"/>
      <c r="I74" s="2996"/>
      <c r="J74" s="2997">
        <f>SUM(J70,J68,J66,J64,J62,J60,J44,J42,J32,J30)</f>
        <v>1</v>
      </c>
      <c r="K74" s="2997"/>
      <c r="L74" s="2997"/>
      <c r="M74" s="2997">
        <f>SUM(M70,M68,M64,M62,M60,M44,M42,M32,M30)</f>
        <v>196433600</v>
      </c>
      <c r="N74" s="2997"/>
      <c r="O74" s="2997"/>
      <c r="P74" s="2997"/>
      <c r="Q74" s="2997"/>
      <c r="R74" s="2998">
        <f>IF(SUM(R72,R70,R68,R66,R64,R62,R60,R44,R42,R32,R30)&lt;0,0,SUM(R72,R70,R68,R66,R64,R62,R60,R44,R42,R32,R30))</f>
        <v>17643690</v>
      </c>
      <c r="S74" s="2999"/>
      <c r="T74" s="2999"/>
      <c r="U74" s="3000"/>
      <c r="V74" s="2998">
        <f>IF(SUM(V72,V64,V62,V42,V30)&lt;0,0,SUM(V72,V64,V62,V42,V30))</f>
        <v>0</v>
      </c>
      <c r="W74" s="2999"/>
      <c r="X74" s="2999"/>
      <c r="Y74" s="3000"/>
      <c r="Z74" s="2998">
        <f>IF(SUM(Z72,Z70,Z68,Z66,Z64,Z62,Z60,Z44,Z42,Z32,Z30)&lt;0,0,SUM(Z72,Z70,Z68,Z66,Z64,Z62,Z60,Z44,Z42,Z32,Z30))</f>
        <v>0</v>
      </c>
      <c r="AA74" s="2999"/>
      <c r="AB74" s="2999"/>
      <c r="AC74" s="2999"/>
      <c r="AD74" s="3001">
        <f>SUM(AD72,AD70,AD68,AD66,AD64,AD62,AD60,AD44,AD42,AD32,AD30)</f>
        <v>0</v>
      </c>
      <c r="AE74" s="2999"/>
      <c r="AF74" s="2999"/>
      <c r="AG74" s="3002"/>
      <c r="AH74" s="2999">
        <f>SUM(AH72,AH70,AH68,AH66,AH64,AH62,AH60,AH44,AH42,AH32,AH30)</f>
        <v>17643690</v>
      </c>
      <c r="AI74" s="2999"/>
      <c r="AJ74" s="2999"/>
      <c r="AK74" s="3000"/>
      <c r="AL74" s="2997">
        <f>SUM(AL72,AL64,AL62,AL42,AL30)</f>
        <v>0</v>
      </c>
      <c r="AM74" s="2997"/>
      <c r="AN74" s="2997"/>
      <c r="AO74" s="3003"/>
    </row>
    <row r="75" spans="1:41" ht="15" customHeight="1">
      <c r="A75" s="3004" t="s">
        <v>2124</v>
      </c>
      <c r="B75" s="2830"/>
      <c r="C75" s="2830"/>
      <c r="D75" s="2830"/>
      <c r="E75" s="2830"/>
      <c r="F75" s="2830"/>
      <c r="G75" s="2830"/>
      <c r="H75" s="2830"/>
      <c r="I75" s="2830"/>
      <c r="J75" s="2830"/>
      <c r="K75" s="2830"/>
      <c r="L75" s="2830"/>
      <c r="M75" s="2830"/>
      <c r="N75" s="2830"/>
      <c r="O75" s="2830"/>
      <c r="P75" s="2830"/>
      <c r="Q75" s="2830"/>
      <c r="R75" s="2830"/>
      <c r="S75" s="2830"/>
      <c r="T75" s="2830"/>
      <c r="U75" s="2830"/>
      <c r="V75" s="2830"/>
      <c r="W75" s="2830"/>
      <c r="X75" s="2830"/>
      <c r="Y75" s="2830"/>
      <c r="Z75" s="2830"/>
      <c r="AA75" s="2830"/>
      <c r="AB75" s="2830"/>
      <c r="AC75" s="2830"/>
      <c r="AD75" s="2830"/>
      <c r="AE75" s="2830"/>
      <c r="AF75" s="2830"/>
      <c r="AG75" s="2830"/>
      <c r="AH75" s="2830"/>
      <c r="AI75" s="2830"/>
      <c r="AJ75" s="2830"/>
      <c r="AK75" s="2830"/>
      <c r="AL75" s="3005" t="s">
        <v>2125</v>
      </c>
      <c r="AM75" s="2830"/>
      <c r="AN75" s="2830"/>
      <c r="AO75" s="3006"/>
    </row>
    <row r="76" spans="1:41" ht="16.5" customHeight="1">
      <c r="A76" s="2839" t="s">
        <v>2126</v>
      </c>
      <c r="B76" s="2840"/>
      <c r="C76" s="2840"/>
      <c r="D76" s="2840"/>
      <c r="E76" s="2840"/>
      <c r="F76" s="2840"/>
      <c r="G76" s="2840"/>
      <c r="H76" s="2840"/>
      <c r="I76" s="2840"/>
      <c r="J76" s="2840"/>
      <c r="K76" s="2840"/>
      <c r="L76" s="2840"/>
      <c r="M76" s="2840" t="s">
        <v>2127</v>
      </c>
      <c r="N76" s="2840"/>
      <c r="O76" s="2840"/>
      <c r="P76" s="2840"/>
      <c r="Q76" s="2840"/>
      <c r="R76" s="2840"/>
      <c r="S76" s="2840"/>
      <c r="T76" s="2840"/>
      <c r="U76" s="2840"/>
      <c r="V76" s="2840"/>
      <c r="W76" s="2840"/>
      <c r="X76" s="2840"/>
      <c r="Y76" s="2840"/>
      <c r="Z76" s="3007" t="s">
        <v>2128</v>
      </c>
      <c r="AA76" s="3008"/>
      <c r="AB76" s="3008"/>
      <c r="AC76" s="3008"/>
      <c r="AD76" s="2862" t="s">
        <v>2129</v>
      </c>
      <c r="AE76" s="2840"/>
      <c r="AF76" s="2840"/>
      <c r="AG76" s="2840"/>
      <c r="AH76" s="3007" t="s">
        <v>2130</v>
      </c>
      <c r="AI76" s="3008"/>
      <c r="AJ76" s="3008"/>
      <c r="AK76" s="3008"/>
      <c r="AL76" s="2862" t="s">
        <v>2131</v>
      </c>
      <c r="AM76" s="2840"/>
      <c r="AN76" s="2840"/>
      <c r="AO76" s="2889"/>
    </row>
    <row r="77" spans="1:41" ht="12" customHeight="1">
      <c r="A77" s="3009" t="s">
        <v>2132</v>
      </c>
      <c r="B77" s="2840"/>
      <c r="C77" s="2840"/>
      <c r="D77" s="2840"/>
      <c r="E77" s="2862" t="s">
        <v>2133</v>
      </c>
      <c r="F77" s="2840"/>
      <c r="G77" s="2840"/>
      <c r="H77" s="2840"/>
      <c r="I77" s="2862" t="s">
        <v>2134</v>
      </c>
      <c r="J77" s="2840"/>
      <c r="K77" s="2840"/>
      <c r="L77" s="2840"/>
      <c r="M77" s="2840" t="s">
        <v>2135</v>
      </c>
      <c r="N77" s="2840"/>
      <c r="O77" s="2840"/>
      <c r="P77" s="2840"/>
      <c r="Q77" s="2851" t="s">
        <v>2136</v>
      </c>
      <c r="R77" s="3010"/>
      <c r="S77" s="3010"/>
      <c r="T77" s="3011" t="s">
        <v>2137</v>
      </c>
      <c r="U77" s="3011"/>
      <c r="V77" s="3011"/>
      <c r="W77" s="3011"/>
      <c r="X77" s="3011"/>
      <c r="Y77" s="3011"/>
      <c r="Z77" s="3008"/>
      <c r="AA77" s="3008"/>
      <c r="AB77" s="3008"/>
      <c r="AC77" s="3008"/>
      <c r="AD77" s="2840"/>
      <c r="AE77" s="2840"/>
      <c r="AF77" s="2840"/>
      <c r="AG77" s="2840"/>
      <c r="AH77" s="3008"/>
      <c r="AI77" s="3008"/>
      <c r="AJ77" s="3008"/>
      <c r="AK77" s="3008"/>
      <c r="AL77" s="2840"/>
      <c r="AM77" s="2840"/>
      <c r="AN77" s="2840"/>
      <c r="AO77" s="2889"/>
    </row>
    <row r="78" spans="1:41" ht="12" customHeight="1" thickBot="1">
      <c r="A78" s="2839"/>
      <c r="B78" s="2840"/>
      <c r="C78" s="2840"/>
      <c r="D78" s="2840"/>
      <c r="E78" s="2840"/>
      <c r="F78" s="2840"/>
      <c r="G78" s="2840"/>
      <c r="H78" s="2840"/>
      <c r="I78" s="2840"/>
      <c r="J78" s="2840"/>
      <c r="K78" s="2840"/>
      <c r="L78" s="2840"/>
      <c r="M78" s="2840"/>
      <c r="N78" s="2840"/>
      <c r="O78" s="2840"/>
      <c r="P78" s="2840"/>
      <c r="Q78" s="3010"/>
      <c r="R78" s="3010"/>
      <c r="S78" s="3010"/>
      <c r="T78" s="3011" t="s">
        <v>2138</v>
      </c>
      <c r="U78" s="3011"/>
      <c r="V78" s="3011"/>
      <c r="W78" s="3011" t="s">
        <v>2139</v>
      </c>
      <c r="X78" s="3011"/>
      <c r="Y78" s="3011"/>
      <c r="Z78" s="3008"/>
      <c r="AA78" s="3008"/>
      <c r="AB78" s="3008"/>
      <c r="AC78" s="3008"/>
      <c r="AD78" s="2890"/>
      <c r="AE78" s="2890"/>
      <c r="AF78" s="2890"/>
      <c r="AG78" s="2890"/>
      <c r="AH78" s="3008"/>
      <c r="AI78" s="3008"/>
      <c r="AJ78" s="3008"/>
      <c r="AK78" s="3008"/>
      <c r="AL78" s="2840"/>
      <c r="AM78" s="2840"/>
      <c r="AN78" s="2840"/>
      <c r="AO78" s="2889"/>
    </row>
    <row r="79" spans="1:41">
      <c r="A79" s="3012"/>
      <c r="B79" s="3013"/>
      <c r="C79" s="3013"/>
      <c r="D79" s="3013"/>
      <c r="E79" s="3013"/>
      <c r="F79" s="3013"/>
      <c r="G79" s="3013"/>
      <c r="H79" s="3013"/>
      <c r="I79" s="3013"/>
      <c r="J79" s="3013"/>
      <c r="K79" s="3013"/>
      <c r="L79" s="3013"/>
      <c r="M79" s="3013"/>
      <c r="N79" s="3013"/>
      <c r="O79" s="3013"/>
      <c r="P79" s="3013"/>
      <c r="Q79" s="3013"/>
      <c r="R79" s="3013"/>
      <c r="S79" s="3013"/>
      <c r="T79" s="3013"/>
      <c r="U79" s="3013"/>
      <c r="V79" s="3013"/>
      <c r="W79" s="3013"/>
      <c r="X79" s="3013"/>
      <c r="Y79" s="3013"/>
      <c r="Z79" s="3013"/>
      <c r="AA79" s="3013"/>
      <c r="AB79" s="3013"/>
      <c r="AC79" s="3014"/>
      <c r="AD79" s="3015"/>
      <c r="AE79" s="3016"/>
      <c r="AF79" s="3016"/>
      <c r="AG79" s="3017"/>
      <c r="AH79" s="3018"/>
      <c r="AI79" s="3013"/>
      <c r="AJ79" s="3013"/>
      <c r="AK79" s="3013"/>
      <c r="AL79" s="3013"/>
      <c r="AM79" s="3013"/>
      <c r="AN79" s="3013"/>
      <c r="AO79" s="3019"/>
    </row>
    <row r="80" spans="1:41" ht="11.25" thickBot="1">
      <c r="A80" s="3020"/>
      <c r="B80" s="3021"/>
      <c r="C80" s="3021"/>
      <c r="D80" s="3021"/>
      <c r="E80" s="3021"/>
      <c r="F80" s="3021"/>
      <c r="G80" s="3021"/>
      <c r="H80" s="3021"/>
      <c r="I80" s="3021">
        <f>A80-E80</f>
        <v>0</v>
      </c>
      <c r="J80" s="3021"/>
      <c r="K80" s="3021"/>
      <c r="L80" s="3021"/>
      <c r="M80" s="3021">
        <f>IF(R30&lt;0,R30*-1,0)+IF(R32&lt;0,R32*-1,0)+IF(R42&lt;0,R42*-1,0)+IF(R44&lt;0,R44*-1,0)+IF(R60&lt;0,R60*-1,0)+IF(R62&lt;0,R62*-1,0)+IF(R64&lt;0,R64*-1,0)+IF(R66&lt;0,R66*-1,0)+IF(R68&lt;0,R68*-1,0)+IF(R70&lt;0,R70*-1,0)+IF(R72&lt;0,R72*-1,0)</f>
        <v>0</v>
      </c>
      <c r="N80" s="3021"/>
      <c r="O80" s="3021"/>
      <c r="P80" s="3021"/>
      <c r="Q80" s="3021"/>
      <c r="R80" s="3021"/>
      <c r="S80" s="3021"/>
      <c r="T80" s="3021"/>
      <c r="U80" s="3021"/>
      <c r="V80" s="3021"/>
      <c r="W80" s="3021"/>
      <c r="X80" s="3021"/>
      <c r="Y80" s="3021"/>
      <c r="Z80" s="3021">
        <f>I80+M80+Q80+T80+W80</f>
        <v>0</v>
      </c>
      <c r="AA80" s="3021"/>
      <c r="AB80" s="3021"/>
      <c r="AC80" s="3022"/>
      <c r="AD80" s="3020">
        <f>AD74</f>
        <v>0</v>
      </c>
      <c r="AE80" s="3021"/>
      <c r="AF80" s="3021"/>
      <c r="AG80" s="3023"/>
      <c r="AH80" s="3024">
        <f>Z80-AD80</f>
        <v>0</v>
      </c>
      <c r="AI80" s="3021"/>
      <c r="AJ80" s="3021"/>
      <c r="AK80" s="3021"/>
      <c r="AL80" s="3021">
        <f>AH80</f>
        <v>0</v>
      </c>
      <c r="AM80" s="3021"/>
      <c r="AN80" s="3021"/>
      <c r="AO80" s="3023"/>
    </row>
    <row r="81" spans="1:43">
      <c r="A81" s="2887"/>
      <c r="AA81" s="3025" t="s">
        <v>2140</v>
      </c>
      <c r="AB81" s="3026"/>
      <c r="AC81" s="3026"/>
      <c r="AD81" s="3026"/>
      <c r="AE81" s="3026"/>
      <c r="AF81" s="3026"/>
      <c r="AG81" s="3026"/>
      <c r="AH81" s="3026"/>
      <c r="AI81" s="3026"/>
      <c r="AJ81" s="3026"/>
      <c r="AK81" s="3026"/>
      <c r="AL81" s="3026"/>
      <c r="AM81" s="3026"/>
      <c r="AN81" s="3026"/>
      <c r="AO81" s="3027"/>
    </row>
    <row r="82" spans="1:43">
      <c r="A82" s="2887"/>
      <c r="B82" s="2825" t="s">
        <v>2141</v>
      </c>
      <c r="AA82" s="2881"/>
      <c r="AB82" s="2882"/>
      <c r="AC82" s="2882"/>
      <c r="AD82" s="2882"/>
      <c r="AE82" s="2882"/>
      <c r="AF82" s="2882"/>
      <c r="AG82" s="2882"/>
      <c r="AH82" s="2882"/>
      <c r="AI82" s="2882"/>
      <c r="AJ82" s="2882"/>
      <c r="AK82" s="2882"/>
      <c r="AL82" s="2882"/>
      <c r="AM82" s="2882"/>
      <c r="AN82" s="2882"/>
      <c r="AO82" s="3028"/>
    </row>
    <row r="83" spans="1:43">
      <c r="A83" s="2887"/>
      <c r="B83" s="2825" t="s">
        <v>2142</v>
      </c>
      <c r="AA83" s="2839" t="s">
        <v>2143</v>
      </c>
      <c r="AB83" s="2840"/>
      <c r="AC83" s="2840"/>
      <c r="AD83" s="2840"/>
      <c r="AE83" s="2840"/>
      <c r="AF83" s="2840" t="s">
        <v>2144</v>
      </c>
      <c r="AG83" s="2840"/>
      <c r="AH83" s="2840"/>
      <c r="AI83" s="2840"/>
      <c r="AJ83" s="2840"/>
      <c r="AK83" s="2840" t="s">
        <v>2145</v>
      </c>
      <c r="AL83" s="2840"/>
      <c r="AM83" s="2840"/>
      <c r="AN83" s="2840"/>
      <c r="AO83" s="2889"/>
    </row>
    <row r="84" spans="1:43">
      <c r="A84" s="2887"/>
      <c r="B84" s="3029" t="s">
        <v>2146</v>
      </c>
      <c r="AA84" s="3030"/>
      <c r="AB84" s="2863"/>
      <c r="AC84" s="2863"/>
      <c r="AD84" s="2863"/>
      <c r="AE84" s="2863"/>
      <c r="AF84" s="2863"/>
      <c r="AG84" s="2863"/>
      <c r="AH84" s="2863"/>
      <c r="AI84" s="2863"/>
      <c r="AJ84" s="2863"/>
      <c r="AK84" s="2863"/>
      <c r="AL84" s="2863"/>
      <c r="AM84" s="2863"/>
      <c r="AN84" s="2863"/>
      <c r="AO84" s="3031"/>
    </row>
    <row r="85" spans="1:43">
      <c r="A85" s="2887"/>
      <c r="O85" s="3032">
        <f ca="1">TODAY()</f>
        <v>44508</v>
      </c>
      <c r="P85" s="3032"/>
      <c r="Q85" s="3032"/>
      <c r="R85" s="3032"/>
      <c r="S85" s="3032"/>
      <c r="T85" s="3032"/>
      <c r="U85" s="3032"/>
      <c r="V85" s="3032"/>
      <c r="W85" s="3032"/>
      <c r="X85" s="3032"/>
      <c r="Y85" s="3032"/>
      <c r="Z85" s="2888"/>
      <c r="AA85" s="3033" t="s">
        <v>2147</v>
      </c>
      <c r="AB85" s="2846"/>
      <c r="AC85" s="2846"/>
      <c r="AD85" s="2846"/>
      <c r="AE85" s="2846"/>
      <c r="AF85" s="2846"/>
      <c r="AG85" s="2846"/>
      <c r="AH85" s="2846"/>
      <c r="AI85" s="2846"/>
      <c r="AJ85" s="2846"/>
      <c r="AK85" s="2846"/>
      <c r="AL85" s="2846"/>
      <c r="AM85" s="2846"/>
      <c r="AN85" s="2846"/>
      <c r="AO85" s="3034"/>
    </row>
    <row r="86" spans="1:43" ht="11.25" customHeight="1">
      <c r="A86" s="2887"/>
      <c r="H86" s="3035" t="str">
        <f>I9</f>
        <v>㈜선우회계법인</v>
      </c>
      <c r="I86" s="3035"/>
      <c r="J86" s="3035"/>
      <c r="K86" s="3035"/>
      <c r="L86" s="3035"/>
      <c r="M86" s="3035"/>
      <c r="N86" s="3035"/>
      <c r="O86" s="3035"/>
      <c r="P86" s="3035"/>
      <c r="Q86" s="3035"/>
      <c r="R86" s="3035"/>
      <c r="Z86" s="2888"/>
      <c r="AA86" s="2839" t="s">
        <v>2148</v>
      </c>
      <c r="AB86" s="2840"/>
      <c r="AC86" s="2840"/>
      <c r="AD86" s="2840"/>
      <c r="AE86" s="2840"/>
      <c r="AF86" s="2840"/>
      <c r="AG86" s="2840"/>
      <c r="AH86" s="3036" t="s">
        <v>2149</v>
      </c>
      <c r="AI86" s="3036"/>
      <c r="AJ86" s="3036"/>
      <c r="AK86" s="3036"/>
      <c r="AL86" s="3036"/>
      <c r="AM86" s="3036"/>
      <c r="AN86" s="3036"/>
      <c r="AO86" s="3037"/>
    </row>
    <row r="87" spans="1:43" ht="11.25" customHeight="1" thickBot="1">
      <c r="A87" s="3038"/>
      <c r="B87" s="3039"/>
      <c r="C87" s="3039" t="s">
        <v>2150</v>
      </c>
      <c r="D87" s="3039"/>
      <c r="E87" s="3039"/>
      <c r="F87" s="3039"/>
      <c r="G87" s="3039"/>
      <c r="H87" s="3039"/>
      <c r="I87" s="3039"/>
      <c r="J87" s="3039"/>
      <c r="K87" s="3040" t="str">
        <f>V9</f>
        <v>주황규</v>
      </c>
      <c r="L87" s="3039"/>
      <c r="M87" s="3039"/>
      <c r="N87" s="3039"/>
      <c r="O87" s="3039"/>
      <c r="P87" s="3039"/>
      <c r="Q87" s="3039"/>
      <c r="R87" s="3039"/>
      <c r="S87" s="3039" t="s">
        <v>2151</v>
      </c>
      <c r="T87" s="3039"/>
      <c r="U87" s="3039"/>
      <c r="V87" s="3039"/>
      <c r="W87" s="3039"/>
      <c r="X87" s="3039"/>
      <c r="Y87" s="3039"/>
      <c r="Z87" s="3041"/>
      <c r="AA87" s="2839" t="s">
        <v>2152</v>
      </c>
      <c r="AB87" s="2840"/>
      <c r="AC87" s="2840"/>
      <c r="AD87" s="2840"/>
      <c r="AE87" s="2840"/>
      <c r="AF87" s="2840"/>
      <c r="AG87" s="2840"/>
      <c r="AH87" s="3042">
        <v>3128111113</v>
      </c>
      <c r="AI87" s="3042"/>
      <c r="AJ87" s="3042"/>
      <c r="AK87" s="3042"/>
      <c r="AL87" s="3042"/>
      <c r="AM87" s="3042"/>
      <c r="AN87" s="3042"/>
      <c r="AO87" s="3043"/>
      <c r="AP87" s="2825">
        <f>IF(10-MOD(MID(AH87,1,1)*1+MID(AH87,2,1)*3+MID(AH87,3,1)*7+MID(AH87,4,1)*1+MID(AH87,5,1)*3+MID(AH87,6,1)*7+MID(AH87,7,1)*1+MID(AH87,8,1)*3+INT((MID(AH87,9,1)*5)/10)+MOD(MID(AH87,9,1)*5,10),10)=10,0,10-MOD(MID(AH87,1,1)*1+MID(AH87,2,1)*3+MID(AH87,3,1)*7+MID(AH87,4,1)*1+MID(AH87,5,1)*3+MID(AH87,6,1)*7+MID(AH87,7,1)*1+MID(AH87,8,1)*3+INT((MID(AH87,9,1)*5)/10)+MOD(MID(AH87,9,1)*5,10),10))</f>
        <v>3</v>
      </c>
      <c r="AQ87" s="2825" t="str">
        <f>IF(INT(MID(AH87,10,1))=AP87,"OK","사업자오류")</f>
        <v>OK</v>
      </c>
    </row>
    <row r="88" spans="1:43" ht="11.25" customHeight="1" thickBot="1">
      <c r="A88" s="2887"/>
      <c r="AA88" s="2993" t="s">
        <v>2056</v>
      </c>
      <c r="AB88" s="2994"/>
      <c r="AC88" s="2994"/>
      <c r="AD88" s="2994"/>
      <c r="AE88" s="2994"/>
      <c r="AF88" s="2994"/>
      <c r="AG88" s="2994"/>
      <c r="AH88" s="3044" t="s">
        <v>2057</v>
      </c>
      <c r="AI88" s="3044"/>
      <c r="AJ88" s="3044"/>
      <c r="AK88" s="3044"/>
      <c r="AL88" s="3044"/>
      <c r="AM88" s="3044"/>
      <c r="AN88" s="3044"/>
      <c r="AO88" s="3045"/>
    </row>
    <row r="89" spans="1:43" ht="10.5" customHeight="1">
      <c r="A89" s="2887"/>
      <c r="C89" s="3029" t="s">
        <v>2153</v>
      </c>
      <c r="AA89" s="3025" t="s">
        <v>2154</v>
      </c>
      <c r="AB89" s="3046"/>
      <c r="AC89" s="3046"/>
      <c r="AD89" s="3046"/>
      <c r="AE89" s="3046"/>
      <c r="AF89" s="3046"/>
      <c r="AG89" s="3046"/>
      <c r="AH89" s="3046"/>
      <c r="AI89" s="3046"/>
      <c r="AJ89" s="3046"/>
      <c r="AK89" s="3046"/>
      <c r="AL89" s="3046"/>
      <c r="AM89" s="3046"/>
      <c r="AN89" s="3046"/>
      <c r="AO89" s="3047"/>
    </row>
    <row r="90" spans="1:43">
      <c r="A90" s="2887"/>
      <c r="B90" s="3029" t="s">
        <v>2155</v>
      </c>
      <c r="AA90" s="3048"/>
      <c r="AB90" s="3049"/>
      <c r="AC90" s="3049"/>
      <c r="AD90" s="3049"/>
      <c r="AE90" s="3049"/>
      <c r="AF90" s="3049"/>
      <c r="AG90" s="3049"/>
      <c r="AH90" s="3049"/>
      <c r="AI90" s="3049"/>
      <c r="AJ90" s="3049"/>
      <c r="AK90" s="3049"/>
      <c r="AL90" s="3049"/>
      <c r="AM90" s="3049"/>
      <c r="AN90" s="3049"/>
      <c r="AO90" s="3050"/>
    </row>
    <row r="91" spans="1:43" ht="11.25" customHeight="1">
      <c r="A91" s="2887"/>
      <c r="AA91" s="3033" t="s">
        <v>2156</v>
      </c>
      <c r="AB91" s="2846"/>
      <c r="AC91" s="2846"/>
      <c r="AD91" s="2847"/>
      <c r="AE91" s="2845"/>
      <c r="AF91" s="2846"/>
      <c r="AG91" s="2846"/>
      <c r="AH91" s="2846"/>
      <c r="AI91" s="2846"/>
      <c r="AJ91" s="2846"/>
      <c r="AK91" s="2846"/>
      <c r="AL91" s="2846"/>
      <c r="AM91" s="2846"/>
      <c r="AN91" s="2846"/>
      <c r="AO91" s="3034"/>
    </row>
    <row r="92" spans="1:43" ht="11.25" customHeight="1">
      <c r="A92" s="2887"/>
      <c r="C92" s="2825" t="s">
        <v>2147</v>
      </c>
      <c r="H92" s="3035" t="str">
        <f>AH86</f>
        <v>신우회계법인 주홍선회계사.세무사</v>
      </c>
      <c r="I92" s="3035"/>
      <c r="J92" s="3035"/>
      <c r="K92" s="3035"/>
      <c r="L92" s="3035"/>
      <c r="M92" s="3035"/>
      <c r="N92" s="3035"/>
      <c r="O92" s="3035"/>
      <c r="P92" s="3035"/>
      <c r="Q92" s="3035"/>
      <c r="R92" s="3035"/>
      <c r="S92" s="2825" t="s">
        <v>2151</v>
      </c>
      <c r="AA92" s="3033" t="s">
        <v>2157</v>
      </c>
      <c r="AB92" s="2846"/>
      <c r="AC92" s="2846"/>
      <c r="AD92" s="2847"/>
      <c r="AE92" s="2845"/>
      <c r="AF92" s="2846"/>
      <c r="AG92" s="2846"/>
      <c r="AH92" s="2846"/>
      <c r="AI92" s="2846"/>
      <c r="AJ92" s="2846"/>
      <c r="AK92" s="2846"/>
      <c r="AL92" s="2846"/>
      <c r="AM92" s="2846"/>
      <c r="AN92" s="2846"/>
      <c r="AO92" s="3034"/>
    </row>
    <row r="93" spans="1:43" ht="11.25" customHeight="1" thickBot="1">
      <c r="A93" s="3038"/>
      <c r="B93" s="3051" t="s">
        <v>2158</v>
      </c>
      <c r="C93" s="3051"/>
      <c r="D93" s="3051"/>
      <c r="E93" s="3052" t="s">
        <v>2159</v>
      </c>
      <c r="F93" s="3039"/>
      <c r="G93" s="3039"/>
      <c r="H93" s="3039"/>
      <c r="I93" s="3039"/>
      <c r="J93" s="3039"/>
      <c r="K93" s="3039"/>
      <c r="L93" s="3039"/>
      <c r="M93" s="3039"/>
      <c r="N93" s="3039"/>
      <c r="O93" s="3039"/>
      <c r="P93" s="3039"/>
      <c r="Q93" s="3039"/>
      <c r="R93" s="3039"/>
      <c r="S93" s="3039"/>
      <c r="T93" s="3039"/>
      <c r="U93" s="3039"/>
      <c r="V93" s="3039"/>
      <c r="W93" s="3039"/>
      <c r="X93" s="3039"/>
      <c r="Y93" s="3039"/>
      <c r="Z93" s="3039"/>
      <c r="AA93" s="3053" t="s">
        <v>2160</v>
      </c>
      <c r="AB93" s="3054"/>
      <c r="AC93" s="3054"/>
      <c r="AD93" s="2996"/>
      <c r="AE93" s="2995"/>
      <c r="AF93" s="3054"/>
      <c r="AG93" s="3054"/>
      <c r="AH93" s="3054"/>
      <c r="AI93" s="3054"/>
      <c r="AJ93" s="3054"/>
      <c r="AK93" s="3054"/>
      <c r="AL93" s="3054"/>
      <c r="AM93" s="3054"/>
      <c r="AN93" s="3054"/>
      <c r="AO93" s="3055"/>
    </row>
    <row r="94" spans="1:43" ht="10.5" customHeight="1">
      <c r="AO94" s="3056" t="s">
        <v>2161</v>
      </c>
    </row>
    <row r="95" spans="1:43" ht="10.5" customHeight="1">
      <c r="AM95" s="2825" t="s">
        <v>2162</v>
      </c>
    </row>
    <row r="96" spans="1:43" s="3061" customFormat="1" ht="9">
      <c r="A96" s="3057"/>
      <c r="B96" s="3058"/>
      <c r="C96" s="3058"/>
      <c r="D96" s="3058"/>
      <c r="E96" s="3058"/>
      <c r="F96" s="3058"/>
      <c r="G96" s="3058"/>
      <c r="H96" s="3058"/>
      <c r="I96" s="3058"/>
      <c r="J96" s="3058"/>
      <c r="K96" s="3058"/>
      <c r="L96" s="3058"/>
      <c r="M96" s="3058"/>
      <c r="N96" s="3058"/>
      <c r="O96" s="3058"/>
      <c r="P96" s="3058"/>
      <c r="Q96" s="3058"/>
      <c r="R96" s="3059" t="s">
        <v>2163</v>
      </c>
      <c r="S96" s="3059"/>
      <c r="T96" s="3059"/>
      <c r="U96" s="3059"/>
      <c r="V96" s="3059"/>
      <c r="W96" s="3059"/>
      <c r="X96" s="3059"/>
      <c r="Y96" s="3059"/>
      <c r="Z96" s="3059"/>
      <c r="AA96" s="3059"/>
      <c r="AB96" s="3059"/>
      <c r="AC96" s="3059"/>
      <c r="AD96" s="3059"/>
      <c r="AE96" s="3059"/>
      <c r="AF96" s="3059"/>
      <c r="AG96" s="3059"/>
      <c r="AH96" s="3059"/>
      <c r="AI96" s="3059"/>
      <c r="AJ96" s="3059"/>
      <c r="AK96" s="3059"/>
      <c r="AL96" s="3058"/>
      <c r="AM96" s="3058"/>
      <c r="AN96" s="3058"/>
      <c r="AO96" s="3060"/>
    </row>
    <row r="97" spans="1:41" s="3061" customFormat="1" ht="9">
      <c r="A97" s="3062" t="s">
        <v>2164</v>
      </c>
      <c r="E97" s="3063" t="str">
        <f>MID($I$11,1,1)</f>
        <v>3</v>
      </c>
      <c r="F97" s="3063" t="str">
        <f>MID($I$11,2,1)</f>
        <v>1</v>
      </c>
      <c r="G97" s="3063" t="str">
        <f>MID($I$11,3,1)</f>
        <v>2</v>
      </c>
      <c r="H97" s="3064" t="s">
        <v>1299</v>
      </c>
      <c r="I97" s="3063" t="str">
        <f>MID($I$11,4,1)</f>
        <v>8</v>
      </c>
      <c r="J97" s="3063" t="str">
        <f>MID($I$11,5,1)</f>
        <v>6</v>
      </c>
      <c r="K97" s="3064" t="s">
        <v>1299</v>
      </c>
      <c r="L97" s="3063" t="str">
        <f>MID($I$11,6,1)</f>
        <v>1</v>
      </c>
      <c r="M97" s="3063" t="str">
        <f>MID($I$11,7,1)</f>
        <v>2</v>
      </c>
      <c r="N97" s="3063" t="str">
        <f>MID($I$11,8,1)</f>
        <v>3</v>
      </c>
      <c r="O97" s="3063" t="str">
        <f>MID($I$11,9,1)</f>
        <v>4</v>
      </c>
      <c r="P97" s="3063" t="str">
        <f>MID($I$11,10,1)</f>
        <v>4</v>
      </c>
      <c r="R97" s="3065"/>
      <c r="S97" s="3065"/>
      <c r="T97" s="3065"/>
      <c r="U97" s="3065"/>
      <c r="V97" s="3065"/>
      <c r="W97" s="3065"/>
      <c r="X97" s="3065"/>
      <c r="Y97" s="3065"/>
      <c r="Z97" s="3065"/>
      <c r="AA97" s="3065"/>
      <c r="AB97" s="3065"/>
      <c r="AC97" s="3065"/>
      <c r="AD97" s="3065"/>
      <c r="AE97" s="3065"/>
      <c r="AF97" s="3065"/>
      <c r="AG97" s="3065"/>
      <c r="AH97" s="3065"/>
      <c r="AI97" s="3065"/>
      <c r="AJ97" s="3065"/>
      <c r="AK97" s="3065"/>
      <c r="AO97" s="3066"/>
    </row>
    <row r="98" spans="1:41" s="3061" customFormat="1" ht="9.75">
      <c r="A98" s="3062"/>
      <c r="R98" s="3067"/>
      <c r="S98" s="3067"/>
      <c r="T98" s="3067"/>
      <c r="U98" s="3067"/>
      <c r="V98" s="3067"/>
      <c r="W98" s="3067"/>
      <c r="X98" s="3067"/>
      <c r="Y98" s="3067"/>
      <c r="Z98" s="3067"/>
      <c r="AA98" s="3067"/>
      <c r="AB98" s="3067"/>
      <c r="AC98" s="3067"/>
      <c r="AD98" s="3067"/>
      <c r="AE98" s="3067"/>
      <c r="AF98" s="3067"/>
      <c r="AG98" s="3067"/>
      <c r="AH98" s="3067"/>
      <c r="AI98" s="3067"/>
      <c r="AJ98" s="3067"/>
      <c r="AK98" s="3067"/>
      <c r="AL98" s="3068" t="s">
        <v>2165</v>
      </c>
      <c r="AM98" s="3068"/>
      <c r="AN98" s="3068"/>
      <c r="AO98" s="3069"/>
    </row>
    <row r="99" spans="1:41" s="3061" customFormat="1" ht="16.5" customHeight="1">
      <c r="A99" s="3070" t="s">
        <v>2060</v>
      </c>
      <c r="B99" s="2857"/>
      <c r="C99" s="2857"/>
      <c r="D99" s="2857"/>
      <c r="E99" s="2857"/>
      <c r="F99" s="2857"/>
      <c r="G99" s="2857"/>
      <c r="H99" s="2857"/>
      <c r="I99" s="2857"/>
      <c r="J99" s="2857"/>
      <c r="K99" s="2857"/>
      <c r="L99" s="2857"/>
      <c r="M99" s="2858"/>
      <c r="N99" s="2933" t="s">
        <v>1732</v>
      </c>
      <c r="O99" s="2858"/>
      <c r="P99" s="2845" t="s">
        <v>2166</v>
      </c>
      <c r="Q99" s="2846"/>
      <c r="R99" s="2846"/>
      <c r="S99" s="2846"/>
      <c r="T99" s="2846"/>
      <c r="U99" s="2846"/>
      <c r="V99" s="2847"/>
      <c r="W99" s="2845" t="s">
        <v>2065</v>
      </c>
      <c r="X99" s="2846"/>
      <c r="Y99" s="2846"/>
      <c r="Z99" s="2846"/>
      <c r="AA99" s="2846"/>
      <c r="AB99" s="2846"/>
      <c r="AC99" s="2846"/>
      <c r="AD99" s="2846"/>
      <c r="AE99" s="2846"/>
      <c r="AF99" s="2847"/>
      <c r="AG99" s="2862" t="s">
        <v>2167</v>
      </c>
      <c r="AH99" s="2862"/>
      <c r="AI99" s="2862"/>
      <c r="AJ99" s="2840" t="s">
        <v>2063</v>
      </c>
      <c r="AK99" s="2840"/>
      <c r="AL99" s="2840"/>
      <c r="AM99" s="2840"/>
      <c r="AN99" s="2840"/>
      <c r="AO99" s="3071"/>
    </row>
    <row r="100" spans="1:41" ht="21.75" customHeight="1">
      <c r="A100" s="3072"/>
      <c r="B100" s="2882"/>
      <c r="C100" s="2882"/>
      <c r="D100" s="2882"/>
      <c r="E100" s="2882"/>
      <c r="F100" s="2882"/>
      <c r="G100" s="2882"/>
      <c r="H100" s="2882"/>
      <c r="I100" s="2882"/>
      <c r="J100" s="2882"/>
      <c r="K100" s="2882"/>
      <c r="L100" s="2882"/>
      <c r="M100" s="2883"/>
      <c r="N100" s="2935"/>
      <c r="O100" s="2883"/>
      <c r="P100" s="2846" t="s">
        <v>1743</v>
      </c>
      <c r="Q100" s="2846"/>
      <c r="R100" s="2847"/>
      <c r="S100" s="2845" t="s">
        <v>2168</v>
      </c>
      <c r="T100" s="2846"/>
      <c r="U100" s="2846"/>
      <c r="V100" s="2847"/>
      <c r="W100" s="2845" t="s">
        <v>2169</v>
      </c>
      <c r="X100" s="2846"/>
      <c r="Y100" s="2846"/>
      <c r="Z100" s="2847"/>
      <c r="AA100" s="2873" t="s">
        <v>2170</v>
      </c>
      <c r="AB100" s="2846"/>
      <c r="AC100" s="2847"/>
      <c r="AD100" s="2845" t="s">
        <v>1746</v>
      </c>
      <c r="AE100" s="2846"/>
      <c r="AF100" s="2847"/>
      <c r="AG100" s="2862"/>
      <c r="AH100" s="2862"/>
      <c r="AI100" s="2862"/>
      <c r="AJ100" s="2862" t="s">
        <v>2171</v>
      </c>
      <c r="AK100" s="2840"/>
      <c r="AL100" s="2840"/>
      <c r="AM100" s="2862" t="s">
        <v>2170</v>
      </c>
      <c r="AN100" s="2840"/>
      <c r="AO100" s="3071"/>
    </row>
    <row r="101" spans="1:41" ht="10.5" customHeight="1">
      <c r="A101" s="3073" t="s">
        <v>2172</v>
      </c>
      <c r="B101" s="2932" t="s">
        <v>2173</v>
      </c>
      <c r="C101" s="2858"/>
      <c r="D101" s="2932" t="s">
        <v>2174</v>
      </c>
      <c r="E101" s="3074"/>
      <c r="F101" s="3075" t="s">
        <v>2175</v>
      </c>
      <c r="G101" s="3076"/>
      <c r="H101" s="3076"/>
      <c r="I101" s="3076"/>
      <c r="J101" s="3076"/>
      <c r="K101" s="3076"/>
      <c r="L101" s="3076"/>
      <c r="M101" s="3077"/>
      <c r="N101" s="2840" t="s">
        <v>2176</v>
      </c>
      <c r="O101" s="2840"/>
      <c r="P101" s="2840"/>
      <c r="Q101" s="2840"/>
      <c r="R101" s="2840"/>
      <c r="S101" s="2840"/>
      <c r="T101" s="2840"/>
      <c r="U101" s="2840"/>
      <c r="V101" s="2840"/>
      <c r="W101" s="3078"/>
      <c r="X101" s="3078"/>
      <c r="Y101" s="3078"/>
      <c r="Z101" s="3078"/>
      <c r="AA101" s="3078"/>
      <c r="AB101" s="3078"/>
      <c r="AC101" s="3078"/>
      <c r="AD101" s="3078"/>
      <c r="AE101" s="3078"/>
      <c r="AF101" s="3078"/>
      <c r="AG101" s="3078"/>
      <c r="AH101" s="3078"/>
      <c r="AI101" s="3078"/>
      <c r="AJ101" s="3078"/>
      <c r="AK101" s="3078"/>
      <c r="AL101" s="3078"/>
      <c r="AM101" s="3078"/>
      <c r="AN101" s="3078"/>
      <c r="AO101" s="3079"/>
    </row>
    <row r="102" spans="1:41" ht="10.5" customHeight="1">
      <c r="A102" s="3080"/>
      <c r="B102" s="2934"/>
      <c r="C102" s="2869"/>
      <c r="D102" s="3081"/>
      <c r="E102" s="3082"/>
      <c r="F102" s="3075" t="s">
        <v>2177</v>
      </c>
      <c r="G102" s="3076"/>
      <c r="H102" s="3076"/>
      <c r="I102" s="3076"/>
      <c r="J102" s="3076"/>
      <c r="K102" s="3076"/>
      <c r="L102" s="3076"/>
      <c r="M102" s="3077"/>
      <c r="N102" s="2840" t="s">
        <v>2178</v>
      </c>
      <c r="O102" s="2840"/>
      <c r="P102" s="2840"/>
      <c r="Q102" s="2840"/>
      <c r="R102" s="2840"/>
      <c r="S102" s="2840"/>
      <c r="T102" s="2840"/>
      <c r="U102" s="2840"/>
      <c r="V102" s="2840"/>
      <c r="W102" s="3078"/>
      <c r="X102" s="3078"/>
      <c r="Y102" s="3078"/>
      <c r="Z102" s="3078"/>
      <c r="AA102" s="3078"/>
      <c r="AB102" s="3078"/>
      <c r="AC102" s="3078"/>
      <c r="AD102" s="3078"/>
      <c r="AE102" s="3078"/>
      <c r="AF102" s="3078"/>
      <c r="AG102" s="3078"/>
      <c r="AH102" s="3078"/>
      <c r="AI102" s="3078"/>
      <c r="AJ102" s="3078"/>
      <c r="AK102" s="3078"/>
      <c r="AL102" s="3078"/>
      <c r="AM102" s="3078"/>
      <c r="AN102" s="3078"/>
      <c r="AO102" s="3079"/>
    </row>
    <row r="103" spans="1:41" ht="10.5" customHeight="1">
      <c r="A103" s="3080"/>
      <c r="B103" s="2934"/>
      <c r="C103" s="2869"/>
      <c r="D103" s="3081"/>
      <c r="E103" s="3082"/>
      <c r="F103" s="3075" t="s">
        <v>2179</v>
      </c>
      <c r="G103" s="3076"/>
      <c r="H103" s="3076"/>
      <c r="I103" s="3076"/>
      <c r="J103" s="3076"/>
      <c r="K103" s="3076"/>
      <c r="L103" s="3076"/>
      <c r="M103" s="3077"/>
      <c r="N103" s="2840" t="s">
        <v>2180</v>
      </c>
      <c r="O103" s="2840"/>
      <c r="P103" s="2840"/>
      <c r="Q103" s="2840"/>
      <c r="R103" s="2840"/>
      <c r="S103" s="2840"/>
      <c r="T103" s="2840"/>
      <c r="U103" s="2840"/>
      <c r="V103" s="2840"/>
      <c r="W103" s="3078"/>
      <c r="X103" s="3078"/>
      <c r="Y103" s="3078"/>
      <c r="Z103" s="3078"/>
      <c r="AA103" s="3078"/>
      <c r="AB103" s="3078"/>
      <c r="AC103" s="3078"/>
      <c r="AD103" s="3078"/>
      <c r="AE103" s="3078"/>
      <c r="AF103" s="3078"/>
      <c r="AG103" s="3078"/>
      <c r="AH103" s="3078"/>
      <c r="AI103" s="3078"/>
      <c r="AJ103" s="3078"/>
      <c r="AK103" s="3078"/>
      <c r="AL103" s="3078"/>
      <c r="AM103" s="3078"/>
      <c r="AN103" s="3078"/>
      <c r="AO103" s="3079"/>
    </row>
    <row r="104" spans="1:41" ht="10.5" customHeight="1">
      <c r="A104" s="3080"/>
      <c r="B104" s="2934"/>
      <c r="C104" s="2869"/>
      <c r="D104" s="3081"/>
      <c r="E104" s="3082"/>
      <c r="F104" s="3075" t="s">
        <v>2181</v>
      </c>
      <c r="G104" s="3076"/>
      <c r="H104" s="3076"/>
      <c r="I104" s="3076"/>
      <c r="J104" s="3076"/>
      <c r="K104" s="3076"/>
      <c r="L104" s="3076"/>
      <c r="M104" s="3077"/>
      <c r="N104" s="2845" t="s">
        <v>2182</v>
      </c>
      <c r="O104" s="2847"/>
      <c r="P104" s="2840"/>
      <c r="Q104" s="2840"/>
      <c r="R104" s="2840"/>
      <c r="S104" s="2840"/>
      <c r="T104" s="2840"/>
      <c r="U104" s="2840"/>
      <c r="V104" s="2840"/>
      <c r="W104" s="3078"/>
      <c r="X104" s="3078"/>
      <c r="Y104" s="3078"/>
      <c r="Z104" s="3078"/>
      <c r="AA104" s="3078"/>
      <c r="AB104" s="3078"/>
      <c r="AC104" s="3078"/>
      <c r="AD104" s="3078"/>
      <c r="AE104" s="3078"/>
      <c r="AF104" s="3078"/>
      <c r="AG104" s="3078"/>
      <c r="AH104" s="3078"/>
      <c r="AI104" s="3078"/>
      <c r="AJ104" s="3078"/>
      <c r="AK104" s="3078"/>
      <c r="AL104" s="3078"/>
      <c r="AM104" s="3078"/>
      <c r="AN104" s="3078"/>
      <c r="AO104" s="3079"/>
    </row>
    <row r="105" spans="1:41" ht="10.5" customHeight="1">
      <c r="A105" s="3080"/>
      <c r="B105" s="2934"/>
      <c r="C105" s="2869"/>
      <c r="D105" s="3081"/>
      <c r="E105" s="3082"/>
      <c r="F105" s="3075" t="s">
        <v>2183</v>
      </c>
      <c r="G105" s="3076"/>
      <c r="H105" s="3076"/>
      <c r="I105" s="3076"/>
      <c r="J105" s="3076"/>
      <c r="K105" s="3076"/>
      <c r="L105" s="3076"/>
      <c r="M105" s="3077"/>
      <c r="N105" s="2845" t="s">
        <v>2184</v>
      </c>
      <c r="O105" s="2847"/>
      <c r="P105" s="2840"/>
      <c r="Q105" s="2840"/>
      <c r="R105" s="2840"/>
      <c r="S105" s="2840"/>
      <c r="T105" s="2840"/>
      <c r="U105" s="2840"/>
      <c r="V105" s="2840"/>
      <c r="W105" s="3078"/>
      <c r="X105" s="3078"/>
      <c r="Y105" s="3078"/>
      <c r="Z105" s="3078"/>
      <c r="AA105" s="2840"/>
      <c r="AB105" s="2840"/>
      <c r="AC105" s="2840"/>
      <c r="AD105" s="2840"/>
      <c r="AE105" s="2840"/>
      <c r="AF105" s="2840"/>
      <c r="AG105" s="3078"/>
      <c r="AH105" s="3078"/>
      <c r="AI105" s="3078"/>
      <c r="AJ105" s="3078"/>
      <c r="AK105" s="3078"/>
      <c r="AL105" s="3078"/>
      <c r="AM105" s="3078"/>
      <c r="AN105" s="3078"/>
      <c r="AO105" s="3079"/>
    </row>
    <row r="106" spans="1:41" ht="10.5" customHeight="1">
      <c r="A106" s="3080"/>
      <c r="B106" s="2934"/>
      <c r="C106" s="2869"/>
      <c r="D106" s="3081"/>
      <c r="E106" s="3082"/>
      <c r="F106" s="3075" t="s">
        <v>2185</v>
      </c>
      <c r="G106" s="3076"/>
      <c r="H106" s="3076"/>
      <c r="I106" s="3076"/>
      <c r="J106" s="3076"/>
      <c r="K106" s="3076"/>
      <c r="L106" s="3076"/>
      <c r="M106" s="3077"/>
      <c r="N106" s="2845" t="s">
        <v>2186</v>
      </c>
      <c r="O106" s="2847"/>
      <c r="P106" s="2840"/>
      <c r="Q106" s="2840"/>
      <c r="R106" s="2840"/>
      <c r="S106" s="2840"/>
      <c r="T106" s="2840"/>
      <c r="U106" s="2840"/>
      <c r="V106" s="2840"/>
      <c r="W106" s="3078"/>
      <c r="X106" s="3078"/>
      <c r="Y106" s="3078"/>
      <c r="Z106" s="3078"/>
      <c r="AA106" s="3078"/>
      <c r="AB106" s="3078"/>
      <c r="AC106" s="3078"/>
      <c r="AD106" s="3078"/>
      <c r="AE106" s="3078"/>
      <c r="AF106" s="3078"/>
      <c r="AG106" s="3078"/>
      <c r="AH106" s="3078"/>
      <c r="AI106" s="3078"/>
      <c r="AJ106" s="3078"/>
      <c r="AK106" s="3078"/>
      <c r="AL106" s="3078"/>
      <c r="AM106" s="3078"/>
      <c r="AN106" s="3078"/>
      <c r="AO106" s="3079"/>
    </row>
    <row r="107" spans="1:41" ht="10.5" customHeight="1">
      <c r="A107" s="3080"/>
      <c r="B107" s="2934"/>
      <c r="C107" s="2869"/>
      <c r="D107" s="3081"/>
      <c r="E107" s="3082"/>
      <c r="F107" s="3075" t="s">
        <v>2187</v>
      </c>
      <c r="G107" s="3076"/>
      <c r="H107" s="3076"/>
      <c r="I107" s="3076"/>
      <c r="J107" s="3076"/>
      <c r="K107" s="3076"/>
      <c r="L107" s="3076"/>
      <c r="M107" s="3077"/>
      <c r="N107" s="2845" t="s">
        <v>2188</v>
      </c>
      <c r="O107" s="2847"/>
      <c r="P107" s="2840"/>
      <c r="Q107" s="2840"/>
      <c r="R107" s="2840"/>
      <c r="S107" s="2840"/>
      <c r="T107" s="2840"/>
      <c r="U107" s="2840"/>
      <c r="V107" s="2840"/>
      <c r="W107" s="3078"/>
      <c r="X107" s="3078"/>
      <c r="Y107" s="3078"/>
      <c r="Z107" s="3078"/>
      <c r="AA107" s="3078"/>
      <c r="AB107" s="3078"/>
      <c r="AC107" s="3078"/>
      <c r="AD107" s="3078"/>
      <c r="AE107" s="3078"/>
      <c r="AF107" s="3078"/>
      <c r="AG107" s="3078"/>
      <c r="AH107" s="3078"/>
      <c r="AI107" s="3078"/>
      <c r="AJ107" s="3078"/>
      <c r="AK107" s="3078"/>
      <c r="AL107" s="3078"/>
      <c r="AM107" s="3078"/>
      <c r="AN107" s="3078"/>
      <c r="AO107" s="3079"/>
    </row>
    <row r="108" spans="1:41" ht="10.5" customHeight="1">
      <c r="A108" s="3080"/>
      <c r="B108" s="2934"/>
      <c r="C108" s="2869"/>
      <c r="D108" s="3081"/>
      <c r="E108" s="3082"/>
      <c r="F108" s="3075" t="s">
        <v>2189</v>
      </c>
      <c r="G108" s="3076"/>
      <c r="H108" s="3076"/>
      <c r="I108" s="3076"/>
      <c r="J108" s="3076"/>
      <c r="K108" s="3076"/>
      <c r="L108" s="3076"/>
      <c r="M108" s="3077"/>
      <c r="N108" s="2845" t="s">
        <v>2190</v>
      </c>
      <c r="O108" s="2847"/>
      <c r="P108" s="2840"/>
      <c r="Q108" s="2840"/>
      <c r="R108" s="2840"/>
      <c r="S108" s="2840"/>
      <c r="T108" s="2840"/>
      <c r="U108" s="2840"/>
      <c r="V108" s="2840"/>
      <c r="W108" s="3078"/>
      <c r="X108" s="3078"/>
      <c r="Y108" s="3078"/>
      <c r="Z108" s="3078"/>
      <c r="AA108" s="3078"/>
      <c r="AB108" s="3078"/>
      <c r="AC108" s="3078"/>
      <c r="AD108" s="3078"/>
      <c r="AE108" s="3078"/>
      <c r="AF108" s="3078"/>
      <c r="AG108" s="3078"/>
      <c r="AH108" s="3078"/>
      <c r="AI108" s="3078"/>
      <c r="AJ108" s="3078"/>
      <c r="AK108" s="3078"/>
      <c r="AL108" s="3078"/>
      <c r="AM108" s="3078"/>
      <c r="AN108" s="3078"/>
      <c r="AO108" s="3079"/>
    </row>
    <row r="109" spans="1:41" ht="10.5" customHeight="1">
      <c r="A109" s="3080"/>
      <c r="B109" s="2934"/>
      <c r="C109" s="2869"/>
      <c r="D109" s="3081"/>
      <c r="E109" s="3082"/>
      <c r="F109" s="3075" t="s">
        <v>2191</v>
      </c>
      <c r="G109" s="3076"/>
      <c r="H109" s="3076"/>
      <c r="I109" s="3076"/>
      <c r="J109" s="3076"/>
      <c r="K109" s="3076"/>
      <c r="L109" s="3076"/>
      <c r="M109" s="3077"/>
      <c r="N109" s="2845" t="s">
        <v>2192</v>
      </c>
      <c r="O109" s="2847"/>
      <c r="P109" s="2840"/>
      <c r="Q109" s="2840"/>
      <c r="R109" s="2840"/>
      <c r="S109" s="2840"/>
      <c r="T109" s="2840"/>
      <c r="U109" s="2840"/>
      <c r="V109" s="2840"/>
      <c r="W109" s="3078"/>
      <c r="X109" s="3078"/>
      <c r="Y109" s="3078"/>
      <c r="Z109" s="3078"/>
      <c r="AA109" s="3078"/>
      <c r="AB109" s="3078"/>
      <c r="AC109" s="3078"/>
      <c r="AD109" s="3078"/>
      <c r="AE109" s="3078"/>
      <c r="AF109" s="3078"/>
      <c r="AG109" s="3078"/>
      <c r="AH109" s="3078"/>
      <c r="AI109" s="3078"/>
      <c r="AJ109" s="3078"/>
      <c r="AK109" s="3078"/>
      <c r="AL109" s="3078"/>
      <c r="AM109" s="3078"/>
      <c r="AN109" s="3078"/>
      <c r="AO109" s="3079"/>
    </row>
    <row r="110" spans="1:41" ht="10.5" customHeight="1">
      <c r="A110" s="3080"/>
      <c r="B110" s="2934"/>
      <c r="C110" s="2869"/>
      <c r="D110" s="3081"/>
      <c r="E110" s="3082"/>
      <c r="F110" s="3075" t="s">
        <v>2193</v>
      </c>
      <c r="G110" s="3076"/>
      <c r="H110" s="3076"/>
      <c r="I110" s="3076"/>
      <c r="J110" s="3076"/>
      <c r="K110" s="3076"/>
      <c r="L110" s="3076"/>
      <c r="M110" s="3077"/>
      <c r="N110" s="2845" t="s">
        <v>2194</v>
      </c>
      <c r="O110" s="2847"/>
      <c r="P110" s="2840"/>
      <c r="Q110" s="2840"/>
      <c r="R110" s="2840"/>
      <c r="S110" s="2840"/>
      <c r="T110" s="2840"/>
      <c r="U110" s="2840"/>
      <c r="V110" s="2840"/>
      <c r="W110" s="3078"/>
      <c r="X110" s="3078"/>
      <c r="Y110" s="3078"/>
      <c r="Z110" s="3078"/>
      <c r="AA110" s="3078"/>
      <c r="AB110" s="3078"/>
      <c r="AC110" s="3078"/>
      <c r="AD110" s="3078"/>
      <c r="AE110" s="3078"/>
      <c r="AF110" s="3078"/>
      <c r="AG110" s="3078"/>
      <c r="AH110" s="3078"/>
      <c r="AI110" s="3078"/>
      <c r="AJ110" s="3078"/>
      <c r="AK110" s="3078"/>
      <c r="AL110" s="3078"/>
      <c r="AM110" s="3078"/>
      <c r="AN110" s="3078"/>
      <c r="AO110" s="3079"/>
    </row>
    <row r="111" spans="1:41" ht="10.5" customHeight="1">
      <c r="A111" s="3080"/>
      <c r="B111" s="2934"/>
      <c r="C111" s="2869"/>
      <c r="D111" s="3081"/>
      <c r="E111" s="3082"/>
      <c r="F111" s="3075" t="s">
        <v>2195</v>
      </c>
      <c r="G111" s="3076"/>
      <c r="H111" s="3076"/>
      <c r="I111" s="3076"/>
      <c r="J111" s="3076"/>
      <c r="K111" s="3076"/>
      <c r="L111" s="3076"/>
      <c r="M111" s="3077"/>
      <c r="N111" s="2845" t="s">
        <v>2196</v>
      </c>
      <c r="O111" s="2847"/>
      <c r="P111" s="2840"/>
      <c r="Q111" s="2840"/>
      <c r="R111" s="2840"/>
      <c r="S111" s="2840"/>
      <c r="T111" s="2840"/>
      <c r="U111" s="2840"/>
      <c r="V111" s="2840"/>
      <c r="W111" s="3078"/>
      <c r="X111" s="3078"/>
      <c r="Y111" s="3078"/>
      <c r="Z111" s="3078"/>
      <c r="AA111" s="2840"/>
      <c r="AB111" s="2840"/>
      <c r="AC111" s="2840"/>
      <c r="AD111" s="2840"/>
      <c r="AE111" s="2840"/>
      <c r="AF111" s="2840"/>
      <c r="AG111" s="3078"/>
      <c r="AH111" s="3078"/>
      <c r="AI111" s="3078"/>
      <c r="AJ111" s="3078"/>
      <c r="AK111" s="3078"/>
      <c r="AL111" s="3078"/>
      <c r="AM111" s="3078"/>
      <c r="AN111" s="3078"/>
      <c r="AO111" s="3079"/>
    </row>
    <row r="112" spans="1:41" ht="17.25" customHeight="1">
      <c r="A112" s="3080"/>
      <c r="B112" s="2934"/>
      <c r="C112" s="2869"/>
      <c r="D112" s="3081"/>
      <c r="E112" s="3082"/>
      <c r="F112" s="3083" t="s">
        <v>2197</v>
      </c>
      <c r="G112" s="3076"/>
      <c r="H112" s="3076"/>
      <c r="I112" s="3076"/>
      <c r="J112" s="3076"/>
      <c r="K112" s="3076"/>
      <c r="L112" s="3076"/>
      <c r="M112" s="3077"/>
      <c r="N112" s="2845" t="s">
        <v>2198</v>
      </c>
      <c r="O112" s="2847"/>
      <c r="P112" s="2840"/>
      <c r="Q112" s="2840"/>
      <c r="R112" s="2840"/>
      <c r="S112" s="2840"/>
      <c r="T112" s="2840"/>
      <c r="U112" s="2840"/>
      <c r="V112" s="2840"/>
      <c r="W112" s="3078"/>
      <c r="X112" s="3078"/>
      <c r="Y112" s="3078"/>
      <c r="Z112" s="3078"/>
      <c r="AA112" s="2840"/>
      <c r="AB112" s="2840"/>
      <c r="AC112" s="2840"/>
      <c r="AD112" s="2840"/>
      <c r="AE112" s="2840"/>
      <c r="AF112" s="2840"/>
      <c r="AG112" s="3078"/>
      <c r="AH112" s="3078"/>
      <c r="AI112" s="3078"/>
      <c r="AJ112" s="3078"/>
      <c r="AK112" s="3078"/>
      <c r="AL112" s="3078"/>
      <c r="AM112" s="3078"/>
      <c r="AN112" s="3078"/>
      <c r="AO112" s="3079"/>
    </row>
    <row r="113" spans="1:41" ht="10.5" customHeight="1">
      <c r="A113" s="3080"/>
      <c r="B113" s="2934"/>
      <c r="C113" s="2869"/>
      <c r="D113" s="3081"/>
      <c r="E113" s="3082"/>
      <c r="F113" s="3084" t="s">
        <v>2199</v>
      </c>
      <c r="G113" s="3085"/>
      <c r="H113" s="3085"/>
      <c r="I113" s="3085"/>
      <c r="J113" s="3085"/>
      <c r="K113" s="3085"/>
      <c r="L113" s="3085"/>
      <c r="M113" s="3086"/>
      <c r="N113" s="2845" t="s">
        <v>2200</v>
      </c>
      <c r="O113" s="2847"/>
      <c r="P113" s="2840"/>
      <c r="Q113" s="2840"/>
      <c r="R113" s="2840"/>
      <c r="S113" s="2840"/>
      <c r="T113" s="2840"/>
      <c r="U113" s="2840"/>
      <c r="V113" s="2840"/>
      <c r="W113" s="3078"/>
      <c r="X113" s="3078"/>
      <c r="Y113" s="3078"/>
      <c r="Z113" s="3078"/>
      <c r="AA113" s="2840"/>
      <c r="AB113" s="2840"/>
      <c r="AC113" s="2840"/>
      <c r="AD113" s="2840"/>
      <c r="AE113" s="2840"/>
      <c r="AF113" s="2840"/>
      <c r="AG113" s="3078"/>
      <c r="AH113" s="3078"/>
      <c r="AI113" s="3078"/>
      <c r="AJ113" s="3078"/>
      <c r="AK113" s="3078"/>
      <c r="AL113" s="3078"/>
      <c r="AM113" s="3078"/>
      <c r="AN113" s="3078"/>
      <c r="AO113" s="3079"/>
    </row>
    <row r="114" spans="1:41" ht="10.5" customHeight="1">
      <c r="A114" s="3080"/>
      <c r="B114" s="2934"/>
      <c r="C114" s="2869"/>
      <c r="D114" s="3081"/>
      <c r="E114" s="3082"/>
      <c r="F114" s="3075" t="s">
        <v>2201</v>
      </c>
      <c r="G114" s="3076"/>
      <c r="H114" s="3076"/>
      <c r="I114" s="3076"/>
      <c r="J114" s="3076"/>
      <c r="K114" s="3076"/>
      <c r="L114" s="3076"/>
      <c r="M114" s="3077"/>
      <c r="N114" s="2845" t="s">
        <v>2202</v>
      </c>
      <c r="O114" s="2847"/>
      <c r="P114" s="2840"/>
      <c r="Q114" s="2840"/>
      <c r="R114" s="2840"/>
      <c r="S114" s="2840"/>
      <c r="T114" s="2840"/>
      <c r="U114" s="2840"/>
      <c r="V114" s="2840"/>
      <c r="W114" s="3078"/>
      <c r="X114" s="3078"/>
      <c r="Y114" s="3078"/>
      <c r="Z114" s="3078"/>
      <c r="AA114" s="2840"/>
      <c r="AB114" s="2840"/>
      <c r="AC114" s="2840"/>
      <c r="AD114" s="2840"/>
      <c r="AE114" s="2840"/>
      <c r="AF114" s="2840"/>
      <c r="AG114" s="3078"/>
      <c r="AH114" s="3078"/>
      <c r="AI114" s="3078"/>
      <c r="AJ114" s="3078"/>
      <c r="AK114" s="3078"/>
      <c r="AL114" s="3078"/>
      <c r="AM114" s="3078"/>
      <c r="AN114" s="3078"/>
      <c r="AO114" s="3079"/>
    </row>
    <row r="115" spans="1:41" ht="10.5" customHeight="1">
      <c r="A115" s="3080"/>
      <c r="B115" s="2934"/>
      <c r="C115" s="2869"/>
      <c r="D115" s="3081"/>
      <c r="E115" s="3082"/>
      <c r="F115" s="3075" t="s">
        <v>2203</v>
      </c>
      <c r="G115" s="3076"/>
      <c r="H115" s="3076"/>
      <c r="I115" s="3076"/>
      <c r="J115" s="3076"/>
      <c r="K115" s="3076"/>
      <c r="L115" s="3076"/>
      <c r="M115" s="3077"/>
      <c r="N115" s="2845" t="s">
        <v>2204</v>
      </c>
      <c r="O115" s="2847"/>
      <c r="P115" s="2840"/>
      <c r="Q115" s="2840"/>
      <c r="R115" s="2840"/>
      <c r="S115" s="2840"/>
      <c r="T115" s="2840"/>
      <c r="U115" s="2840"/>
      <c r="V115" s="2840"/>
      <c r="W115" s="3078"/>
      <c r="X115" s="3078"/>
      <c r="Y115" s="3078"/>
      <c r="Z115" s="3078"/>
      <c r="AA115" s="2840"/>
      <c r="AB115" s="2840"/>
      <c r="AC115" s="2840"/>
      <c r="AD115" s="2840"/>
      <c r="AE115" s="2840"/>
      <c r="AF115" s="2840"/>
      <c r="AG115" s="3078"/>
      <c r="AH115" s="3078"/>
      <c r="AI115" s="3078"/>
      <c r="AJ115" s="3078"/>
      <c r="AK115" s="3078"/>
      <c r="AL115" s="3078"/>
      <c r="AM115" s="3078"/>
      <c r="AN115" s="3078"/>
      <c r="AO115" s="3079"/>
    </row>
    <row r="116" spans="1:41" ht="10.5" customHeight="1">
      <c r="A116" s="3080"/>
      <c r="B116" s="2934"/>
      <c r="C116" s="2869"/>
      <c r="D116" s="3087"/>
      <c r="E116" s="3088"/>
      <c r="F116" s="3075" t="s">
        <v>2205</v>
      </c>
      <c r="G116" s="3076"/>
      <c r="H116" s="3076"/>
      <c r="I116" s="3076"/>
      <c r="J116" s="3076"/>
      <c r="K116" s="3076"/>
      <c r="L116" s="3076"/>
      <c r="M116" s="3077"/>
      <c r="N116" s="2840" t="s">
        <v>2206</v>
      </c>
      <c r="O116" s="2840"/>
      <c r="P116" s="2840"/>
      <c r="Q116" s="2840"/>
      <c r="R116" s="2840"/>
      <c r="S116" s="2840"/>
      <c r="T116" s="2840"/>
      <c r="U116" s="2840"/>
      <c r="V116" s="2840"/>
      <c r="W116" s="3078"/>
      <c r="X116" s="3078"/>
      <c r="Y116" s="3078"/>
      <c r="Z116" s="3078"/>
      <c r="AA116" s="2840"/>
      <c r="AB116" s="2840"/>
      <c r="AC116" s="2840"/>
      <c r="AD116" s="2840"/>
      <c r="AE116" s="2840"/>
      <c r="AF116" s="2840"/>
      <c r="AG116" s="3078"/>
      <c r="AH116" s="3078"/>
      <c r="AI116" s="3078"/>
      <c r="AJ116" s="3078"/>
      <c r="AK116" s="3078"/>
      <c r="AL116" s="3078"/>
      <c r="AM116" s="3078"/>
      <c r="AN116" s="3078"/>
      <c r="AO116" s="3079"/>
    </row>
    <row r="117" spans="1:41" ht="21" customHeight="1">
      <c r="A117" s="3080"/>
      <c r="B117" s="2934"/>
      <c r="C117" s="2869"/>
      <c r="D117" s="3081" t="s">
        <v>2207</v>
      </c>
      <c r="E117" s="2869"/>
      <c r="F117" s="3089" t="s">
        <v>2208</v>
      </c>
      <c r="G117" s="3090"/>
      <c r="H117" s="3090"/>
      <c r="I117" s="3090"/>
      <c r="J117" s="3090"/>
      <c r="K117" s="3090"/>
      <c r="L117" s="3090"/>
      <c r="M117" s="3091"/>
      <c r="N117" s="3092" t="s">
        <v>2209</v>
      </c>
      <c r="O117" s="3092"/>
      <c r="P117" s="3092"/>
      <c r="Q117" s="3092"/>
      <c r="R117" s="3092"/>
      <c r="S117" s="3092"/>
      <c r="T117" s="3092"/>
      <c r="U117" s="3092"/>
      <c r="V117" s="3092"/>
      <c r="W117" s="3092"/>
      <c r="X117" s="3092"/>
      <c r="Y117" s="3092"/>
      <c r="Z117" s="3092"/>
      <c r="AA117" s="3092"/>
      <c r="AB117" s="3092"/>
      <c r="AC117" s="3092"/>
      <c r="AD117" s="3092"/>
      <c r="AE117" s="3092"/>
      <c r="AF117" s="3092"/>
      <c r="AG117" s="3093"/>
      <c r="AH117" s="3093"/>
      <c r="AI117" s="3093"/>
      <c r="AJ117" s="3093"/>
      <c r="AK117" s="3093"/>
      <c r="AL117" s="3093"/>
      <c r="AM117" s="3093"/>
      <c r="AN117" s="3093"/>
      <c r="AO117" s="3094"/>
    </row>
    <row r="118" spans="1:41" ht="21" customHeight="1">
      <c r="A118" s="3080"/>
      <c r="B118" s="2934"/>
      <c r="C118" s="2869"/>
      <c r="D118" s="2934"/>
      <c r="E118" s="2869"/>
      <c r="F118" s="3075" t="s">
        <v>2193</v>
      </c>
      <c r="G118" s="3076"/>
      <c r="H118" s="3076"/>
      <c r="I118" s="3076"/>
      <c r="J118" s="3076"/>
      <c r="K118" s="3076"/>
      <c r="L118" s="3076"/>
      <c r="M118" s="3077"/>
      <c r="N118" s="2840" t="s">
        <v>2210</v>
      </c>
      <c r="O118" s="2840"/>
      <c r="P118" s="2840"/>
      <c r="Q118" s="2840"/>
      <c r="R118" s="2840"/>
      <c r="S118" s="2840"/>
      <c r="T118" s="2840"/>
      <c r="U118" s="2840"/>
      <c r="V118" s="2840"/>
      <c r="W118" s="2840"/>
      <c r="X118" s="2840"/>
      <c r="Y118" s="2840"/>
      <c r="Z118" s="2840"/>
      <c r="AA118" s="3078"/>
      <c r="AB118" s="3078"/>
      <c r="AC118" s="3078"/>
      <c r="AD118" s="2840"/>
      <c r="AE118" s="2840"/>
      <c r="AF118" s="2840"/>
      <c r="AG118" s="3078"/>
      <c r="AH118" s="3078"/>
      <c r="AI118" s="3078"/>
      <c r="AJ118" s="3078"/>
      <c r="AK118" s="3078"/>
      <c r="AL118" s="3078"/>
      <c r="AM118" s="3078"/>
      <c r="AN118" s="3078"/>
      <c r="AO118" s="3079"/>
    </row>
    <row r="119" spans="1:41" ht="21" customHeight="1">
      <c r="A119" s="3080"/>
      <c r="B119" s="2934"/>
      <c r="C119" s="2869"/>
      <c r="D119" s="2934"/>
      <c r="E119" s="2869"/>
      <c r="F119" s="3083" t="s">
        <v>2191</v>
      </c>
      <c r="G119" s="3076"/>
      <c r="H119" s="3076"/>
      <c r="I119" s="3076"/>
      <c r="J119" s="3076"/>
      <c r="K119" s="3076"/>
      <c r="L119" s="3076"/>
      <c r="M119" s="3077"/>
      <c r="N119" s="2840" t="s">
        <v>2211</v>
      </c>
      <c r="O119" s="2840"/>
      <c r="P119" s="2840"/>
      <c r="Q119" s="2840"/>
      <c r="R119" s="2840"/>
      <c r="S119" s="2840"/>
      <c r="T119" s="2840"/>
      <c r="U119" s="2840"/>
      <c r="V119" s="2840"/>
      <c r="W119" s="2840"/>
      <c r="X119" s="2840"/>
      <c r="Y119" s="2840"/>
      <c r="Z119" s="2840"/>
      <c r="AA119" s="3078"/>
      <c r="AB119" s="3078"/>
      <c r="AC119" s="3078"/>
      <c r="AD119" s="2840"/>
      <c r="AE119" s="2840"/>
      <c r="AF119" s="2840"/>
      <c r="AG119" s="3078"/>
      <c r="AH119" s="3078"/>
      <c r="AI119" s="3078"/>
      <c r="AJ119" s="3078"/>
      <c r="AK119" s="3078"/>
      <c r="AL119" s="3078"/>
      <c r="AM119" s="3078"/>
      <c r="AN119" s="3078"/>
      <c r="AO119" s="3079"/>
    </row>
    <row r="120" spans="1:41" ht="21" customHeight="1">
      <c r="A120" s="3080"/>
      <c r="B120" s="2934"/>
      <c r="C120" s="2869"/>
      <c r="D120" s="2934"/>
      <c r="E120" s="2869"/>
      <c r="F120" s="3083" t="s">
        <v>2212</v>
      </c>
      <c r="G120" s="3076"/>
      <c r="H120" s="3076"/>
      <c r="I120" s="3076"/>
      <c r="J120" s="3076"/>
      <c r="K120" s="3076"/>
      <c r="L120" s="3076"/>
      <c r="M120" s="3077"/>
      <c r="N120" s="2840" t="s">
        <v>2213</v>
      </c>
      <c r="O120" s="2840"/>
      <c r="P120" s="2840"/>
      <c r="Q120" s="2840"/>
      <c r="R120" s="2840"/>
      <c r="S120" s="2840"/>
      <c r="T120" s="2840"/>
      <c r="U120" s="2840"/>
      <c r="V120" s="2840"/>
      <c r="W120" s="2840"/>
      <c r="X120" s="2840"/>
      <c r="Y120" s="2840"/>
      <c r="Z120" s="2840"/>
      <c r="AA120" s="2840"/>
      <c r="AB120" s="2840"/>
      <c r="AC120" s="2840"/>
      <c r="AD120" s="2840"/>
      <c r="AE120" s="2840"/>
      <c r="AF120" s="2840"/>
      <c r="AG120" s="3078"/>
      <c r="AH120" s="3078"/>
      <c r="AI120" s="3078"/>
      <c r="AJ120" s="3078"/>
      <c r="AK120" s="3078"/>
      <c r="AL120" s="3078"/>
      <c r="AM120" s="3078"/>
      <c r="AN120" s="3078"/>
      <c r="AO120" s="3079"/>
    </row>
    <row r="121" spans="1:41" ht="21" customHeight="1">
      <c r="A121" s="3080"/>
      <c r="B121" s="2934"/>
      <c r="C121" s="2869"/>
      <c r="D121" s="2934"/>
      <c r="E121" s="2869"/>
      <c r="F121" s="3083" t="s">
        <v>2214</v>
      </c>
      <c r="G121" s="3076"/>
      <c r="H121" s="3076"/>
      <c r="I121" s="3076"/>
      <c r="J121" s="3076"/>
      <c r="K121" s="3076"/>
      <c r="L121" s="3076"/>
      <c r="M121" s="3077"/>
      <c r="N121" s="2840" t="s">
        <v>2215</v>
      </c>
      <c r="O121" s="2840"/>
      <c r="P121" s="2840"/>
      <c r="Q121" s="2840"/>
      <c r="R121" s="2840"/>
      <c r="S121" s="2840"/>
      <c r="T121" s="2840"/>
      <c r="U121" s="2840"/>
      <c r="V121" s="2840"/>
      <c r="W121" s="2840"/>
      <c r="X121" s="2840"/>
      <c r="Y121" s="2840"/>
      <c r="Z121" s="2840"/>
      <c r="AA121" s="2840"/>
      <c r="AB121" s="2840"/>
      <c r="AC121" s="2840"/>
      <c r="AD121" s="2840"/>
      <c r="AE121" s="2840"/>
      <c r="AF121" s="2840"/>
      <c r="AG121" s="3078"/>
      <c r="AH121" s="3078"/>
      <c r="AI121" s="3078"/>
      <c r="AJ121" s="3078"/>
      <c r="AK121" s="3078"/>
      <c r="AL121" s="3078"/>
      <c r="AM121" s="3078"/>
      <c r="AN121" s="3078"/>
      <c r="AO121" s="3079"/>
    </row>
    <row r="122" spans="1:41" ht="21" customHeight="1">
      <c r="A122" s="3080"/>
      <c r="B122" s="2934"/>
      <c r="C122" s="2869"/>
      <c r="D122" s="2934"/>
      <c r="E122" s="2869"/>
      <c r="F122" s="3083" t="s">
        <v>2197</v>
      </c>
      <c r="G122" s="3076"/>
      <c r="H122" s="3076"/>
      <c r="I122" s="3076"/>
      <c r="J122" s="3076"/>
      <c r="K122" s="3076"/>
      <c r="L122" s="3076"/>
      <c r="M122" s="3077"/>
      <c r="N122" s="2840" t="s">
        <v>2216</v>
      </c>
      <c r="O122" s="2840"/>
      <c r="P122" s="2840"/>
      <c r="Q122" s="2840"/>
      <c r="R122" s="2840"/>
      <c r="S122" s="2840"/>
      <c r="T122" s="2840"/>
      <c r="U122" s="2840"/>
      <c r="V122" s="2840"/>
      <c r="W122" s="2840"/>
      <c r="X122" s="2840"/>
      <c r="Y122" s="2840"/>
      <c r="Z122" s="2840"/>
      <c r="AA122" s="2840"/>
      <c r="AB122" s="2840"/>
      <c r="AC122" s="2840"/>
      <c r="AD122" s="2840"/>
      <c r="AE122" s="2840"/>
      <c r="AF122" s="2840"/>
      <c r="AG122" s="3078"/>
      <c r="AH122" s="3078"/>
      <c r="AI122" s="3078"/>
      <c r="AJ122" s="3078"/>
      <c r="AK122" s="3078"/>
      <c r="AL122" s="3078"/>
      <c r="AM122" s="3078"/>
      <c r="AN122" s="3078"/>
      <c r="AO122" s="3079"/>
    </row>
    <row r="123" spans="1:41" ht="21" customHeight="1">
      <c r="A123" s="3080"/>
      <c r="B123" s="2934"/>
      <c r="C123" s="2869"/>
      <c r="D123" s="2965"/>
      <c r="E123" s="2966"/>
      <c r="F123" s="3095" t="s">
        <v>2217</v>
      </c>
      <c r="G123" s="3096"/>
      <c r="H123" s="3096"/>
      <c r="I123" s="3096"/>
      <c r="J123" s="3096"/>
      <c r="K123" s="3096"/>
      <c r="L123" s="3096"/>
      <c r="M123" s="3097"/>
      <c r="N123" s="3098" t="s">
        <v>2218</v>
      </c>
      <c r="O123" s="3098"/>
      <c r="P123" s="3098"/>
      <c r="Q123" s="3098"/>
      <c r="R123" s="3098"/>
      <c r="S123" s="3098"/>
      <c r="T123" s="3098"/>
      <c r="U123" s="3098"/>
      <c r="V123" s="3098"/>
      <c r="W123" s="3098"/>
      <c r="X123" s="3098"/>
      <c r="Y123" s="3098"/>
      <c r="Z123" s="3098"/>
      <c r="AA123" s="3098"/>
      <c r="AB123" s="3098"/>
      <c r="AC123" s="3098"/>
      <c r="AD123" s="3098"/>
      <c r="AE123" s="3098"/>
      <c r="AF123" s="3098"/>
      <c r="AG123" s="3099"/>
      <c r="AH123" s="3099"/>
      <c r="AI123" s="3099"/>
      <c r="AJ123" s="3099"/>
      <c r="AK123" s="3099"/>
      <c r="AL123" s="3099"/>
      <c r="AM123" s="3099"/>
      <c r="AN123" s="3099"/>
      <c r="AO123" s="3100"/>
    </row>
    <row r="124" spans="1:41" ht="10.5" customHeight="1">
      <c r="A124" s="3080"/>
      <c r="B124" s="2934"/>
      <c r="C124" s="2869"/>
      <c r="D124" s="3101" t="s">
        <v>2219</v>
      </c>
      <c r="E124" s="2950"/>
      <c r="F124" s="3102" t="s">
        <v>2220</v>
      </c>
      <c r="G124" s="3068"/>
      <c r="H124" s="3068"/>
      <c r="I124" s="3068"/>
      <c r="J124" s="3068"/>
      <c r="K124" s="3068"/>
      <c r="L124" s="3068"/>
      <c r="M124" s="3103"/>
      <c r="N124" s="3092" t="s">
        <v>2221</v>
      </c>
      <c r="O124" s="3092"/>
      <c r="P124" s="3092"/>
      <c r="Q124" s="3092"/>
      <c r="R124" s="3092"/>
      <c r="S124" s="3092"/>
      <c r="T124" s="3092"/>
      <c r="U124" s="3092"/>
      <c r="V124" s="3092"/>
      <c r="W124" s="3092"/>
      <c r="X124" s="3092"/>
      <c r="Y124" s="3092"/>
      <c r="Z124" s="3092"/>
      <c r="AA124" s="3092"/>
      <c r="AB124" s="3092"/>
      <c r="AC124" s="3092"/>
      <c r="AD124" s="3092"/>
      <c r="AE124" s="3092"/>
      <c r="AF124" s="3092"/>
      <c r="AG124" s="3093"/>
      <c r="AH124" s="3093"/>
      <c r="AI124" s="3093"/>
      <c r="AJ124" s="3093"/>
      <c r="AK124" s="3093"/>
      <c r="AL124" s="3093"/>
      <c r="AM124" s="3093"/>
      <c r="AN124" s="3093"/>
      <c r="AO124" s="3094"/>
    </row>
    <row r="125" spans="1:41" ht="10.5" customHeight="1">
      <c r="A125" s="3080"/>
      <c r="B125" s="2934"/>
      <c r="C125" s="2869"/>
      <c r="D125" s="2965"/>
      <c r="E125" s="2966"/>
      <c r="F125" s="3104" t="s">
        <v>2222</v>
      </c>
      <c r="G125" s="3105"/>
      <c r="H125" s="3105"/>
      <c r="I125" s="3105"/>
      <c r="J125" s="3105"/>
      <c r="K125" s="3105"/>
      <c r="L125" s="3105"/>
      <c r="M125" s="3106"/>
      <c r="N125" s="3098" t="s">
        <v>2223</v>
      </c>
      <c r="O125" s="3098"/>
      <c r="P125" s="3098"/>
      <c r="Q125" s="3098"/>
      <c r="R125" s="3098"/>
      <c r="S125" s="3098"/>
      <c r="T125" s="3098"/>
      <c r="U125" s="3098"/>
      <c r="V125" s="3098"/>
      <c r="W125" s="3098"/>
      <c r="X125" s="3098"/>
      <c r="Y125" s="3098"/>
      <c r="Z125" s="3098"/>
      <c r="AA125" s="3098"/>
      <c r="AB125" s="3098"/>
      <c r="AC125" s="3098"/>
      <c r="AD125" s="3098"/>
      <c r="AE125" s="3098"/>
      <c r="AF125" s="3098"/>
      <c r="AG125" s="3099"/>
      <c r="AH125" s="3099"/>
      <c r="AI125" s="3099"/>
      <c r="AJ125" s="3099"/>
      <c r="AK125" s="3099"/>
      <c r="AL125" s="3099"/>
      <c r="AM125" s="3099"/>
      <c r="AN125" s="3099"/>
      <c r="AO125" s="3100"/>
    </row>
    <row r="126" spans="1:41" ht="10.5" customHeight="1">
      <c r="A126" s="3080"/>
      <c r="B126" s="2934"/>
      <c r="C126" s="2869"/>
      <c r="D126" s="3081" t="s">
        <v>2224</v>
      </c>
      <c r="E126" s="2869"/>
      <c r="F126" s="3102" t="s">
        <v>2225</v>
      </c>
      <c r="G126" s="3068"/>
      <c r="H126" s="3068"/>
      <c r="I126" s="3068"/>
      <c r="J126" s="3068"/>
      <c r="K126" s="3068"/>
      <c r="L126" s="3068"/>
      <c r="M126" s="3103"/>
      <c r="N126" s="3092" t="s">
        <v>2226</v>
      </c>
      <c r="O126" s="3092"/>
      <c r="P126" s="3092"/>
      <c r="Q126" s="3092"/>
      <c r="R126" s="3092"/>
      <c r="S126" s="3092"/>
      <c r="T126" s="3092"/>
      <c r="U126" s="3092"/>
      <c r="V126" s="3092"/>
      <c r="W126" s="3092"/>
      <c r="X126" s="3092"/>
      <c r="Y126" s="3092"/>
      <c r="Z126" s="3092"/>
      <c r="AA126" s="3093"/>
      <c r="AB126" s="3093"/>
      <c r="AC126" s="3093"/>
      <c r="AD126" s="3092"/>
      <c r="AE126" s="3092"/>
      <c r="AF126" s="3092"/>
      <c r="AG126" s="3093"/>
      <c r="AH126" s="3093"/>
      <c r="AI126" s="3093"/>
      <c r="AJ126" s="3093"/>
      <c r="AK126" s="3093"/>
      <c r="AL126" s="3093"/>
      <c r="AM126" s="3093"/>
      <c r="AN126" s="3093"/>
      <c r="AO126" s="3094"/>
    </row>
    <row r="127" spans="1:41" ht="10.5" customHeight="1">
      <c r="A127" s="3080"/>
      <c r="B127" s="2934"/>
      <c r="C127" s="2869"/>
      <c r="D127" s="2934"/>
      <c r="E127" s="2869"/>
      <c r="F127" s="3107" t="s">
        <v>2227</v>
      </c>
      <c r="G127" s="3108"/>
      <c r="H127" s="3108"/>
      <c r="I127" s="3108"/>
      <c r="J127" s="3108"/>
      <c r="K127" s="3108"/>
      <c r="L127" s="3108"/>
      <c r="M127" s="3109"/>
      <c r="N127" s="2840" t="s">
        <v>2228</v>
      </c>
      <c r="O127" s="2840"/>
      <c r="P127" s="2840"/>
      <c r="Q127" s="2840"/>
      <c r="R127" s="2840"/>
      <c r="S127" s="2840"/>
      <c r="T127" s="2840"/>
      <c r="U127" s="2840"/>
      <c r="V127" s="2840"/>
      <c r="W127" s="2840"/>
      <c r="X127" s="2840"/>
      <c r="Y127" s="2840"/>
      <c r="Z127" s="2840"/>
      <c r="AA127" s="3078"/>
      <c r="AB127" s="3078"/>
      <c r="AC127" s="3078"/>
      <c r="AD127" s="2840"/>
      <c r="AE127" s="2840"/>
      <c r="AF127" s="2840"/>
      <c r="AG127" s="3078"/>
      <c r="AH127" s="3078"/>
      <c r="AI127" s="3078"/>
      <c r="AJ127" s="3078"/>
      <c r="AK127" s="3078"/>
      <c r="AL127" s="3078"/>
      <c r="AM127" s="3078"/>
      <c r="AN127" s="3078"/>
      <c r="AO127" s="3079"/>
    </row>
    <row r="128" spans="1:41" ht="21" customHeight="1">
      <c r="A128" s="3080"/>
      <c r="B128" s="2934"/>
      <c r="C128" s="2869"/>
      <c r="D128" s="2934"/>
      <c r="E128" s="2869"/>
      <c r="F128" s="3110" t="s">
        <v>2212</v>
      </c>
      <c r="G128" s="3108"/>
      <c r="H128" s="3108"/>
      <c r="I128" s="3108"/>
      <c r="J128" s="3108"/>
      <c r="K128" s="3108"/>
      <c r="L128" s="3108"/>
      <c r="M128" s="3109"/>
      <c r="N128" s="2840" t="s">
        <v>2229</v>
      </c>
      <c r="O128" s="2840"/>
      <c r="P128" s="2840"/>
      <c r="Q128" s="2840"/>
      <c r="R128" s="2840"/>
      <c r="S128" s="2840"/>
      <c r="T128" s="2840"/>
      <c r="U128" s="2840"/>
      <c r="V128" s="2840"/>
      <c r="W128" s="2840"/>
      <c r="X128" s="2840"/>
      <c r="Y128" s="2840"/>
      <c r="Z128" s="2840"/>
      <c r="AA128" s="3078"/>
      <c r="AB128" s="3078"/>
      <c r="AC128" s="3078"/>
      <c r="AD128" s="2840"/>
      <c r="AE128" s="2840"/>
      <c r="AF128" s="2840"/>
      <c r="AG128" s="3078"/>
      <c r="AH128" s="3078"/>
      <c r="AI128" s="3078"/>
      <c r="AJ128" s="3078"/>
      <c r="AK128" s="3078"/>
      <c r="AL128" s="3078"/>
      <c r="AM128" s="3078"/>
      <c r="AN128" s="3078"/>
      <c r="AO128" s="3079"/>
    </row>
    <row r="129" spans="1:41" ht="21" customHeight="1">
      <c r="A129" s="3080"/>
      <c r="B129" s="2934"/>
      <c r="C129" s="2869"/>
      <c r="D129" s="2965"/>
      <c r="E129" s="2966"/>
      <c r="F129" s="3104" t="s">
        <v>2230</v>
      </c>
      <c r="G129" s="3105"/>
      <c r="H129" s="3105"/>
      <c r="I129" s="3105"/>
      <c r="J129" s="3105"/>
      <c r="K129" s="3105"/>
      <c r="L129" s="3105"/>
      <c r="M129" s="3106"/>
      <c r="N129" s="3098" t="s">
        <v>2231</v>
      </c>
      <c r="O129" s="3098"/>
      <c r="P129" s="3098"/>
      <c r="Q129" s="3098"/>
      <c r="R129" s="3098"/>
      <c r="S129" s="3098"/>
      <c r="T129" s="3098"/>
      <c r="U129" s="3098"/>
      <c r="V129" s="3098"/>
      <c r="W129" s="3098"/>
      <c r="X129" s="3098"/>
      <c r="Y129" s="3098"/>
      <c r="Z129" s="3098"/>
      <c r="AA129" s="3099"/>
      <c r="AB129" s="3099"/>
      <c r="AC129" s="3099"/>
      <c r="AD129" s="3098"/>
      <c r="AE129" s="3098"/>
      <c r="AF129" s="3098"/>
      <c r="AG129" s="3099"/>
      <c r="AH129" s="3099"/>
      <c r="AI129" s="3099"/>
      <c r="AJ129" s="3099"/>
      <c r="AK129" s="3099"/>
      <c r="AL129" s="3099"/>
      <c r="AM129" s="3099"/>
      <c r="AN129" s="3099"/>
      <c r="AO129" s="3100"/>
    </row>
    <row r="130" spans="1:41" ht="10.5" customHeight="1">
      <c r="A130" s="3080"/>
      <c r="B130" s="2934"/>
      <c r="C130" s="2869"/>
      <c r="D130" s="3081" t="s">
        <v>2232</v>
      </c>
      <c r="E130" s="2869"/>
      <c r="F130" s="2935" t="s">
        <v>2109</v>
      </c>
      <c r="G130" s="2882"/>
      <c r="H130" s="2882"/>
      <c r="I130" s="2882"/>
      <c r="J130" s="2882"/>
      <c r="K130" s="2882"/>
      <c r="L130" s="2882"/>
      <c r="M130" s="2883"/>
      <c r="N130" s="3092" t="s">
        <v>2233</v>
      </c>
      <c r="O130" s="3092"/>
      <c r="P130" s="3092"/>
      <c r="Q130" s="3092"/>
      <c r="R130" s="3092"/>
      <c r="S130" s="3092"/>
      <c r="T130" s="3092"/>
      <c r="U130" s="3092"/>
      <c r="V130" s="3092"/>
      <c r="W130" s="3092"/>
      <c r="X130" s="3092"/>
      <c r="Y130" s="3092"/>
      <c r="Z130" s="3092"/>
      <c r="AA130" s="3093"/>
      <c r="AB130" s="3093"/>
      <c r="AC130" s="3093"/>
      <c r="AD130" s="3092"/>
      <c r="AE130" s="3092"/>
      <c r="AF130" s="3092"/>
      <c r="AG130" s="3093"/>
      <c r="AH130" s="3093"/>
      <c r="AI130" s="3093"/>
      <c r="AJ130" s="3093"/>
      <c r="AK130" s="3093"/>
      <c r="AL130" s="3093"/>
      <c r="AM130" s="3093"/>
      <c r="AN130" s="3093"/>
      <c r="AO130" s="3094"/>
    </row>
    <row r="131" spans="1:41" ht="10.5" customHeight="1">
      <c r="A131" s="3080"/>
      <c r="B131" s="2934"/>
      <c r="C131" s="2869"/>
      <c r="D131" s="2965"/>
      <c r="E131" s="2966"/>
      <c r="F131" s="2941" t="s">
        <v>2111</v>
      </c>
      <c r="G131" s="3111"/>
      <c r="H131" s="3111"/>
      <c r="I131" s="3111"/>
      <c r="J131" s="3111"/>
      <c r="K131" s="3111"/>
      <c r="L131" s="3111"/>
      <c r="M131" s="2942"/>
      <c r="N131" s="3098" t="s">
        <v>2234</v>
      </c>
      <c r="O131" s="3098"/>
      <c r="P131" s="3098"/>
      <c r="Q131" s="3098"/>
      <c r="R131" s="3098"/>
      <c r="S131" s="3098"/>
      <c r="T131" s="3098"/>
      <c r="U131" s="3098"/>
      <c r="V131" s="3098"/>
      <c r="W131" s="3098"/>
      <c r="X131" s="3098"/>
      <c r="Y131" s="3098"/>
      <c r="Z131" s="3098"/>
      <c r="AA131" s="3099"/>
      <c r="AB131" s="3099"/>
      <c r="AC131" s="3099"/>
      <c r="AD131" s="3098"/>
      <c r="AE131" s="3098"/>
      <c r="AF131" s="3098"/>
      <c r="AG131" s="3099"/>
      <c r="AH131" s="3099"/>
      <c r="AI131" s="3099"/>
      <c r="AJ131" s="3099"/>
      <c r="AK131" s="3099"/>
      <c r="AL131" s="3099"/>
      <c r="AM131" s="3099"/>
      <c r="AN131" s="3099"/>
      <c r="AO131" s="3100"/>
    </row>
    <row r="132" spans="1:41" ht="10.5" customHeight="1">
      <c r="A132" s="3080"/>
      <c r="B132" s="2934"/>
      <c r="C132" s="2869"/>
      <c r="D132" s="3112" t="s">
        <v>2235</v>
      </c>
      <c r="E132" s="2977"/>
      <c r="F132" s="2935" t="s">
        <v>2236</v>
      </c>
      <c r="G132" s="2882"/>
      <c r="H132" s="2882"/>
      <c r="I132" s="2882"/>
      <c r="J132" s="2882"/>
      <c r="K132" s="2882"/>
      <c r="L132" s="2882"/>
      <c r="M132" s="2883"/>
      <c r="N132" s="3092" t="s">
        <v>2237</v>
      </c>
      <c r="O132" s="3092"/>
      <c r="P132" s="3092"/>
      <c r="Q132" s="3092"/>
      <c r="R132" s="3092"/>
      <c r="S132" s="3092"/>
      <c r="T132" s="3092"/>
      <c r="U132" s="3092"/>
      <c r="V132" s="3092"/>
      <c r="W132" s="3092"/>
      <c r="X132" s="3092"/>
      <c r="Y132" s="3092"/>
      <c r="Z132" s="3092"/>
      <c r="AA132" s="3093"/>
      <c r="AB132" s="3093"/>
      <c r="AC132" s="3093"/>
      <c r="AD132" s="3092"/>
      <c r="AE132" s="3092"/>
      <c r="AF132" s="3092"/>
      <c r="AG132" s="3093"/>
      <c r="AH132" s="3093"/>
      <c r="AI132" s="3093"/>
      <c r="AJ132" s="3093"/>
      <c r="AK132" s="3093"/>
      <c r="AL132" s="3093"/>
      <c r="AM132" s="3093"/>
      <c r="AN132" s="3093"/>
      <c r="AO132" s="3094"/>
    </row>
    <row r="133" spans="1:41" ht="10.5" customHeight="1">
      <c r="A133" s="3080"/>
      <c r="B133" s="2934"/>
      <c r="C133" s="2869"/>
      <c r="D133" s="3113"/>
      <c r="E133" s="3114"/>
      <c r="F133" s="2941" t="s">
        <v>2238</v>
      </c>
      <c r="G133" s="3111"/>
      <c r="H133" s="3111"/>
      <c r="I133" s="3111"/>
      <c r="J133" s="3111"/>
      <c r="K133" s="3111"/>
      <c r="L133" s="3111"/>
      <c r="M133" s="2942"/>
      <c r="N133" s="3098" t="s">
        <v>2239</v>
      </c>
      <c r="O133" s="3098"/>
      <c r="P133" s="3098"/>
      <c r="Q133" s="3098"/>
      <c r="R133" s="3098"/>
      <c r="S133" s="3098"/>
      <c r="T133" s="3098"/>
      <c r="U133" s="3098"/>
      <c r="V133" s="3098"/>
      <c r="W133" s="3098"/>
      <c r="X133" s="3098"/>
      <c r="Y133" s="3098"/>
      <c r="Z133" s="3098"/>
      <c r="AA133" s="3099"/>
      <c r="AB133" s="3099"/>
      <c r="AC133" s="3099"/>
      <c r="AD133" s="3098"/>
      <c r="AE133" s="3098"/>
      <c r="AF133" s="3098"/>
      <c r="AG133" s="3099"/>
      <c r="AH133" s="3099"/>
      <c r="AI133" s="3099"/>
      <c r="AJ133" s="3099"/>
      <c r="AK133" s="3099"/>
      <c r="AL133" s="3099"/>
      <c r="AM133" s="3099"/>
      <c r="AN133" s="3099"/>
      <c r="AO133" s="3100"/>
    </row>
    <row r="134" spans="1:41" ht="10.5" customHeight="1">
      <c r="A134" s="3080"/>
      <c r="B134" s="2934"/>
      <c r="C134" s="2869"/>
      <c r="D134" s="3081" t="s">
        <v>2240</v>
      </c>
      <c r="E134" s="2869"/>
      <c r="F134" s="2935" t="s">
        <v>2241</v>
      </c>
      <c r="G134" s="2882"/>
      <c r="H134" s="2882"/>
      <c r="I134" s="2882"/>
      <c r="J134" s="2882"/>
      <c r="K134" s="2882"/>
      <c r="L134" s="2882"/>
      <c r="M134" s="2883"/>
      <c r="N134" s="3092" t="s">
        <v>2242</v>
      </c>
      <c r="O134" s="3092"/>
      <c r="P134" s="3092"/>
      <c r="Q134" s="3092"/>
      <c r="R134" s="3092"/>
      <c r="S134" s="3092"/>
      <c r="T134" s="3092"/>
      <c r="U134" s="3092"/>
      <c r="V134" s="3092"/>
      <c r="W134" s="3092"/>
      <c r="X134" s="3092"/>
      <c r="Y134" s="3092"/>
      <c r="Z134" s="3092"/>
      <c r="AA134" s="3093"/>
      <c r="AB134" s="3093"/>
      <c r="AC134" s="3093"/>
      <c r="AD134" s="3092"/>
      <c r="AE134" s="3092"/>
      <c r="AF134" s="3092"/>
      <c r="AG134" s="3093"/>
      <c r="AH134" s="3093"/>
      <c r="AI134" s="3093"/>
      <c r="AJ134" s="3093"/>
      <c r="AK134" s="3093"/>
      <c r="AL134" s="3093"/>
      <c r="AM134" s="3093"/>
      <c r="AN134" s="3093"/>
      <c r="AO134" s="3094"/>
    </row>
    <row r="135" spans="1:41" ht="10.5" customHeight="1">
      <c r="A135" s="3080"/>
      <c r="B135" s="2934"/>
      <c r="C135" s="2869"/>
      <c r="D135" s="2965"/>
      <c r="E135" s="2966"/>
      <c r="F135" s="2941" t="s">
        <v>2243</v>
      </c>
      <c r="G135" s="3111"/>
      <c r="H135" s="3111"/>
      <c r="I135" s="3111"/>
      <c r="J135" s="3111"/>
      <c r="K135" s="3111"/>
      <c r="L135" s="3111"/>
      <c r="M135" s="2942"/>
      <c r="N135" s="3098" t="s">
        <v>2244</v>
      </c>
      <c r="O135" s="3098"/>
      <c r="P135" s="3098"/>
      <c r="Q135" s="3098"/>
      <c r="R135" s="3098"/>
      <c r="S135" s="3098"/>
      <c r="T135" s="3098"/>
      <c r="U135" s="3098"/>
      <c r="V135" s="3098"/>
      <c r="W135" s="3098"/>
      <c r="X135" s="3098"/>
      <c r="Y135" s="3098"/>
      <c r="Z135" s="3098"/>
      <c r="AA135" s="3099"/>
      <c r="AB135" s="3099"/>
      <c r="AC135" s="3099"/>
      <c r="AD135" s="3098"/>
      <c r="AE135" s="3098"/>
      <c r="AF135" s="3098"/>
      <c r="AG135" s="3099"/>
      <c r="AH135" s="3099"/>
      <c r="AI135" s="3099"/>
      <c r="AJ135" s="3099"/>
      <c r="AK135" s="3099"/>
      <c r="AL135" s="3099"/>
      <c r="AM135" s="3099"/>
      <c r="AN135" s="3099"/>
      <c r="AO135" s="3100"/>
    </row>
    <row r="136" spans="1:41" ht="10.5" customHeight="1">
      <c r="A136" s="3080"/>
      <c r="B136" s="2934"/>
      <c r="C136" s="2869"/>
      <c r="D136" s="2935" t="s">
        <v>2245</v>
      </c>
      <c r="E136" s="2882"/>
      <c r="F136" s="2882"/>
      <c r="G136" s="2882"/>
      <c r="H136" s="2882"/>
      <c r="I136" s="2882"/>
      <c r="J136" s="2882"/>
      <c r="K136" s="2882"/>
      <c r="L136" s="2882"/>
      <c r="M136" s="2883"/>
      <c r="N136" s="3092" t="s">
        <v>2246</v>
      </c>
      <c r="O136" s="3092"/>
      <c r="P136" s="3092"/>
      <c r="Q136" s="3092"/>
      <c r="R136" s="3092"/>
      <c r="S136" s="3092"/>
      <c r="T136" s="3092"/>
      <c r="U136" s="3092"/>
      <c r="V136" s="3092"/>
      <c r="W136" s="3092"/>
      <c r="X136" s="3092"/>
      <c r="Y136" s="3092"/>
      <c r="Z136" s="3092"/>
      <c r="AA136" s="3093"/>
      <c r="AB136" s="3093"/>
      <c r="AC136" s="3093"/>
      <c r="AD136" s="3092"/>
      <c r="AE136" s="3092"/>
      <c r="AF136" s="3092"/>
      <c r="AG136" s="3093"/>
      <c r="AH136" s="3093"/>
      <c r="AI136" s="3093"/>
      <c r="AJ136" s="3093"/>
      <c r="AK136" s="3093"/>
      <c r="AL136" s="3093"/>
      <c r="AM136" s="3093"/>
      <c r="AN136" s="3093"/>
      <c r="AO136" s="3094"/>
    </row>
    <row r="137" spans="1:41" ht="10.5" customHeight="1">
      <c r="A137" s="3080"/>
      <c r="B137" s="2934"/>
      <c r="C137" s="2869"/>
      <c r="D137" s="2935" t="s">
        <v>2247</v>
      </c>
      <c r="E137" s="2882"/>
      <c r="F137" s="2882"/>
      <c r="G137" s="2882"/>
      <c r="H137" s="2882"/>
      <c r="I137" s="2882"/>
      <c r="J137" s="2882"/>
      <c r="K137" s="2882"/>
      <c r="L137" s="2882"/>
      <c r="M137" s="2883"/>
      <c r="N137" s="2840" t="s">
        <v>2248</v>
      </c>
      <c r="O137" s="2840"/>
      <c r="P137" s="2840"/>
      <c r="Q137" s="2840"/>
      <c r="R137" s="2840"/>
      <c r="S137" s="2840"/>
      <c r="T137" s="2840"/>
      <c r="U137" s="2840"/>
      <c r="V137" s="2840"/>
      <c r="W137" s="2840"/>
      <c r="X137" s="2840"/>
      <c r="Y137" s="2840"/>
      <c r="Z137" s="2840"/>
      <c r="AA137" s="3078"/>
      <c r="AB137" s="3078"/>
      <c r="AC137" s="3078"/>
      <c r="AD137" s="2840"/>
      <c r="AE137" s="2840"/>
      <c r="AF137" s="2840"/>
      <c r="AG137" s="3078"/>
      <c r="AH137" s="3078"/>
      <c r="AI137" s="3078"/>
      <c r="AJ137" s="3078"/>
      <c r="AK137" s="3078"/>
      <c r="AL137" s="3078"/>
      <c r="AM137" s="3078"/>
      <c r="AN137" s="3078"/>
      <c r="AO137" s="3079"/>
    </row>
    <row r="138" spans="1:41" ht="10.5" customHeight="1">
      <c r="A138" s="3080"/>
      <c r="B138" s="2965"/>
      <c r="C138" s="2966"/>
      <c r="D138" s="2941" t="s">
        <v>2249</v>
      </c>
      <c r="E138" s="3111"/>
      <c r="F138" s="3111"/>
      <c r="G138" s="3111"/>
      <c r="H138" s="3111"/>
      <c r="I138" s="3111"/>
      <c r="J138" s="3111"/>
      <c r="K138" s="3111"/>
      <c r="L138" s="3111"/>
      <c r="M138" s="2942"/>
      <c r="N138" s="3098" t="s">
        <v>2250</v>
      </c>
      <c r="O138" s="3098"/>
      <c r="P138" s="3098"/>
      <c r="Q138" s="3098"/>
      <c r="R138" s="3098"/>
      <c r="S138" s="3098"/>
      <c r="T138" s="3098"/>
      <c r="U138" s="3098"/>
      <c r="V138" s="3098"/>
      <c r="W138" s="3098"/>
      <c r="X138" s="3098"/>
      <c r="Y138" s="3098"/>
      <c r="Z138" s="3098"/>
      <c r="AA138" s="3098"/>
      <c r="AB138" s="3098"/>
      <c r="AC138" s="3098"/>
      <c r="AD138" s="3098"/>
      <c r="AE138" s="3098"/>
      <c r="AF138" s="3098"/>
      <c r="AG138" s="3098"/>
      <c r="AH138" s="3098"/>
      <c r="AI138" s="3098"/>
      <c r="AJ138" s="3098"/>
      <c r="AK138" s="3098"/>
      <c r="AL138" s="3098"/>
      <c r="AM138" s="3098"/>
      <c r="AN138" s="3098"/>
      <c r="AO138" s="3115"/>
    </row>
    <row r="139" spans="1:41" ht="10.5" customHeight="1">
      <c r="A139" s="3080"/>
      <c r="B139" s="3116" t="s">
        <v>2251</v>
      </c>
      <c r="C139" s="3117"/>
      <c r="D139" s="3118" t="s">
        <v>2252</v>
      </c>
      <c r="E139" s="3118"/>
      <c r="F139" s="3118"/>
      <c r="G139" s="3118"/>
      <c r="H139" s="3118"/>
      <c r="I139" s="3118"/>
      <c r="J139" s="3118"/>
      <c r="K139" s="3119">
        <v>0.19</v>
      </c>
      <c r="L139" s="3118"/>
      <c r="M139" s="3118"/>
      <c r="N139" s="3118" t="s">
        <v>2253</v>
      </c>
      <c r="O139" s="3118"/>
      <c r="P139" s="3118"/>
      <c r="Q139" s="3118"/>
      <c r="R139" s="3118"/>
      <c r="S139" s="3118"/>
      <c r="T139" s="3118"/>
      <c r="U139" s="3118"/>
      <c r="V139" s="3118"/>
      <c r="W139" s="3118"/>
      <c r="X139" s="3118"/>
      <c r="Y139" s="3118"/>
      <c r="Z139" s="3118"/>
      <c r="AA139" s="3118"/>
      <c r="AB139" s="3118"/>
      <c r="AC139" s="3118"/>
      <c r="AD139" s="3118"/>
      <c r="AE139" s="3118"/>
      <c r="AF139" s="3118"/>
      <c r="AG139" s="3118"/>
      <c r="AH139" s="3118"/>
      <c r="AI139" s="3118"/>
      <c r="AJ139" s="3118"/>
      <c r="AK139" s="3118"/>
      <c r="AL139" s="3118"/>
      <c r="AM139" s="3118"/>
      <c r="AN139" s="3118"/>
      <c r="AO139" s="3120"/>
    </row>
    <row r="140" spans="1:41" ht="10.5" customHeight="1">
      <c r="A140" s="3080"/>
      <c r="B140" s="3081" t="s">
        <v>2254</v>
      </c>
      <c r="C140" s="2869"/>
      <c r="D140" s="2840" t="s">
        <v>2255</v>
      </c>
      <c r="E140" s="2840"/>
      <c r="F140" s="2840"/>
      <c r="G140" s="2840"/>
      <c r="H140" s="2840"/>
      <c r="I140" s="2840"/>
      <c r="J140" s="2840"/>
      <c r="K140" s="3121">
        <v>3.5000000000000003E-2</v>
      </c>
      <c r="L140" s="2840"/>
      <c r="M140" s="2840"/>
      <c r="N140" s="3092" t="s">
        <v>2256</v>
      </c>
      <c r="O140" s="3092"/>
      <c r="P140" s="3092"/>
      <c r="Q140" s="3092"/>
      <c r="R140" s="3092"/>
      <c r="S140" s="3093"/>
      <c r="T140" s="3093"/>
      <c r="U140" s="3093"/>
      <c r="V140" s="3093"/>
      <c r="W140" s="3092"/>
      <c r="X140" s="3092"/>
      <c r="Y140" s="3092"/>
      <c r="Z140" s="3092"/>
      <c r="AA140" s="3093"/>
      <c r="AB140" s="3093"/>
      <c r="AC140" s="3093"/>
      <c r="AD140" s="3092"/>
      <c r="AE140" s="3092"/>
      <c r="AF140" s="3092"/>
      <c r="AG140" s="3093"/>
      <c r="AH140" s="3093"/>
      <c r="AI140" s="3093"/>
      <c r="AJ140" s="3093"/>
      <c r="AK140" s="3093"/>
      <c r="AL140" s="3093"/>
      <c r="AM140" s="3093"/>
      <c r="AN140" s="3093"/>
      <c r="AO140" s="3094"/>
    </row>
    <row r="141" spans="1:41" ht="10.5" customHeight="1">
      <c r="A141" s="3080"/>
      <c r="B141" s="2934"/>
      <c r="C141" s="2869"/>
      <c r="D141" s="2840" t="s">
        <v>2175</v>
      </c>
      <c r="E141" s="2840"/>
      <c r="F141" s="2840"/>
      <c r="G141" s="2840"/>
      <c r="H141" s="2840"/>
      <c r="I141" s="2840"/>
      <c r="J141" s="2840"/>
      <c r="K141" s="2840" t="s">
        <v>2257</v>
      </c>
      <c r="L141" s="2840"/>
      <c r="M141" s="2840"/>
      <c r="N141" s="2840" t="s">
        <v>2258</v>
      </c>
      <c r="O141" s="2840"/>
      <c r="P141" s="2840"/>
      <c r="Q141" s="2840"/>
      <c r="R141" s="2840"/>
      <c r="S141" s="3078"/>
      <c r="T141" s="3078"/>
      <c r="U141" s="3078"/>
      <c r="V141" s="3078"/>
      <c r="W141" s="2840"/>
      <c r="X141" s="2840"/>
      <c r="Y141" s="2840"/>
      <c r="Z141" s="2840"/>
      <c r="AA141" s="3078"/>
      <c r="AB141" s="3078"/>
      <c r="AC141" s="3078"/>
      <c r="AD141" s="2840"/>
      <c r="AE141" s="2840"/>
      <c r="AF141" s="2840"/>
      <c r="AG141" s="3078"/>
      <c r="AH141" s="3078"/>
      <c r="AI141" s="3078"/>
      <c r="AJ141" s="3078"/>
      <c r="AK141" s="3078"/>
      <c r="AL141" s="3078"/>
      <c r="AM141" s="3078"/>
      <c r="AN141" s="3078"/>
      <c r="AO141" s="3079"/>
    </row>
    <row r="142" spans="1:41" ht="10.5" customHeight="1">
      <c r="A142" s="3080"/>
      <c r="B142" s="2934"/>
      <c r="C142" s="2869"/>
      <c r="D142" s="2840" t="s">
        <v>2259</v>
      </c>
      <c r="E142" s="2840"/>
      <c r="F142" s="2840"/>
      <c r="G142" s="2840"/>
      <c r="H142" s="2840"/>
      <c r="I142" s="2840"/>
      <c r="J142" s="2840"/>
      <c r="K142" s="3122">
        <v>0.02</v>
      </c>
      <c r="L142" s="2840"/>
      <c r="M142" s="2840"/>
      <c r="N142" s="2840" t="s">
        <v>2260</v>
      </c>
      <c r="O142" s="2840"/>
      <c r="P142" s="2840"/>
      <c r="Q142" s="2840"/>
      <c r="R142" s="2840"/>
      <c r="S142" s="3078"/>
      <c r="T142" s="3078"/>
      <c r="U142" s="3078"/>
      <c r="V142" s="3078"/>
      <c r="W142" s="2840"/>
      <c r="X142" s="2840"/>
      <c r="Y142" s="2840"/>
      <c r="Z142" s="2840"/>
      <c r="AA142" s="3078"/>
      <c r="AB142" s="3078"/>
      <c r="AC142" s="3078"/>
      <c r="AD142" s="2840"/>
      <c r="AE142" s="2840"/>
      <c r="AF142" s="2840"/>
      <c r="AG142" s="3078"/>
      <c r="AH142" s="3078"/>
      <c r="AI142" s="3078"/>
      <c r="AJ142" s="3078"/>
      <c r="AK142" s="3078"/>
      <c r="AL142" s="3078"/>
      <c r="AM142" s="3078"/>
      <c r="AN142" s="3078"/>
      <c r="AO142" s="3079"/>
    </row>
    <row r="143" spans="1:41" ht="10.5" customHeight="1">
      <c r="A143" s="3080"/>
      <c r="B143" s="2934"/>
      <c r="C143" s="2869"/>
      <c r="D143" s="3011" t="s">
        <v>2261</v>
      </c>
      <c r="E143" s="3011"/>
      <c r="F143" s="3011"/>
      <c r="G143" s="3011"/>
      <c r="H143" s="3011"/>
      <c r="I143" s="3011"/>
      <c r="J143" s="3011"/>
      <c r="K143" s="3122">
        <v>0.02</v>
      </c>
      <c r="L143" s="2840"/>
      <c r="M143" s="2840"/>
      <c r="N143" s="2840" t="s">
        <v>2262</v>
      </c>
      <c r="O143" s="2840"/>
      <c r="P143" s="2840"/>
      <c r="Q143" s="2840"/>
      <c r="R143" s="2840"/>
      <c r="S143" s="3078"/>
      <c r="T143" s="3078"/>
      <c r="U143" s="3078"/>
      <c r="V143" s="3078"/>
      <c r="W143" s="2840"/>
      <c r="X143" s="2840"/>
      <c r="Y143" s="2840"/>
      <c r="Z143" s="2840"/>
      <c r="AA143" s="3078"/>
      <c r="AB143" s="3078"/>
      <c r="AC143" s="3078"/>
      <c r="AD143" s="2840"/>
      <c r="AE143" s="2840"/>
      <c r="AF143" s="2840"/>
      <c r="AG143" s="3078"/>
      <c r="AH143" s="3078"/>
      <c r="AI143" s="3078"/>
      <c r="AJ143" s="3078"/>
      <c r="AK143" s="3078"/>
      <c r="AL143" s="3078"/>
      <c r="AM143" s="3078"/>
      <c r="AN143" s="3078"/>
      <c r="AO143" s="3079"/>
    </row>
    <row r="144" spans="1:41" ht="10.5" customHeight="1">
      <c r="A144" s="3080"/>
      <c r="B144" s="2934"/>
      <c r="C144" s="2869"/>
      <c r="D144" s="2840" t="s">
        <v>2263</v>
      </c>
      <c r="E144" s="2840"/>
      <c r="F144" s="2840"/>
      <c r="G144" s="2840"/>
      <c r="H144" s="2840"/>
      <c r="I144" s="2840"/>
      <c r="J144" s="2840"/>
      <c r="K144" s="3122">
        <v>0.06</v>
      </c>
      <c r="L144" s="2840"/>
      <c r="M144" s="2840"/>
      <c r="N144" s="2840" t="s">
        <v>2264</v>
      </c>
      <c r="O144" s="2840"/>
      <c r="P144" s="2840"/>
      <c r="Q144" s="2840"/>
      <c r="R144" s="2840"/>
      <c r="S144" s="3078"/>
      <c r="T144" s="3078"/>
      <c r="U144" s="3078"/>
      <c r="V144" s="3078"/>
      <c r="W144" s="2840"/>
      <c r="X144" s="2840"/>
      <c r="Y144" s="2840"/>
      <c r="Z144" s="2840"/>
      <c r="AA144" s="3078"/>
      <c r="AB144" s="3078"/>
      <c r="AC144" s="3078"/>
      <c r="AD144" s="2840"/>
      <c r="AE144" s="2840"/>
      <c r="AF144" s="2840"/>
      <c r="AG144" s="3078"/>
      <c r="AH144" s="3078"/>
      <c r="AI144" s="3078"/>
      <c r="AJ144" s="3078"/>
      <c r="AK144" s="3078"/>
      <c r="AL144" s="3078"/>
      <c r="AM144" s="3078"/>
      <c r="AN144" s="3078"/>
      <c r="AO144" s="3079"/>
    </row>
    <row r="145" spans="1:41" ht="10.5" customHeight="1">
      <c r="A145" s="3080"/>
      <c r="B145" s="2934"/>
      <c r="C145" s="2869"/>
      <c r="D145" s="2840" t="s">
        <v>2265</v>
      </c>
      <c r="E145" s="2840"/>
      <c r="F145" s="2840"/>
      <c r="G145" s="2840"/>
      <c r="H145" s="2840"/>
      <c r="I145" s="2840"/>
      <c r="J145" s="2840"/>
      <c r="K145" s="3122">
        <v>0.06</v>
      </c>
      <c r="L145" s="2840"/>
      <c r="M145" s="2840"/>
      <c r="N145" s="2840" t="s">
        <v>2266</v>
      </c>
      <c r="O145" s="2840"/>
      <c r="P145" s="2840"/>
      <c r="Q145" s="2840"/>
      <c r="R145" s="2840"/>
      <c r="S145" s="3078"/>
      <c r="T145" s="3078"/>
      <c r="U145" s="3078"/>
      <c r="V145" s="3078"/>
      <c r="W145" s="2840"/>
      <c r="X145" s="2840"/>
      <c r="Y145" s="2840"/>
      <c r="Z145" s="2840"/>
      <c r="AA145" s="2840"/>
      <c r="AB145" s="2840"/>
      <c r="AC145" s="2840"/>
      <c r="AD145" s="2840"/>
      <c r="AE145" s="2840"/>
      <c r="AF145" s="2840"/>
      <c r="AG145" s="3078"/>
      <c r="AH145" s="3078"/>
      <c r="AI145" s="3078"/>
      <c r="AJ145" s="3078"/>
      <c r="AK145" s="3078"/>
      <c r="AL145" s="3078"/>
      <c r="AM145" s="3078"/>
      <c r="AN145" s="3078"/>
      <c r="AO145" s="3079"/>
    </row>
    <row r="146" spans="1:41" ht="10.5" customHeight="1">
      <c r="A146" s="3123"/>
      <c r="B146" s="2965"/>
      <c r="C146" s="2966"/>
      <c r="D146" s="2941" t="s">
        <v>2267</v>
      </c>
      <c r="E146" s="3111"/>
      <c r="F146" s="3111"/>
      <c r="G146" s="3111"/>
      <c r="H146" s="3111"/>
      <c r="I146" s="3111"/>
      <c r="J146" s="3111"/>
      <c r="K146" s="3111"/>
      <c r="L146" s="3111"/>
      <c r="M146" s="2942"/>
      <c r="N146" s="3098" t="s">
        <v>2268</v>
      </c>
      <c r="O146" s="3098"/>
      <c r="P146" s="3098"/>
      <c r="Q146" s="3098"/>
      <c r="R146" s="3098"/>
      <c r="S146" s="3099"/>
      <c r="T146" s="3099"/>
      <c r="U146" s="3099"/>
      <c r="V146" s="3099"/>
      <c r="W146" s="3098"/>
      <c r="X146" s="3098"/>
      <c r="Y146" s="3098"/>
      <c r="Z146" s="3098"/>
      <c r="AA146" s="3099"/>
      <c r="AB146" s="3099"/>
      <c r="AC146" s="3099"/>
      <c r="AD146" s="3098"/>
      <c r="AE146" s="3098"/>
      <c r="AF146" s="3098"/>
      <c r="AG146" s="3098"/>
      <c r="AH146" s="3098"/>
      <c r="AI146" s="3098"/>
      <c r="AJ146" s="3098"/>
      <c r="AK146" s="3098"/>
      <c r="AL146" s="3098"/>
      <c r="AM146" s="3099"/>
      <c r="AN146" s="3099"/>
      <c r="AO146" s="3100"/>
    </row>
    <row r="149" spans="1:41" ht="10.5" customHeight="1">
      <c r="AM149" s="2825" t="s">
        <v>2269</v>
      </c>
    </row>
    <row r="150" spans="1:41" ht="10.5" customHeight="1">
      <c r="U150" s="2853"/>
    </row>
    <row r="151" spans="1:41" ht="18" customHeight="1">
      <c r="A151" s="3070" t="s">
        <v>2060</v>
      </c>
      <c r="B151" s="2857"/>
      <c r="C151" s="2857"/>
      <c r="D151" s="2857"/>
      <c r="E151" s="2857"/>
      <c r="F151" s="2857"/>
      <c r="G151" s="2857"/>
      <c r="H151" s="2857"/>
      <c r="I151" s="2857"/>
      <c r="J151" s="2857"/>
      <c r="K151" s="2857"/>
      <c r="L151" s="2857"/>
      <c r="M151" s="2858"/>
      <c r="N151" s="2933" t="s">
        <v>1732</v>
      </c>
      <c r="O151" s="2858"/>
      <c r="P151" s="2845" t="s">
        <v>2166</v>
      </c>
      <c r="Q151" s="2846"/>
      <c r="R151" s="2846"/>
      <c r="S151" s="2846"/>
      <c r="T151" s="2846"/>
      <c r="U151" s="2846"/>
      <c r="V151" s="2847"/>
      <c r="W151" s="2845" t="s">
        <v>2065</v>
      </c>
      <c r="X151" s="2846"/>
      <c r="Y151" s="2846"/>
      <c r="Z151" s="2846"/>
      <c r="AA151" s="2846"/>
      <c r="AB151" s="2846"/>
      <c r="AC151" s="2846"/>
      <c r="AD151" s="2846"/>
      <c r="AE151" s="2846"/>
      <c r="AF151" s="2847"/>
      <c r="AG151" s="2862" t="s">
        <v>2167</v>
      </c>
      <c r="AH151" s="2862"/>
      <c r="AI151" s="2862"/>
      <c r="AJ151" s="2840" t="s">
        <v>2063</v>
      </c>
      <c r="AK151" s="2840"/>
      <c r="AL151" s="2840"/>
      <c r="AM151" s="2840"/>
      <c r="AN151" s="2840"/>
      <c r="AO151" s="3071"/>
    </row>
    <row r="152" spans="1:41" ht="25.5" customHeight="1">
      <c r="A152" s="3072"/>
      <c r="B152" s="2882"/>
      <c r="C152" s="2882"/>
      <c r="D152" s="2882"/>
      <c r="E152" s="2882"/>
      <c r="F152" s="2882"/>
      <c r="G152" s="2882"/>
      <c r="H152" s="2882"/>
      <c r="I152" s="2882"/>
      <c r="J152" s="2882"/>
      <c r="K152" s="2882"/>
      <c r="L152" s="2882"/>
      <c r="M152" s="2883"/>
      <c r="N152" s="2935"/>
      <c r="O152" s="2883"/>
      <c r="P152" s="2846" t="s">
        <v>1743</v>
      </c>
      <c r="Q152" s="2846"/>
      <c r="R152" s="2847"/>
      <c r="S152" s="2845" t="s">
        <v>2168</v>
      </c>
      <c r="T152" s="2846"/>
      <c r="U152" s="2846"/>
      <c r="V152" s="2847"/>
      <c r="W152" s="2845" t="s">
        <v>2169</v>
      </c>
      <c r="X152" s="2846"/>
      <c r="Y152" s="2846"/>
      <c r="Z152" s="2847"/>
      <c r="AA152" s="2873" t="s">
        <v>2170</v>
      </c>
      <c r="AB152" s="2846"/>
      <c r="AC152" s="2847"/>
      <c r="AD152" s="2845" t="s">
        <v>1746</v>
      </c>
      <c r="AE152" s="2846"/>
      <c r="AF152" s="2847"/>
      <c r="AG152" s="2862"/>
      <c r="AH152" s="2862"/>
      <c r="AI152" s="2862"/>
      <c r="AJ152" s="2862" t="s">
        <v>2171</v>
      </c>
      <c r="AK152" s="2840"/>
      <c r="AL152" s="2840"/>
      <c r="AM152" s="2862" t="s">
        <v>2170</v>
      </c>
      <c r="AN152" s="2840"/>
      <c r="AO152" s="3071"/>
    </row>
    <row r="153" spans="1:41" ht="26.25" customHeight="1">
      <c r="A153" s="2932" t="s">
        <v>2270</v>
      </c>
      <c r="B153" s="2858"/>
      <c r="C153" s="2840" t="s">
        <v>2271</v>
      </c>
      <c r="D153" s="2840"/>
      <c r="E153" s="2840"/>
      <c r="F153" s="2840"/>
      <c r="G153" s="2840"/>
      <c r="H153" s="2840"/>
      <c r="I153" s="2840"/>
      <c r="J153" s="2840"/>
      <c r="K153" s="2840" t="s">
        <v>2272</v>
      </c>
      <c r="L153" s="2840"/>
      <c r="M153" s="2840"/>
      <c r="N153" s="2840" t="s">
        <v>2273</v>
      </c>
      <c r="O153" s="2840"/>
      <c r="P153" s="2840"/>
      <c r="Q153" s="2840"/>
      <c r="R153" s="2840"/>
      <c r="S153" s="2840"/>
      <c r="T153" s="2840"/>
      <c r="U153" s="2840"/>
      <c r="V153" s="2840"/>
      <c r="W153" s="2840"/>
      <c r="X153" s="2840"/>
      <c r="Y153" s="2840"/>
      <c r="Z153" s="2840"/>
      <c r="AA153" s="2840"/>
      <c r="AB153" s="2840"/>
      <c r="AC153" s="2840"/>
      <c r="AD153" s="2840"/>
      <c r="AE153" s="2840"/>
      <c r="AF153" s="2840"/>
      <c r="AG153" s="2840"/>
      <c r="AH153" s="2840"/>
      <c r="AI153" s="2840"/>
      <c r="AJ153" s="2840"/>
      <c r="AK153" s="2840"/>
      <c r="AL153" s="2840"/>
      <c r="AM153" s="2840"/>
      <c r="AN153" s="2840"/>
      <c r="AO153" s="3071"/>
    </row>
    <row r="154" spans="1:41" ht="26.25" customHeight="1">
      <c r="A154" s="2934"/>
      <c r="B154" s="2869"/>
      <c r="C154" s="2840" t="s">
        <v>1086</v>
      </c>
      <c r="D154" s="2840"/>
      <c r="E154" s="2840"/>
      <c r="F154" s="2840"/>
      <c r="G154" s="2840"/>
      <c r="H154" s="2840"/>
      <c r="I154" s="2840"/>
      <c r="J154" s="2840"/>
      <c r="K154" s="2840" t="s">
        <v>2272</v>
      </c>
      <c r="L154" s="2840"/>
      <c r="M154" s="2840"/>
      <c r="N154" s="2840" t="s">
        <v>2274</v>
      </c>
      <c r="O154" s="2840"/>
      <c r="P154" s="2840"/>
      <c r="Q154" s="2840"/>
      <c r="R154" s="2840"/>
      <c r="S154" s="2840"/>
      <c r="T154" s="2840"/>
      <c r="U154" s="2840"/>
      <c r="V154" s="2840"/>
      <c r="W154" s="2840"/>
      <c r="X154" s="2840"/>
      <c r="Y154" s="2840"/>
      <c r="Z154" s="2840"/>
      <c r="AA154" s="2840"/>
      <c r="AB154" s="2840"/>
      <c r="AC154" s="2840"/>
      <c r="AD154" s="2840"/>
      <c r="AE154" s="2840"/>
      <c r="AF154" s="2840"/>
      <c r="AG154" s="2840"/>
      <c r="AH154" s="2840"/>
      <c r="AI154" s="2840"/>
      <c r="AJ154" s="2840"/>
      <c r="AK154" s="2840"/>
      <c r="AL154" s="2840"/>
      <c r="AM154" s="2840"/>
      <c r="AN154" s="2840"/>
      <c r="AO154" s="3071"/>
    </row>
    <row r="155" spans="1:41" ht="26.25" customHeight="1">
      <c r="A155" s="2934"/>
      <c r="B155" s="2869"/>
      <c r="C155" s="2933" t="s">
        <v>2275</v>
      </c>
      <c r="D155" s="2858"/>
      <c r="E155" s="2845" t="s">
        <v>2276</v>
      </c>
      <c r="F155" s="2846"/>
      <c r="G155" s="2846"/>
      <c r="H155" s="2846"/>
      <c r="I155" s="2846"/>
      <c r="J155" s="2847"/>
      <c r="K155" s="3122">
        <v>0.02</v>
      </c>
      <c r="L155" s="2840"/>
      <c r="M155" s="2840"/>
      <c r="N155" s="2840" t="s">
        <v>2277</v>
      </c>
      <c r="O155" s="2840"/>
      <c r="P155" s="2840"/>
      <c r="Q155" s="2840"/>
      <c r="R155" s="2840"/>
      <c r="S155" s="2840"/>
      <c r="T155" s="2840"/>
      <c r="U155" s="2840"/>
      <c r="V155" s="2840"/>
      <c r="W155" s="2840"/>
      <c r="X155" s="2840"/>
      <c r="Y155" s="2840"/>
      <c r="Z155" s="2840"/>
      <c r="AA155" s="2840"/>
      <c r="AB155" s="2840"/>
      <c r="AC155" s="2840"/>
      <c r="AD155" s="2840"/>
      <c r="AE155" s="2840"/>
      <c r="AF155" s="2840"/>
      <c r="AG155" s="2840"/>
      <c r="AH155" s="2840"/>
      <c r="AI155" s="2840"/>
      <c r="AJ155" s="2840"/>
      <c r="AK155" s="2840"/>
      <c r="AL155" s="2840"/>
      <c r="AM155" s="2840"/>
      <c r="AN155" s="2840"/>
      <c r="AO155" s="3071"/>
    </row>
    <row r="156" spans="1:41" ht="26.25" customHeight="1">
      <c r="A156" s="2934"/>
      <c r="B156" s="2869"/>
      <c r="C156" s="2934"/>
      <c r="D156" s="2869"/>
      <c r="E156" s="2845" t="s">
        <v>2278</v>
      </c>
      <c r="F156" s="2846"/>
      <c r="G156" s="2846"/>
      <c r="H156" s="2846"/>
      <c r="I156" s="2846"/>
      <c r="J156" s="2847"/>
      <c r="K156" s="3122">
        <v>0.2</v>
      </c>
      <c r="L156" s="2840"/>
      <c r="M156" s="2840"/>
      <c r="N156" s="2840" t="s">
        <v>2279</v>
      </c>
      <c r="O156" s="2840"/>
      <c r="P156" s="2840"/>
      <c r="Q156" s="2840"/>
      <c r="R156" s="2840"/>
      <c r="S156" s="2840"/>
      <c r="T156" s="2840"/>
      <c r="U156" s="2840"/>
      <c r="V156" s="2840"/>
      <c r="W156" s="2840"/>
      <c r="X156" s="2840"/>
      <c r="Y156" s="2840"/>
      <c r="Z156" s="2840"/>
      <c r="AA156" s="2840"/>
      <c r="AB156" s="2840"/>
      <c r="AC156" s="2840"/>
      <c r="AD156" s="2840"/>
      <c r="AE156" s="2840"/>
      <c r="AF156" s="2840"/>
      <c r="AG156" s="2840"/>
      <c r="AH156" s="2840"/>
      <c r="AI156" s="2840"/>
      <c r="AJ156" s="2840"/>
      <c r="AK156" s="2840"/>
      <c r="AL156" s="2840"/>
      <c r="AM156" s="2840"/>
      <c r="AN156" s="2840"/>
      <c r="AO156" s="3071"/>
    </row>
    <row r="157" spans="1:41" ht="26.25" customHeight="1">
      <c r="A157" s="2934"/>
      <c r="B157" s="2869"/>
      <c r="C157" s="2935"/>
      <c r="D157" s="2883"/>
      <c r="E157" s="2845" t="s">
        <v>2280</v>
      </c>
      <c r="F157" s="2846"/>
      <c r="G157" s="2846"/>
      <c r="H157" s="2846"/>
      <c r="I157" s="2846"/>
      <c r="J157" s="2847"/>
      <c r="K157" s="2840" t="s">
        <v>2272</v>
      </c>
      <c r="L157" s="2840"/>
      <c r="M157" s="2840"/>
      <c r="N157" s="2840" t="s">
        <v>2281</v>
      </c>
      <c r="O157" s="2840"/>
      <c r="P157" s="2840"/>
      <c r="Q157" s="2840"/>
      <c r="R157" s="2840"/>
      <c r="S157" s="2840"/>
      <c r="T157" s="2840"/>
      <c r="U157" s="2840"/>
      <c r="V157" s="2840"/>
      <c r="W157" s="2840"/>
      <c r="X157" s="2840"/>
      <c r="Y157" s="2840"/>
      <c r="Z157" s="2840"/>
      <c r="AA157" s="2840"/>
      <c r="AB157" s="2840"/>
      <c r="AC157" s="2840"/>
      <c r="AD157" s="2840"/>
      <c r="AE157" s="2840"/>
      <c r="AF157" s="2840"/>
      <c r="AG157" s="2840"/>
      <c r="AH157" s="2840"/>
      <c r="AI157" s="2840"/>
      <c r="AJ157" s="2840"/>
      <c r="AK157" s="2840"/>
      <c r="AL157" s="2840"/>
      <c r="AM157" s="2840"/>
      <c r="AN157" s="2840"/>
      <c r="AO157" s="3071"/>
    </row>
    <row r="158" spans="1:41" ht="26.25" customHeight="1">
      <c r="A158" s="2934"/>
      <c r="B158" s="2869"/>
      <c r="C158" s="2933" t="s">
        <v>2282</v>
      </c>
      <c r="D158" s="2858"/>
      <c r="E158" s="2845" t="s">
        <v>2283</v>
      </c>
      <c r="F158" s="2846"/>
      <c r="G158" s="2846"/>
      <c r="H158" s="2846"/>
      <c r="I158" s="2846"/>
      <c r="J158" s="2847"/>
      <c r="K158" s="3124" t="s">
        <v>2284</v>
      </c>
      <c r="L158" s="3124"/>
      <c r="M158" s="3124"/>
      <c r="N158" s="2840" t="s">
        <v>2285</v>
      </c>
      <c r="O158" s="2840"/>
      <c r="P158" s="2840"/>
      <c r="Q158" s="2840"/>
      <c r="R158" s="2840"/>
      <c r="S158" s="2840"/>
      <c r="T158" s="2840"/>
      <c r="U158" s="2840"/>
      <c r="V158" s="2840"/>
      <c r="W158" s="2840"/>
      <c r="X158" s="2840"/>
      <c r="Y158" s="2840"/>
      <c r="Z158" s="2840"/>
      <c r="AA158" s="2840"/>
      <c r="AB158" s="2840"/>
      <c r="AC158" s="2840"/>
      <c r="AD158" s="2840"/>
      <c r="AE158" s="2840"/>
      <c r="AF158" s="2840"/>
      <c r="AG158" s="2840"/>
      <c r="AH158" s="2840"/>
      <c r="AI158" s="2840"/>
      <c r="AJ158" s="2840"/>
      <c r="AK158" s="2840"/>
      <c r="AL158" s="2840"/>
      <c r="AM158" s="2840"/>
      <c r="AN158" s="2840"/>
      <c r="AO158" s="3071"/>
    </row>
    <row r="159" spans="1:41" ht="26.25" customHeight="1">
      <c r="A159" s="2934"/>
      <c r="B159" s="2869"/>
      <c r="C159" s="2935"/>
      <c r="D159" s="2883"/>
      <c r="E159" s="2845" t="s">
        <v>2286</v>
      </c>
      <c r="F159" s="2846"/>
      <c r="G159" s="2846"/>
      <c r="H159" s="2846"/>
      <c r="I159" s="2846"/>
      <c r="J159" s="2847"/>
      <c r="K159" s="3124" t="s">
        <v>2284</v>
      </c>
      <c r="L159" s="3124"/>
      <c r="M159" s="3124"/>
      <c r="N159" s="2840" t="s">
        <v>2287</v>
      </c>
      <c r="O159" s="2840"/>
      <c r="P159" s="2840"/>
      <c r="Q159" s="2840"/>
      <c r="R159" s="2840"/>
      <c r="S159" s="2840"/>
      <c r="T159" s="2840"/>
      <c r="U159" s="2840"/>
      <c r="V159" s="2840"/>
      <c r="W159" s="2840"/>
      <c r="X159" s="2840"/>
      <c r="Y159" s="2840"/>
      <c r="Z159" s="2840"/>
      <c r="AA159" s="2840"/>
      <c r="AB159" s="2840"/>
      <c r="AC159" s="2840"/>
      <c r="AD159" s="2840"/>
      <c r="AE159" s="2840"/>
      <c r="AF159" s="2840"/>
      <c r="AG159" s="2840"/>
      <c r="AH159" s="2840"/>
      <c r="AI159" s="2840"/>
      <c r="AJ159" s="2840"/>
      <c r="AK159" s="2840"/>
      <c r="AL159" s="2840"/>
      <c r="AM159" s="2840"/>
      <c r="AN159" s="2840"/>
      <c r="AO159" s="3071"/>
    </row>
    <row r="160" spans="1:41" ht="26.25" customHeight="1">
      <c r="A160" s="2934"/>
      <c r="B160" s="2869"/>
      <c r="C160" s="2845" t="s">
        <v>1524</v>
      </c>
      <c r="D160" s="2846"/>
      <c r="E160" s="2846"/>
      <c r="F160" s="2846"/>
      <c r="G160" s="2846"/>
      <c r="H160" s="2846"/>
      <c r="I160" s="2846"/>
      <c r="J160" s="2847"/>
      <c r="K160" s="3122">
        <v>0.2</v>
      </c>
      <c r="L160" s="2840"/>
      <c r="M160" s="2840"/>
      <c r="N160" s="2840" t="s">
        <v>2288</v>
      </c>
      <c r="O160" s="2840"/>
      <c r="P160" s="2840"/>
      <c r="Q160" s="2840"/>
      <c r="R160" s="2840"/>
      <c r="S160" s="2840"/>
      <c r="T160" s="2840"/>
      <c r="U160" s="2840"/>
      <c r="V160" s="2840"/>
      <c r="W160" s="2840"/>
      <c r="X160" s="2840"/>
      <c r="Y160" s="2840"/>
      <c r="Z160" s="2840"/>
      <c r="AA160" s="2840"/>
      <c r="AB160" s="2840"/>
      <c r="AC160" s="2840"/>
      <c r="AD160" s="2840"/>
      <c r="AE160" s="2840"/>
      <c r="AF160" s="2840"/>
      <c r="AG160" s="2840"/>
      <c r="AH160" s="2840"/>
      <c r="AI160" s="2840"/>
      <c r="AJ160" s="2840"/>
      <c r="AK160" s="2840"/>
      <c r="AL160" s="2840"/>
      <c r="AM160" s="2840"/>
      <c r="AN160" s="2840"/>
      <c r="AO160" s="3071"/>
    </row>
    <row r="161" spans="1:41" ht="26.25" customHeight="1">
      <c r="A161" s="2934"/>
      <c r="B161" s="2869"/>
      <c r="C161" s="2845" t="s">
        <v>2251</v>
      </c>
      <c r="D161" s="2847"/>
      <c r="E161" s="3107" t="s">
        <v>2252</v>
      </c>
      <c r="F161" s="3108"/>
      <c r="G161" s="3108"/>
      <c r="H161" s="3108"/>
      <c r="I161" s="3108"/>
      <c r="J161" s="3109"/>
      <c r="K161" s="3125">
        <v>0.19</v>
      </c>
      <c r="L161" s="3124"/>
      <c r="M161" s="3124"/>
      <c r="N161" s="2840" t="s">
        <v>2289</v>
      </c>
      <c r="O161" s="2840"/>
      <c r="P161" s="2840"/>
      <c r="Q161" s="2840"/>
      <c r="R161" s="2840"/>
      <c r="S161" s="2840"/>
      <c r="T161" s="2840"/>
      <c r="U161" s="2840"/>
      <c r="V161" s="2840"/>
      <c r="W161" s="2840"/>
      <c r="X161" s="2840"/>
      <c r="Y161" s="2840"/>
      <c r="Z161" s="2840"/>
      <c r="AA161" s="2840"/>
      <c r="AB161" s="2840"/>
      <c r="AC161" s="2840"/>
      <c r="AD161" s="2840"/>
      <c r="AE161" s="2840"/>
      <c r="AF161" s="2840"/>
      <c r="AG161" s="2840"/>
      <c r="AH161" s="2840"/>
      <c r="AI161" s="2840"/>
      <c r="AJ161" s="2840"/>
      <c r="AK161" s="2840"/>
      <c r="AL161" s="2840"/>
      <c r="AM161" s="2840"/>
      <c r="AN161" s="2840"/>
      <c r="AO161" s="3071"/>
    </row>
    <row r="162" spans="1:41" ht="26.25" customHeight="1">
      <c r="A162" s="2935"/>
      <c r="B162" s="2883"/>
      <c r="C162" s="2845" t="s">
        <v>2290</v>
      </c>
      <c r="D162" s="2846"/>
      <c r="E162" s="2846"/>
      <c r="F162" s="2846"/>
      <c r="G162" s="2846"/>
      <c r="H162" s="2846"/>
      <c r="I162" s="2846"/>
      <c r="J162" s="2846"/>
      <c r="K162" s="2846"/>
      <c r="L162" s="2846"/>
      <c r="M162" s="2847"/>
      <c r="N162" s="2840" t="s">
        <v>2291</v>
      </c>
      <c r="O162" s="2840"/>
      <c r="P162" s="2840"/>
      <c r="Q162" s="2840"/>
      <c r="R162" s="2840"/>
      <c r="S162" s="2840"/>
      <c r="T162" s="2840"/>
      <c r="U162" s="2840"/>
      <c r="V162" s="2840"/>
      <c r="W162" s="2840"/>
      <c r="X162" s="2840"/>
      <c r="Y162" s="2840"/>
      <c r="Z162" s="2840"/>
      <c r="AA162" s="2840"/>
      <c r="AB162" s="2840"/>
      <c r="AC162" s="2840"/>
      <c r="AD162" s="2840"/>
      <c r="AE162" s="2840"/>
      <c r="AF162" s="2840"/>
      <c r="AG162" s="2840"/>
      <c r="AH162" s="2840"/>
      <c r="AI162" s="2840"/>
      <c r="AJ162" s="2840"/>
      <c r="AK162" s="2840"/>
      <c r="AL162" s="2840"/>
      <c r="AM162" s="2840"/>
      <c r="AN162" s="2840"/>
      <c r="AO162" s="3071"/>
    </row>
    <row r="163" spans="1:41" ht="26.25" customHeight="1">
      <c r="A163" s="2932" t="s">
        <v>2292</v>
      </c>
      <c r="B163" s="2858"/>
      <c r="C163" s="2932" t="s">
        <v>2293</v>
      </c>
      <c r="D163" s="2858"/>
      <c r="E163" s="2845" t="s">
        <v>2271</v>
      </c>
      <c r="F163" s="2846"/>
      <c r="G163" s="2846"/>
      <c r="H163" s="2846"/>
      <c r="I163" s="2846"/>
      <c r="J163" s="2847"/>
      <c r="K163" s="3122">
        <v>0.14000000000000001</v>
      </c>
      <c r="L163" s="2840"/>
      <c r="M163" s="2840"/>
      <c r="N163" s="2840" t="s">
        <v>2294</v>
      </c>
      <c r="O163" s="2840"/>
      <c r="P163" s="2840"/>
      <c r="Q163" s="2840"/>
      <c r="R163" s="2840"/>
      <c r="S163" s="2840"/>
      <c r="T163" s="2840"/>
      <c r="U163" s="2840"/>
      <c r="V163" s="2840"/>
      <c r="W163" s="2840"/>
      <c r="X163" s="2840"/>
      <c r="Y163" s="2840"/>
      <c r="Z163" s="2840"/>
      <c r="AA163" s="3078"/>
      <c r="AB163" s="3078"/>
      <c r="AC163" s="3078"/>
      <c r="AD163" s="2840"/>
      <c r="AE163" s="2840"/>
      <c r="AF163" s="2840"/>
      <c r="AG163" s="2840"/>
      <c r="AH163" s="2840"/>
      <c r="AI163" s="2840"/>
      <c r="AJ163" s="2840"/>
      <c r="AK163" s="2840"/>
      <c r="AL163" s="2840"/>
      <c r="AM163" s="3078"/>
      <c r="AN163" s="3078"/>
      <c r="AO163" s="3079"/>
    </row>
    <row r="164" spans="1:41" ht="26.25" customHeight="1">
      <c r="A164" s="2934"/>
      <c r="B164" s="2869"/>
      <c r="C164" s="2934"/>
      <c r="D164" s="2869"/>
      <c r="E164" s="2845" t="s">
        <v>2295</v>
      </c>
      <c r="F164" s="2846"/>
      <c r="G164" s="2846"/>
      <c r="H164" s="2846"/>
      <c r="I164" s="2846"/>
      <c r="J164" s="2847"/>
      <c r="K164" s="3122">
        <v>0.14000000000000001</v>
      </c>
      <c r="L164" s="2840"/>
      <c r="M164" s="2840"/>
      <c r="N164" s="2840" t="s">
        <v>2296</v>
      </c>
      <c r="O164" s="2840"/>
      <c r="P164" s="2840"/>
      <c r="Q164" s="2840"/>
      <c r="R164" s="2840"/>
      <c r="S164" s="2840"/>
      <c r="T164" s="2840"/>
      <c r="U164" s="2840"/>
      <c r="V164" s="2840"/>
      <c r="W164" s="2840"/>
      <c r="X164" s="2840"/>
      <c r="Y164" s="2840"/>
      <c r="Z164" s="2840"/>
      <c r="AA164" s="3078"/>
      <c r="AB164" s="3078"/>
      <c r="AC164" s="3078"/>
      <c r="AD164" s="2840"/>
      <c r="AE164" s="2840"/>
      <c r="AF164" s="2840"/>
      <c r="AG164" s="2840"/>
      <c r="AH164" s="2840"/>
      <c r="AI164" s="2840"/>
      <c r="AJ164" s="2840"/>
      <c r="AK164" s="2840"/>
      <c r="AL164" s="2840"/>
      <c r="AM164" s="3078"/>
      <c r="AN164" s="3078"/>
      <c r="AO164" s="3079"/>
    </row>
    <row r="165" spans="1:41" ht="26.25" customHeight="1">
      <c r="A165" s="2934"/>
      <c r="B165" s="2869"/>
      <c r="C165" s="2934"/>
      <c r="D165" s="2869"/>
      <c r="E165" s="2845" t="s">
        <v>2297</v>
      </c>
      <c r="F165" s="2846"/>
      <c r="G165" s="2846"/>
      <c r="H165" s="2846"/>
      <c r="I165" s="2846"/>
      <c r="J165" s="2847"/>
      <c r="K165" s="3122">
        <v>0.14000000000000001</v>
      </c>
      <c r="L165" s="2840"/>
      <c r="M165" s="2840"/>
      <c r="N165" s="2840" t="s">
        <v>2298</v>
      </c>
      <c r="O165" s="2840"/>
      <c r="P165" s="2840"/>
      <c r="Q165" s="2840"/>
      <c r="R165" s="2840"/>
      <c r="S165" s="2840"/>
      <c r="T165" s="2840"/>
      <c r="U165" s="2840"/>
      <c r="V165" s="2840"/>
      <c r="W165" s="2840"/>
      <c r="X165" s="2840"/>
      <c r="Y165" s="2840"/>
      <c r="Z165" s="2840"/>
      <c r="AA165" s="3078"/>
      <c r="AB165" s="3078"/>
      <c r="AC165" s="3078"/>
      <c r="AD165" s="2840"/>
      <c r="AE165" s="2840"/>
      <c r="AF165" s="2840"/>
      <c r="AG165" s="2840"/>
      <c r="AH165" s="2840"/>
      <c r="AI165" s="2840"/>
      <c r="AJ165" s="2840"/>
      <c r="AK165" s="2840"/>
      <c r="AL165" s="2840"/>
      <c r="AM165" s="3078"/>
      <c r="AN165" s="3078"/>
      <c r="AO165" s="3079"/>
    </row>
    <row r="166" spans="1:41" ht="26.25" customHeight="1">
      <c r="A166" s="2934"/>
      <c r="B166" s="2869"/>
      <c r="C166" s="2934"/>
      <c r="D166" s="2869"/>
      <c r="E166" s="2845" t="s">
        <v>2299</v>
      </c>
      <c r="F166" s="2846"/>
      <c r="G166" s="2846"/>
      <c r="H166" s="2846"/>
      <c r="I166" s="2846"/>
      <c r="J166" s="2847"/>
      <c r="K166" s="3122">
        <v>0.14000000000000001</v>
      </c>
      <c r="L166" s="2840"/>
      <c r="M166" s="2840"/>
      <c r="N166" s="2840" t="s">
        <v>2300</v>
      </c>
      <c r="O166" s="2840"/>
      <c r="P166" s="2840"/>
      <c r="Q166" s="2840"/>
      <c r="R166" s="2840"/>
      <c r="S166" s="2840"/>
      <c r="T166" s="2840"/>
      <c r="U166" s="2840"/>
      <c r="V166" s="2840"/>
      <c r="W166" s="2840"/>
      <c r="X166" s="2840"/>
      <c r="Y166" s="2840"/>
      <c r="Z166" s="2840"/>
      <c r="AA166" s="3078"/>
      <c r="AB166" s="3078"/>
      <c r="AC166" s="3078"/>
      <c r="AD166" s="2840"/>
      <c r="AE166" s="2840"/>
      <c r="AF166" s="2840"/>
      <c r="AG166" s="2840"/>
      <c r="AH166" s="2840"/>
      <c r="AI166" s="2840"/>
      <c r="AJ166" s="2840"/>
      <c r="AK166" s="2840"/>
      <c r="AL166" s="2840"/>
      <c r="AM166" s="3078"/>
      <c r="AN166" s="3078"/>
      <c r="AO166" s="3079"/>
    </row>
    <row r="167" spans="1:41" ht="26.25" customHeight="1">
      <c r="A167" s="2934"/>
      <c r="B167" s="2869"/>
      <c r="C167" s="2934"/>
      <c r="D167" s="2869"/>
      <c r="E167" s="2845" t="s">
        <v>2301</v>
      </c>
      <c r="F167" s="2846"/>
      <c r="G167" s="2846"/>
      <c r="H167" s="2846"/>
      <c r="I167" s="2846"/>
      <c r="J167" s="2846"/>
      <c r="K167" s="2846"/>
      <c r="L167" s="2846"/>
      <c r="M167" s="2847"/>
      <c r="N167" s="2840" t="s">
        <v>2302</v>
      </c>
      <c r="O167" s="2840"/>
      <c r="P167" s="2840"/>
      <c r="Q167" s="2840"/>
      <c r="R167" s="2840"/>
      <c r="S167" s="2840"/>
      <c r="T167" s="2840"/>
      <c r="U167" s="2840"/>
      <c r="V167" s="2840"/>
      <c r="W167" s="2840"/>
      <c r="X167" s="2840"/>
      <c r="Y167" s="2840"/>
      <c r="Z167" s="2840"/>
      <c r="AA167" s="3078"/>
      <c r="AB167" s="3078"/>
      <c r="AC167" s="3078"/>
      <c r="AD167" s="2840"/>
      <c r="AE167" s="2840"/>
      <c r="AF167" s="2840"/>
      <c r="AG167" s="2840"/>
      <c r="AH167" s="2840"/>
      <c r="AI167" s="2840"/>
      <c r="AJ167" s="2840"/>
      <c r="AK167" s="2840"/>
      <c r="AL167" s="2840"/>
      <c r="AM167" s="3078"/>
      <c r="AN167" s="3078"/>
      <c r="AO167" s="3079"/>
    </row>
    <row r="168" spans="1:41" ht="26.25" customHeight="1">
      <c r="A168" s="2934"/>
      <c r="B168" s="2869"/>
      <c r="C168" s="2935"/>
      <c r="D168" s="2883"/>
      <c r="E168" s="2845" t="s">
        <v>2303</v>
      </c>
      <c r="F168" s="2846"/>
      <c r="G168" s="2846"/>
      <c r="H168" s="2846"/>
      <c r="I168" s="2846"/>
      <c r="J168" s="2846"/>
      <c r="K168" s="2846"/>
      <c r="L168" s="2846"/>
      <c r="M168" s="2847"/>
      <c r="N168" s="2840" t="s">
        <v>2304</v>
      </c>
      <c r="O168" s="2840"/>
      <c r="P168" s="2840"/>
      <c r="Q168" s="2840"/>
      <c r="R168" s="2840"/>
      <c r="S168" s="2840"/>
      <c r="T168" s="2840"/>
      <c r="U168" s="2840"/>
      <c r="V168" s="2840"/>
      <c r="W168" s="3078"/>
      <c r="X168" s="3078"/>
      <c r="Y168" s="3078"/>
      <c r="Z168" s="3078"/>
      <c r="AA168" s="3078"/>
      <c r="AB168" s="3078"/>
      <c r="AC168" s="3078"/>
      <c r="AD168" s="3078"/>
      <c r="AE168" s="3078"/>
      <c r="AF168" s="3078"/>
      <c r="AG168" s="3078"/>
      <c r="AH168" s="3078"/>
      <c r="AI168" s="3078"/>
      <c r="AJ168" s="3078"/>
      <c r="AK168" s="3078"/>
      <c r="AL168" s="3078"/>
      <c r="AM168" s="3078"/>
      <c r="AN168" s="3078"/>
      <c r="AO168" s="3079"/>
    </row>
    <row r="169" spans="1:41" ht="26.25" customHeight="1">
      <c r="A169" s="2934"/>
      <c r="B169" s="2869"/>
      <c r="C169" s="2932" t="s">
        <v>2305</v>
      </c>
      <c r="D169" s="2858"/>
      <c r="E169" s="2845" t="s">
        <v>2271</v>
      </c>
      <c r="F169" s="2846"/>
      <c r="G169" s="2846"/>
      <c r="H169" s="2846"/>
      <c r="I169" s="2846"/>
      <c r="J169" s="2847"/>
      <c r="K169" s="3122" t="s">
        <v>2272</v>
      </c>
      <c r="L169" s="2840"/>
      <c r="M169" s="2840"/>
      <c r="N169" s="2840" t="s">
        <v>2306</v>
      </c>
      <c r="O169" s="2840"/>
      <c r="P169" s="2840"/>
      <c r="Q169" s="2840"/>
      <c r="R169" s="2840"/>
      <c r="S169" s="2840"/>
      <c r="T169" s="2840"/>
      <c r="U169" s="2840"/>
      <c r="V169" s="2840"/>
      <c r="W169" s="2840"/>
      <c r="X169" s="2840"/>
      <c r="Y169" s="2840"/>
      <c r="Z169" s="2840"/>
      <c r="AA169" s="3078"/>
      <c r="AB169" s="3078"/>
      <c r="AC169" s="3078"/>
      <c r="AD169" s="2840"/>
      <c r="AE169" s="2840"/>
      <c r="AF169" s="2840"/>
      <c r="AG169" s="2840"/>
      <c r="AH169" s="2840"/>
      <c r="AI169" s="2840"/>
      <c r="AJ169" s="2840"/>
      <c r="AK169" s="2840"/>
      <c r="AL169" s="2840"/>
      <c r="AM169" s="3078"/>
      <c r="AN169" s="3078"/>
      <c r="AO169" s="3079"/>
    </row>
    <row r="170" spans="1:41" ht="26.25" customHeight="1">
      <c r="A170" s="2934"/>
      <c r="B170" s="2869"/>
      <c r="C170" s="2934"/>
      <c r="D170" s="2869"/>
      <c r="E170" s="2845" t="s">
        <v>1086</v>
      </c>
      <c r="F170" s="2846"/>
      <c r="G170" s="2846"/>
      <c r="H170" s="2846"/>
      <c r="I170" s="2846"/>
      <c r="J170" s="2847"/>
      <c r="K170" s="3122" t="s">
        <v>2272</v>
      </c>
      <c r="L170" s="2840"/>
      <c r="M170" s="2840"/>
      <c r="N170" s="2840" t="s">
        <v>2307</v>
      </c>
      <c r="O170" s="2840"/>
      <c r="P170" s="2840"/>
      <c r="Q170" s="2840"/>
      <c r="R170" s="2840"/>
      <c r="S170" s="2840"/>
      <c r="T170" s="2840"/>
      <c r="U170" s="2840"/>
      <c r="V170" s="2840"/>
      <c r="W170" s="2840"/>
      <c r="X170" s="2840"/>
      <c r="Y170" s="2840"/>
      <c r="Z170" s="2840"/>
      <c r="AA170" s="3078"/>
      <c r="AB170" s="3078"/>
      <c r="AC170" s="3078"/>
      <c r="AD170" s="2840"/>
      <c r="AE170" s="2840"/>
      <c r="AF170" s="2840"/>
      <c r="AG170" s="2840"/>
      <c r="AH170" s="2840"/>
      <c r="AI170" s="2840"/>
      <c r="AJ170" s="2840"/>
      <c r="AK170" s="2840"/>
      <c r="AL170" s="2840"/>
      <c r="AM170" s="3078"/>
      <c r="AN170" s="3078"/>
      <c r="AO170" s="3079"/>
    </row>
    <row r="171" spans="1:41" ht="26.25" customHeight="1">
      <c r="A171" s="2934"/>
      <c r="B171" s="2869"/>
      <c r="C171" s="2934"/>
      <c r="D171" s="2869"/>
      <c r="E171" s="2845" t="s">
        <v>2276</v>
      </c>
      <c r="F171" s="2846"/>
      <c r="G171" s="2846"/>
      <c r="H171" s="2846"/>
      <c r="I171" s="2846"/>
      <c r="J171" s="2847"/>
      <c r="K171" s="3122">
        <v>0.02</v>
      </c>
      <c r="L171" s="2840"/>
      <c r="M171" s="2840"/>
      <c r="N171" s="2840" t="s">
        <v>2308</v>
      </c>
      <c r="O171" s="2840"/>
      <c r="P171" s="2840"/>
      <c r="Q171" s="2840"/>
      <c r="R171" s="2840"/>
      <c r="S171" s="2840"/>
      <c r="T171" s="2840"/>
      <c r="U171" s="2840"/>
      <c r="V171" s="2840"/>
      <c r="W171" s="2840"/>
      <c r="X171" s="2840"/>
      <c r="Y171" s="2840"/>
      <c r="Z171" s="2840"/>
      <c r="AA171" s="3078"/>
      <c r="AB171" s="3078"/>
      <c r="AC171" s="3078"/>
      <c r="AD171" s="2840"/>
      <c r="AE171" s="2840"/>
      <c r="AF171" s="2840"/>
      <c r="AG171" s="2840"/>
      <c r="AH171" s="2840"/>
      <c r="AI171" s="2840"/>
      <c r="AJ171" s="2840"/>
      <c r="AK171" s="2840"/>
      <c r="AL171" s="2840"/>
      <c r="AM171" s="3078"/>
      <c r="AN171" s="3078"/>
      <c r="AO171" s="3079"/>
    </row>
    <row r="172" spans="1:41" ht="26.25" customHeight="1">
      <c r="A172" s="2934"/>
      <c r="B172" s="2869"/>
      <c r="C172" s="2934"/>
      <c r="D172" s="2869"/>
      <c r="E172" s="2845" t="s">
        <v>2278</v>
      </c>
      <c r="F172" s="2846"/>
      <c r="G172" s="2846"/>
      <c r="H172" s="2846"/>
      <c r="I172" s="2846"/>
      <c r="J172" s="2847"/>
      <c r="K172" s="3122" t="s">
        <v>2309</v>
      </c>
      <c r="L172" s="2840"/>
      <c r="M172" s="2840"/>
      <c r="N172" s="2840" t="s">
        <v>2310</v>
      </c>
      <c r="O172" s="2840"/>
      <c r="P172" s="2840"/>
      <c r="Q172" s="2840"/>
      <c r="R172" s="2840"/>
      <c r="S172" s="2840"/>
      <c r="T172" s="2840"/>
      <c r="U172" s="2840"/>
      <c r="V172" s="2840"/>
      <c r="W172" s="2840"/>
      <c r="X172" s="2840"/>
      <c r="Y172" s="2840"/>
      <c r="Z172" s="2840"/>
      <c r="AA172" s="3078"/>
      <c r="AB172" s="3078"/>
      <c r="AC172" s="3078"/>
      <c r="AD172" s="2840"/>
      <c r="AE172" s="2840"/>
      <c r="AF172" s="2840"/>
      <c r="AG172" s="2840"/>
      <c r="AH172" s="2840"/>
      <c r="AI172" s="2840"/>
      <c r="AJ172" s="2840"/>
      <c r="AK172" s="2840"/>
      <c r="AL172" s="2840"/>
      <c r="AM172" s="3078"/>
      <c r="AN172" s="3078"/>
      <c r="AO172" s="3079"/>
    </row>
    <row r="173" spans="1:41" ht="26.25" customHeight="1">
      <c r="A173" s="2934"/>
      <c r="B173" s="2869"/>
      <c r="C173" s="2934"/>
      <c r="D173" s="2869"/>
      <c r="E173" s="2845" t="s">
        <v>2280</v>
      </c>
      <c r="F173" s="2846"/>
      <c r="G173" s="2846"/>
      <c r="H173" s="2846"/>
      <c r="I173" s="2846"/>
      <c r="J173" s="2847"/>
      <c r="K173" s="3122" t="s">
        <v>2272</v>
      </c>
      <c r="L173" s="2840"/>
      <c r="M173" s="2840"/>
      <c r="N173" s="2840" t="s">
        <v>2311</v>
      </c>
      <c r="O173" s="2840"/>
      <c r="P173" s="2840"/>
      <c r="Q173" s="2840"/>
      <c r="R173" s="2840"/>
      <c r="S173" s="2840"/>
      <c r="T173" s="2840"/>
      <c r="U173" s="2840"/>
      <c r="V173" s="2840"/>
      <c r="W173" s="2840"/>
      <c r="X173" s="2840"/>
      <c r="Y173" s="2840"/>
      <c r="Z173" s="2840"/>
      <c r="AA173" s="3078"/>
      <c r="AB173" s="3078"/>
      <c r="AC173" s="3078"/>
      <c r="AD173" s="2840"/>
      <c r="AE173" s="2840"/>
      <c r="AF173" s="2840"/>
      <c r="AG173" s="2840"/>
      <c r="AH173" s="2840"/>
      <c r="AI173" s="2840"/>
      <c r="AJ173" s="2840"/>
      <c r="AK173" s="2840"/>
      <c r="AL173" s="2840"/>
      <c r="AM173" s="3078"/>
      <c r="AN173" s="3078"/>
      <c r="AO173" s="3079"/>
    </row>
    <row r="174" spans="1:41" ht="26.25" customHeight="1">
      <c r="A174" s="2934"/>
      <c r="B174" s="2869"/>
      <c r="C174" s="2934"/>
      <c r="D174" s="2869"/>
      <c r="E174" s="2845" t="s">
        <v>2283</v>
      </c>
      <c r="F174" s="2846"/>
      <c r="G174" s="2846"/>
      <c r="H174" s="2846"/>
      <c r="I174" s="2846"/>
      <c r="J174" s="2847"/>
      <c r="K174" s="3122" t="s">
        <v>2312</v>
      </c>
      <c r="L174" s="2840"/>
      <c r="M174" s="2840"/>
      <c r="N174" s="2840" t="s">
        <v>2313</v>
      </c>
      <c r="O174" s="2840"/>
      <c r="P174" s="2840"/>
      <c r="Q174" s="2840"/>
      <c r="R174" s="2840"/>
      <c r="S174" s="2840"/>
      <c r="T174" s="2840"/>
      <c r="U174" s="2840"/>
      <c r="V174" s="2840"/>
      <c r="W174" s="2840"/>
      <c r="X174" s="2840"/>
      <c r="Y174" s="2840"/>
      <c r="Z174" s="2840"/>
      <c r="AA174" s="3078"/>
      <c r="AB174" s="3078"/>
      <c r="AC174" s="3078"/>
      <c r="AD174" s="2840"/>
      <c r="AE174" s="2840"/>
      <c r="AF174" s="2840"/>
      <c r="AG174" s="2840"/>
      <c r="AH174" s="2840"/>
      <c r="AI174" s="2840"/>
      <c r="AJ174" s="2840"/>
      <c r="AK174" s="2840"/>
      <c r="AL174" s="2840"/>
      <c r="AM174" s="3078"/>
      <c r="AN174" s="3078"/>
      <c r="AO174" s="3079"/>
    </row>
    <row r="175" spans="1:41" ht="26.25" customHeight="1">
      <c r="A175" s="2934"/>
      <c r="B175" s="2869"/>
      <c r="C175" s="2934"/>
      <c r="D175" s="2869"/>
      <c r="E175" s="2845" t="s">
        <v>2286</v>
      </c>
      <c r="F175" s="2846"/>
      <c r="G175" s="2846"/>
      <c r="H175" s="2846"/>
      <c r="I175" s="2846"/>
      <c r="J175" s="2847"/>
      <c r="K175" s="3122" t="s">
        <v>2312</v>
      </c>
      <c r="L175" s="2840"/>
      <c r="M175" s="2840"/>
      <c r="N175" s="2840" t="s">
        <v>2314</v>
      </c>
      <c r="O175" s="2840"/>
      <c r="P175" s="2840"/>
      <c r="Q175" s="2840"/>
      <c r="R175" s="2840"/>
      <c r="S175" s="2840"/>
      <c r="T175" s="2840"/>
      <c r="U175" s="2840"/>
      <c r="V175" s="2840"/>
      <c r="W175" s="2840"/>
      <c r="X175" s="2840"/>
      <c r="Y175" s="2840"/>
      <c r="Z175" s="2840"/>
      <c r="AA175" s="3078"/>
      <c r="AB175" s="3078"/>
      <c r="AC175" s="3078"/>
      <c r="AD175" s="2840"/>
      <c r="AE175" s="2840"/>
      <c r="AF175" s="2840"/>
      <c r="AG175" s="2840"/>
      <c r="AH175" s="2840"/>
      <c r="AI175" s="2840"/>
      <c r="AJ175" s="2840"/>
      <c r="AK175" s="2840"/>
      <c r="AL175" s="2840"/>
      <c r="AM175" s="3078"/>
      <c r="AN175" s="3078"/>
      <c r="AO175" s="3079"/>
    </row>
    <row r="176" spans="1:41" ht="26.25" customHeight="1">
      <c r="A176" s="2934"/>
      <c r="B176" s="2869"/>
      <c r="C176" s="2935"/>
      <c r="D176" s="2883"/>
      <c r="E176" s="2845" t="s">
        <v>1524</v>
      </c>
      <c r="F176" s="2846"/>
      <c r="G176" s="2846"/>
      <c r="H176" s="2846"/>
      <c r="I176" s="2846"/>
      <c r="J176" s="2847"/>
      <c r="K176" s="3122">
        <v>0.2</v>
      </c>
      <c r="L176" s="2840"/>
      <c r="M176" s="2840"/>
      <c r="N176" s="2840" t="s">
        <v>2315</v>
      </c>
      <c r="O176" s="2840"/>
      <c r="P176" s="2840"/>
      <c r="Q176" s="2840"/>
      <c r="R176" s="2840"/>
      <c r="S176" s="2840"/>
      <c r="T176" s="2840"/>
      <c r="U176" s="2840"/>
      <c r="V176" s="2840"/>
      <c r="W176" s="2840"/>
      <c r="X176" s="2840"/>
      <c r="Y176" s="2840"/>
      <c r="Z176" s="2840"/>
      <c r="AA176" s="3078"/>
      <c r="AB176" s="3078"/>
      <c r="AC176" s="3078"/>
      <c r="AD176" s="2840"/>
      <c r="AE176" s="2840"/>
      <c r="AF176" s="2840"/>
      <c r="AG176" s="2840"/>
      <c r="AH176" s="2840"/>
      <c r="AI176" s="2840"/>
      <c r="AJ176" s="2840"/>
      <c r="AK176" s="2840"/>
      <c r="AL176" s="2840"/>
      <c r="AM176" s="3078"/>
      <c r="AN176" s="3078"/>
      <c r="AO176" s="3079"/>
    </row>
    <row r="177" spans="1:41" ht="26.25" customHeight="1">
      <c r="A177" s="2935"/>
      <c r="B177" s="2883"/>
      <c r="C177" s="2845" t="s">
        <v>2316</v>
      </c>
      <c r="D177" s="2846"/>
      <c r="E177" s="2846"/>
      <c r="F177" s="2846"/>
      <c r="G177" s="2846"/>
      <c r="H177" s="2846"/>
      <c r="I177" s="2846"/>
      <c r="J177" s="2846"/>
      <c r="K177" s="2846"/>
      <c r="L177" s="2846"/>
      <c r="M177" s="2847"/>
      <c r="N177" s="2840" t="s">
        <v>2317</v>
      </c>
      <c r="O177" s="2840"/>
      <c r="P177" s="2840"/>
      <c r="Q177" s="2840"/>
      <c r="R177" s="2840"/>
      <c r="S177" s="2840"/>
      <c r="T177" s="2840"/>
      <c r="U177" s="2840"/>
      <c r="V177" s="2840"/>
      <c r="W177" s="2840"/>
      <c r="X177" s="2840"/>
      <c r="Y177" s="2840"/>
      <c r="Z177" s="2840"/>
      <c r="AA177" s="3078"/>
      <c r="AB177" s="3078"/>
      <c r="AC177" s="3078"/>
      <c r="AD177" s="2840"/>
      <c r="AE177" s="2840"/>
      <c r="AF177" s="2840"/>
      <c r="AG177" s="2840"/>
      <c r="AH177" s="2840"/>
      <c r="AI177" s="2840"/>
      <c r="AJ177" s="2840"/>
      <c r="AK177" s="2840"/>
      <c r="AL177" s="2840"/>
      <c r="AM177" s="3078"/>
      <c r="AN177" s="3078"/>
      <c r="AO177" s="3079"/>
    </row>
    <row r="181" spans="1:41" ht="10.5" customHeight="1">
      <c r="AM181" s="2825" t="s">
        <v>2318</v>
      </c>
    </row>
    <row r="183" spans="1:41" ht="10.5" customHeight="1">
      <c r="A183" s="3057"/>
      <c r="B183" s="3058"/>
      <c r="C183" s="3058"/>
      <c r="D183" s="3058"/>
      <c r="E183" s="3058"/>
      <c r="F183" s="3058"/>
      <c r="G183" s="3058"/>
      <c r="H183" s="3058"/>
      <c r="I183" s="3058"/>
      <c r="J183" s="3058"/>
      <c r="K183" s="3058"/>
      <c r="L183" s="3058"/>
      <c r="M183" s="3058"/>
      <c r="N183" s="3058"/>
      <c r="O183" s="3058"/>
      <c r="P183" s="3058"/>
      <c r="Q183" s="3058"/>
      <c r="R183" s="3059" t="s">
        <v>2319</v>
      </c>
      <c r="S183" s="3059"/>
      <c r="T183" s="3059"/>
      <c r="U183" s="3059"/>
      <c r="V183" s="3059"/>
      <c r="W183" s="3059"/>
      <c r="X183" s="3059"/>
      <c r="Y183" s="3059"/>
      <c r="Z183" s="3059"/>
      <c r="AA183" s="3059"/>
      <c r="AB183" s="3059"/>
      <c r="AC183" s="3059"/>
      <c r="AD183" s="3059"/>
      <c r="AE183" s="3059"/>
      <c r="AF183" s="3059"/>
      <c r="AG183" s="3059"/>
      <c r="AH183" s="3059"/>
      <c r="AI183" s="3059"/>
      <c r="AJ183" s="3059"/>
      <c r="AK183" s="3059"/>
      <c r="AL183" s="3058"/>
      <c r="AM183" s="3058"/>
      <c r="AN183" s="3058"/>
      <c r="AO183" s="3060"/>
    </row>
    <row r="184" spans="1:41" ht="10.5" customHeight="1">
      <c r="A184" s="3062" t="s">
        <v>2164</v>
      </c>
      <c r="B184" s="3061"/>
      <c r="C184" s="3061"/>
      <c r="D184" s="3061"/>
      <c r="E184" s="3063" t="str">
        <f>MID($I$11,1,1)</f>
        <v>3</v>
      </c>
      <c r="F184" s="3063" t="str">
        <f>MID($I$11,2,1)</f>
        <v>1</v>
      </c>
      <c r="G184" s="3063" t="str">
        <f>MID($I$11,3,1)</f>
        <v>2</v>
      </c>
      <c r="H184" s="3064" t="s">
        <v>1299</v>
      </c>
      <c r="I184" s="3063" t="str">
        <f>MID($I$11,4,1)</f>
        <v>8</v>
      </c>
      <c r="J184" s="3063" t="str">
        <f>MID($I$11,5,1)</f>
        <v>6</v>
      </c>
      <c r="K184" s="3064" t="s">
        <v>1299</v>
      </c>
      <c r="L184" s="3063" t="str">
        <f>MID($I$11,6,1)</f>
        <v>1</v>
      </c>
      <c r="M184" s="3063" t="str">
        <f>MID($I$11,7,1)</f>
        <v>2</v>
      </c>
      <c r="N184" s="3063" t="str">
        <f>MID($I$11,8,1)</f>
        <v>3</v>
      </c>
      <c r="O184" s="3063" t="str">
        <f>MID($I$11,9,1)</f>
        <v>4</v>
      </c>
      <c r="P184" s="3063" t="str">
        <f>MID($I$11,10,1)</f>
        <v>4</v>
      </c>
      <c r="Q184" s="3061"/>
      <c r="R184" s="3065"/>
      <c r="S184" s="3065"/>
      <c r="T184" s="3065"/>
      <c r="U184" s="3065"/>
      <c r="V184" s="3065"/>
      <c r="W184" s="3065"/>
      <c r="X184" s="3065"/>
      <c r="Y184" s="3065"/>
      <c r="Z184" s="3065"/>
      <c r="AA184" s="3065"/>
      <c r="AB184" s="3065"/>
      <c r="AC184" s="3065"/>
      <c r="AD184" s="3065"/>
      <c r="AE184" s="3065"/>
      <c r="AF184" s="3065"/>
      <c r="AG184" s="3065"/>
      <c r="AH184" s="3065"/>
      <c r="AI184" s="3065"/>
      <c r="AJ184" s="3065"/>
      <c r="AK184" s="3065"/>
      <c r="AL184" s="3061"/>
      <c r="AM184" s="3061"/>
      <c r="AN184" s="3061"/>
      <c r="AO184" s="3066"/>
    </row>
    <row r="185" spans="1:41" ht="10.5" customHeight="1">
      <c r="A185" s="3126"/>
      <c r="B185" s="3127"/>
      <c r="C185" s="3127"/>
      <c r="D185" s="3127"/>
      <c r="E185" s="3127"/>
      <c r="F185" s="3127"/>
      <c r="G185" s="3127"/>
      <c r="H185" s="3127"/>
      <c r="I185" s="3127"/>
      <c r="J185" s="3127"/>
      <c r="K185" s="3127"/>
      <c r="L185" s="3127"/>
      <c r="M185" s="3127"/>
      <c r="N185" s="3127"/>
      <c r="O185" s="3127"/>
      <c r="P185" s="3127"/>
      <c r="Q185" s="3127"/>
      <c r="R185" s="3067"/>
      <c r="S185" s="3067"/>
      <c r="T185" s="3067"/>
      <c r="U185" s="3067"/>
      <c r="V185" s="3067"/>
      <c r="W185" s="3067"/>
      <c r="X185" s="3067"/>
      <c r="Y185" s="3067"/>
      <c r="Z185" s="3067"/>
      <c r="AA185" s="3067"/>
      <c r="AB185" s="3067"/>
      <c r="AC185" s="3067"/>
      <c r="AD185" s="3067"/>
      <c r="AE185" s="3067"/>
      <c r="AF185" s="3067"/>
      <c r="AG185" s="3067"/>
      <c r="AH185" s="3067"/>
      <c r="AI185" s="3067"/>
      <c r="AJ185" s="3067"/>
      <c r="AK185" s="3067"/>
      <c r="AL185" s="3068" t="s">
        <v>2165</v>
      </c>
      <c r="AM185" s="3068"/>
      <c r="AN185" s="3068"/>
      <c r="AO185" s="3069"/>
    </row>
    <row r="186" spans="1:41" ht="18" customHeight="1">
      <c r="A186" s="3128" t="s">
        <v>2320</v>
      </c>
      <c r="B186" s="2862"/>
      <c r="C186" s="2862"/>
      <c r="D186" s="2932" t="s">
        <v>2321</v>
      </c>
      <c r="E186" s="2858"/>
      <c r="F186" s="2932" t="s">
        <v>2322</v>
      </c>
      <c r="G186" s="2858"/>
      <c r="H186" s="2933" t="s">
        <v>1732</v>
      </c>
      <c r="I186" s="2858"/>
      <c r="J186" s="2933" t="s">
        <v>1743</v>
      </c>
      <c r="K186" s="2858"/>
      <c r="L186" s="2932" t="s">
        <v>2323</v>
      </c>
      <c r="M186" s="2857"/>
      <c r="N186" s="2858"/>
      <c r="O186" s="2932" t="s">
        <v>2324</v>
      </c>
      <c r="P186" s="2857"/>
      <c r="Q186" s="2858"/>
      <c r="R186" s="2845" t="s">
        <v>2325</v>
      </c>
      <c r="S186" s="2846"/>
      <c r="T186" s="2846"/>
      <c r="U186" s="2846"/>
      <c r="V186" s="2846"/>
      <c r="W186" s="2846"/>
      <c r="X186" s="2846"/>
      <c r="Y186" s="2846"/>
      <c r="Z186" s="2846"/>
      <c r="AA186" s="2846"/>
      <c r="AB186" s="2846"/>
      <c r="AC186" s="2847"/>
      <c r="AD186" s="2891" t="s">
        <v>2326</v>
      </c>
      <c r="AE186" s="2891"/>
      <c r="AF186" s="2891"/>
      <c r="AG186" s="2891" t="s">
        <v>2327</v>
      </c>
      <c r="AH186" s="2891"/>
      <c r="AI186" s="2891"/>
      <c r="AJ186" s="2891" t="s">
        <v>2328</v>
      </c>
      <c r="AK186" s="2890"/>
      <c r="AL186" s="2890"/>
      <c r="AM186" s="2891" t="s">
        <v>2329</v>
      </c>
      <c r="AN186" s="2891"/>
      <c r="AO186" s="3129"/>
    </row>
    <row r="187" spans="1:41" ht="24" customHeight="1">
      <c r="A187" s="3128"/>
      <c r="B187" s="2862"/>
      <c r="C187" s="2862"/>
      <c r="D187" s="2935"/>
      <c r="E187" s="2883"/>
      <c r="F187" s="2935"/>
      <c r="G187" s="2883"/>
      <c r="H187" s="2935"/>
      <c r="I187" s="2883"/>
      <c r="J187" s="2935"/>
      <c r="K187" s="2883"/>
      <c r="L187" s="2935"/>
      <c r="M187" s="2882"/>
      <c r="N187" s="2883"/>
      <c r="O187" s="2935"/>
      <c r="P187" s="2882"/>
      <c r="Q187" s="2883"/>
      <c r="R187" s="2845" t="s">
        <v>2330</v>
      </c>
      <c r="S187" s="2846"/>
      <c r="T187" s="2846"/>
      <c r="U187" s="2846"/>
      <c r="V187" s="2873" t="s">
        <v>2331</v>
      </c>
      <c r="W187" s="2846"/>
      <c r="X187" s="2846"/>
      <c r="Y187" s="2846"/>
      <c r="Z187" s="2873" t="s">
        <v>2332</v>
      </c>
      <c r="AA187" s="2846"/>
      <c r="AB187" s="2846"/>
      <c r="AC187" s="2846"/>
      <c r="AD187" s="3130"/>
      <c r="AE187" s="3130"/>
      <c r="AF187" s="3130"/>
      <c r="AG187" s="3130"/>
      <c r="AH187" s="3130"/>
      <c r="AI187" s="3130"/>
      <c r="AJ187" s="3092"/>
      <c r="AK187" s="3092"/>
      <c r="AL187" s="3092"/>
      <c r="AM187" s="3130"/>
      <c r="AN187" s="3130"/>
      <c r="AO187" s="3131"/>
    </row>
    <row r="188" spans="1:41" ht="22.5" customHeight="1">
      <c r="A188" s="3132"/>
      <c r="B188" s="2840"/>
      <c r="C188" s="2840"/>
      <c r="D188" s="2840"/>
      <c r="E188" s="2840"/>
      <c r="F188" s="2840"/>
      <c r="G188" s="2840"/>
      <c r="H188" s="2840"/>
      <c r="I188" s="2840"/>
      <c r="J188" s="2840"/>
      <c r="K188" s="2840"/>
      <c r="L188" s="2840"/>
      <c r="M188" s="2840"/>
      <c r="N188" s="2840"/>
      <c r="O188" s="2840"/>
      <c r="P188" s="2840"/>
      <c r="Q188" s="2840"/>
      <c r="R188" s="2840"/>
      <c r="S188" s="2840"/>
      <c r="T188" s="2840"/>
      <c r="U188" s="2840"/>
      <c r="V188" s="2840"/>
      <c r="W188" s="2840"/>
      <c r="X188" s="2840"/>
      <c r="Y188" s="2840"/>
      <c r="Z188" s="2840"/>
      <c r="AA188" s="2840"/>
      <c r="AB188" s="2840"/>
      <c r="AC188" s="2840"/>
      <c r="AD188" s="2845"/>
      <c r="AE188" s="2846"/>
      <c r="AF188" s="2847"/>
      <c r="AG188" s="2845"/>
      <c r="AH188" s="2846"/>
      <c r="AI188" s="2847"/>
      <c r="AJ188" s="2845"/>
      <c r="AK188" s="2846"/>
      <c r="AL188" s="2847"/>
      <c r="AM188" s="2845"/>
      <c r="AN188" s="2846"/>
      <c r="AO188" s="3133"/>
    </row>
    <row r="189" spans="1:41" ht="22.5" customHeight="1">
      <c r="A189" s="3132"/>
      <c r="B189" s="2840"/>
      <c r="C189" s="2840"/>
      <c r="D189" s="2840"/>
      <c r="E189" s="2840"/>
      <c r="F189" s="2840"/>
      <c r="G189" s="2840"/>
      <c r="H189" s="2840"/>
      <c r="I189" s="2840"/>
      <c r="J189" s="2840"/>
      <c r="K189" s="2840"/>
      <c r="L189" s="2840"/>
      <c r="M189" s="2840"/>
      <c r="N189" s="2840"/>
      <c r="O189" s="2840"/>
      <c r="P189" s="2840"/>
      <c r="Q189" s="2840"/>
      <c r="R189" s="2840"/>
      <c r="S189" s="2840"/>
      <c r="T189" s="2840"/>
      <c r="U189" s="2840"/>
      <c r="V189" s="2840"/>
      <c r="W189" s="2840"/>
      <c r="X189" s="2840"/>
      <c r="Y189" s="2840"/>
      <c r="Z189" s="2840"/>
      <c r="AA189" s="2840"/>
      <c r="AB189" s="2840"/>
      <c r="AC189" s="2840"/>
      <c r="AD189" s="2845"/>
      <c r="AE189" s="2846"/>
      <c r="AF189" s="2847"/>
      <c r="AG189" s="2845"/>
      <c r="AH189" s="2846"/>
      <c r="AI189" s="2847"/>
      <c r="AJ189" s="2845"/>
      <c r="AK189" s="2846"/>
      <c r="AL189" s="2847"/>
      <c r="AM189" s="2845"/>
      <c r="AN189" s="2846"/>
      <c r="AO189" s="3133"/>
    </row>
    <row r="190" spans="1:41" ht="22.5" customHeight="1">
      <c r="A190" s="3132"/>
      <c r="B190" s="2840"/>
      <c r="C190" s="2840"/>
      <c r="D190" s="2840"/>
      <c r="E190" s="2840"/>
      <c r="F190" s="2840"/>
      <c r="G190" s="2840"/>
      <c r="H190" s="2840"/>
      <c r="I190" s="2840"/>
      <c r="J190" s="2840"/>
      <c r="K190" s="2840"/>
      <c r="L190" s="2840"/>
      <c r="M190" s="2840"/>
      <c r="N190" s="2840"/>
      <c r="O190" s="2840"/>
      <c r="P190" s="2840"/>
      <c r="Q190" s="2840"/>
      <c r="R190" s="2840"/>
      <c r="S190" s="2840"/>
      <c r="T190" s="2840"/>
      <c r="U190" s="2840"/>
      <c r="V190" s="2840"/>
      <c r="W190" s="2840"/>
      <c r="X190" s="2840"/>
      <c r="Y190" s="2840"/>
      <c r="Z190" s="2840"/>
      <c r="AA190" s="2840"/>
      <c r="AB190" s="2840"/>
      <c r="AC190" s="2840"/>
      <c r="AD190" s="2845"/>
      <c r="AE190" s="2846"/>
      <c r="AF190" s="2847"/>
      <c r="AG190" s="2845"/>
      <c r="AH190" s="2846"/>
      <c r="AI190" s="2847"/>
      <c r="AJ190" s="2845"/>
      <c r="AK190" s="2846"/>
      <c r="AL190" s="2847"/>
      <c r="AM190" s="2845"/>
      <c r="AN190" s="2846"/>
      <c r="AO190" s="3133"/>
    </row>
    <row r="191" spans="1:41" ht="22.5" customHeight="1">
      <c r="A191" s="3132"/>
      <c r="B191" s="2840"/>
      <c r="C191" s="2840"/>
      <c r="D191" s="2840"/>
      <c r="E191" s="2840"/>
      <c r="F191" s="2840"/>
      <c r="G191" s="2840"/>
      <c r="H191" s="2840"/>
      <c r="I191" s="2840"/>
      <c r="J191" s="2840"/>
      <c r="K191" s="2840"/>
      <c r="L191" s="2840"/>
      <c r="M191" s="2840"/>
      <c r="N191" s="2840"/>
      <c r="O191" s="2840"/>
      <c r="P191" s="2840"/>
      <c r="Q191" s="2840"/>
      <c r="R191" s="2840"/>
      <c r="S191" s="2840"/>
      <c r="T191" s="2840"/>
      <c r="U191" s="2840"/>
      <c r="V191" s="2840"/>
      <c r="W191" s="2840"/>
      <c r="X191" s="2840"/>
      <c r="Y191" s="2840"/>
      <c r="Z191" s="2840"/>
      <c r="AA191" s="2840"/>
      <c r="AB191" s="2840"/>
      <c r="AC191" s="2840"/>
      <c r="AD191" s="2845"/>
      <c r="AE191" s="2846"/>
      <c r="AF191" s="2847"/>
      <c r="AG191" s="2845"/>
      <c r="AH191" s="2846"/>
      <c r="AI191" s="2847"/>
      <c r="AJ191" s="2845"/>
      <c r="AK191" s="2846"/>
      <c r="AL191" s="2847"/>
      <c r="AM191" s="2845"/>
      <c r="AN191" s="2846"/>
      <c r="AO191" s="3133"/>
    </row>
    <row r="192" spans="1:41" ht="22.5" customHeight="1">
      <c r="A192" s="3132"/>
      <c r="B192" s="2840"/>
      <c r="C192" s="2840"/>
      <c r="D192" s="2840"/>
      <c r="E192" s="2840"/>
      <c r="F192" s="2840"/>
      <c r="G192" s="2840"/>
      <c r="H192" s="2840"/>
      <c r="I192" s="2840"/>
      <c r="J192" s="2840"/>
      <c r="K192" s="2840"/>
      <c r="L192" s="2840"/>
      <c r="M192" s="2840"/>
      <c r="N192" s="2840"/>
      <c r="O192" s="2840"/>
      <c r="P192" s="2840"/>
      <c r="Q192" s="2840"/>
      <c r="R192" s="2840"/>
      <c r="S192" s="2840"/>
      <c r="T192" s="2840"/>
      <c r="U192" s="2840"/>
      <c r="V192" s="2840"/>
      <c r="W192" s="2840"/>
      <c r="X192" s="2840"/>
      <c r="Y192" s="2840"/>
      <c r="Z192" s="2840"/>
      <c r="AA192" s="2840"/>
      <c r="AB192" s="2840"/>
      <c r="AC192" s="2840"/>
      <c r="AD192" s="2845"/>
      <c r="AE192" s="2846"/>
      <c r="AF192" s="2847"/>
      <c r="AG192" s="2845"/>
      <c r="AH192" s="2846"/>
      <c r="AI192" s="2847"/>
      <c r="AJ192" s="2845"/>
      <c r="AK192" s="2846"/>
      <c r="AL192" s="2847"/>
      <c r="AM192" s="2845"/>
      <c r="AN192" s="2846"/>
      <c r="AO192" s="3133"/>
    </row>
    <row r="193" spans="1:41" ht="22.5" customHeight="1">
      <c r="A193" s="3132"/>
      <c r="B193" s="2840"/>
      <c r="C193" s="2840"/>
      <c r="D193" s="2840"/>
      <c r="E193" s="2840"/>
      <c r="F193" s="2840"/>
      <c r="G193" s="2840"/>
      <c r="H193" s="2840"/>
      <c r="I193" s="2840"/>
      <c r="J193" s="2840"/>
      <c r="K193" s="2840"/>
      <c r="L193" s="2840"/>
      <c r="M193" s="2840"/>
      <c r="N193" s="2840"/>
      <c r="O193" s="2840"/>
      <c r="P193" s="2840"/>
      <c r="Q193" s="2840"/>
      <c r="R193" s="2840"/>
      <c r="S193" s="2840"/>
      <c r="T193" s="2840"/>
      <c r="U193" s="2840"/>
      <c r="V193" s="2840"/>
      <c r="W193" s="2840"/>
      <c r="X193" s="2840"/>
      <c r="Y193" s="2840"/>
      <c r="Z193" s="2840"/>
      <c r="AA193" s="2840"/>
      <c r="AB193" s="2840"/>
      <c r="AC193" s="2840"/>
      <c r="AD193" s="2845"/>
      <c r="AE193" s="2846"/>
      <c r="AF193" s="2847"/>
      <c r="AG193" s="2845"/>
      <c r="AH193" s="2846"/>
      <c r="AI193" s="2847"/>
      <c r="AJ193" s="2845"/>
      <c r="AK193" s="2846"/>
      <c r="AL193" s="2847"/>
      <c r="AM193" s="2845"/>
      <c r="AN193" s="2846"/>
      <c r="AO193" s="3133"/>
    </row>
    <row r="194" spans="1:41" ht="22.5" customHeight="1">
      <c r="A194" s="3132"/>
      <c r="B194" s="2840"/>
      <c r="C194" s="2840"/>
      <c r="D194" s="2840"/>
      <c r="E194" s="2840"/>
      <c r="F194" s="2840"/>
      <c r="G194" s="2840"/>
      <c r="H194" s="2840"/>
      <c r="I194" s="2840"/>
      <c r="J194" s="2840"/>
      <c r="K194" s="2840"/>
      <c r="L194" s="2840"/>
      <c r="M194" s="2840"/>
      <c r="N194" s="2840"/>
      <c r="O194" s="2840"/>
      <c r="P194" s="2840"/>
      <c r="Q194" s="2840"/>
      <c r="R194" s="2840"/>
      <c r="S194" s="2840"/>
      <c r="T194" s="2840"/>
      <c r="U194" s="2840"/>
      <c r="V194" s="2840"/>
      <c r="W194" s="2840"/>
      <c r="X194" s="2840"/>
      <c r="Y194" s="2840"/>
      <c r="Z194" s="2840"/>
      <c r="AA194" s="2840"/>
      <c r="AB194" s="2840"/>
      <c r="AC194" s="2840"/>
      <c r="AD194" s="2845"/>
      <c r="AE194" s="2846"/>
      <c r="AF194" s="2847"/>
      <c r="AG194" s="2845"/>
      <c r="AH194" s="2846"/>
      <c r="AI194" s="2847"/>
      <c r="AJ194" s="2845"/>
      <c r="AK194" s="2846"/>
      <c r="AL194" s="2847"/>
      <c r="AM194" s="2845"/>
      <c r="AN194" s="2846"/>
      <c r="AO194" s="3133"/>
    </row>
    <row r="195" spans="1:41" ht="22.5" customHeight="1">
      <c r="A195" s="3132"/>
      <c r="B195" s="2840"/>
      <c r="C195" s="2840"/>
      <c r="D195" s="2840"/>
      <c r="E195" s="2840"/>
      <c r="F195" s="2840"/>
      <c r="G195" s="2840"/>
      <c r="H195" s="2840"/>
      <c r="I195" s="2840"/>
      <c r="J195" s="2840"/>
      <c r="K195" s="2840"/>
      <c r="L195" s="2840"/>
      <c r="M195" s="2840"/>
      <c r="N195" s="2840"/>
      <c r="O195" s="2840"/>
      <c r="P195" s="2840"/>
      <c r="Q195" s="2840"/>
      <c r="R195" s="2840"/>
      <c r="S195" s="2840"/>
      <c r="T195" s="2840"/>
      <c r="U195" s="2840"/>
      <c r="V195" s="2840"/>
      <c r="W195" s="2840"/>
      <c r="X195" s="2840"/>
      <c r="Y195" s="2840"/>
      <c r="Z195" s="2840"/>
      <c r="AA195" s="2840"/>
      <c r="AB195" s="2840"/>
      <c r="AC195" s="2840"/>
      <c r="AD195" s="2845"/>
      <c r="AE195" s="2846"/>
      <c r="AF195" s="2847"/>
      <c r="AG195" s="2845"/>
      <c r="AH195" s="2846"/>
      <c r="AI195" s="2847"/>
      <c r="AJ195" s="2845"/>
      <c r="AK195" s="2846"/>
      <c r="AL195" s="2847"/>
      <c r="AM195" s="2845"/>
      <c r="AN195" s="2846"/>
      <c r="AO195" s="3133"/>
    </row>
    <row r="196" spans="1:41" ht="22.5" customHeight="1">
      <c r="A196" s="3132"/>
      <c r="B196" s="2840"/>
      <c r="C196" s="2840"/>
      <c r="D196" s="2840"/>
      <c r="E196" s="2840"/>
      <c r="F196" s="2840"/>
      <c r="G196" s="2840"/>
      <c r="H196" s="2840"/>
      <c r="I196" s="2840"/>
      <c r="J196" s="2840"/>
      <c r="K196" s="2840"/>
      <c r="L196" s="2840"/>
      <c r="M196" s="2840"/>
      <c r="N196" s="2840"/>
      <c r="O196" s="2840"/>
      <c r="P196" s="2840"/>
      <c r="Q196" s="2840"/>
      <c r="R196" s="2840"/>
      <c r="S196" s="2840"/>
      <c r="T196" s="2840"/>
      <c r="U196" s="2840"/>
      <c r="V196" s="2840"/>
      <c r="W196" s="2840"/>
      <c r="X196" s="2840"/>
      <c r="Y196" s="2840"/>
      <c r="Z196" s="2840"/>
      <c r="AA196" s="2840"/>
      <c r="AB196" s="2840"/>
      <c r="AC196" s="2840"/>
      <c r="AD196" s="2845"/>
      <c r="AE196" s="2846"/>
      <c r="AF196" s="2847"/>
      <c r="AG196" s="2845"/>
      <c r="AH196" s="2846"/>
      <c r="AI196" s="2847"/>
      <c r="AJ196" s="2845"/>
      <c r="AK196" s="2846"/>
      <c r="AL196" s="2847"/>
      <c r="AM196" s="2845"/>
      <c r="AN196" s="2846"/>
      <c r="AO196" s="3133"/>
    </row>
    <row r="197" spans="1:41" ht="22.5" customHeight="1">
      <c r="A197" s="3134" t="s">
        <v>1038</v>
      </c>
      <c r="B197" s="3098"/>
      <c r="C197" s="3098"/>
      <c r="D197" s="3098"/>
      <c r="E197" s="3098"/>
      <c r="F197" s="3098"/>
      <c r="G197" s="3098"/>
      <c r="H197" s="3098"/>
      <c r="I197" s="3098"/>
      <c r="J197" s="3098"/>
      <c r="K197" s="3098"/>
      <c r="L197" s="3098"/>
      <c r="M197" s="3098"/>
      <c r="N197" s="3098"/>
      <c r="O197" s="3098"/>
      <c r="P197" s="3098"/>
      <c r="Q197" s="3098"/>
      <c r="R197" s="3098"/>
      <c r="S197" s="3098"/>
      <c r="T197" s="3098"/>
      <c r="U197" s="3098"/>
      <c r="V197" s="3098"/>
      <c r="W197" s="3098"/>
      <c r="X197" s="3098"/>
      <c r="Y197" s="3098"/>
      <c r="Z197" s="3098"/>
      <c r="AA197" s="3098"/>
      <c r="AB197" s="3098"/>
      <c r="AC197" s="3098"/>
      <c r="AD197" s="2941"/>
      <c r="AE197" s="3111"/>
      <c r="AF197" s="2942"/>
      <c r="AG197" s="2941"/>
      <c r="AH197" s="3111"/>
      <c r="AI197" s="2942"/>
      <c r="AJ197" s="2941"/>
      <c r="AK197" s="3111"/>
      <c r="AL197" s="2942"/>
      <c r="AM197" s="2941"/>
      <c r="AN197" s="3111"/>
      <c r="AO197" s="3135"/>
    </row>
    <row r="199" spans="1:41" ht="22.5" customHeight="1">
      <c r="A199" s="3136" t="s">
        <v>2333</v>
      </c>
      <c r="B199" s="3137"/>
      <c r="C199" s="3137"/>
      <c r="D199" s="3137"/>
      <c r="E199" s="3137"/>
      <c r="F199" s="3137"/>
      <c r="G199" s="3137"/>
      <c r="H199" s="3137"/>
      <c r="I199" s="3137"/>
      <c r="J199" s="3137"/>
      <c r="K199" s="3137"/>
      <c r="L199" s="3137"/>
      <c r="M199" s="3137"/>
      <c r="N199" s="3137"/>
      <c r="O199" s="3137"/>
      <c r="P199" s="3137"/>
      <c r="Q199" s="3137"/>
      <c r="R199" s="3137"/>
      <c r="S199" s="3137"/>
      <c r="T199" s="3137"/>
      <c r="U199" s="3137"/>
      <c r="V199" s="3137"/>
      <c r="W199" s="3137"/>
      <c r="X199" s="3137"/>
      <c r="Y199" s="3137"/>
      <c r="Z199" s="3137"/>
      <c r="AA199" s="3137"/>
      <c r="AB199" s="3137"/>
      <c r="AC199" s="3137"/>
      <c r="AD199" s="3137"/>
      <c r="AE199" s="3137"/>
      <c r="AF199" s="3137"/>
      <c r="AG199" s="3137"/>
      <c r="AH199" s="3137"/>
      <c r="AI199" s="3137"/>
      <c r="AJ199" s="3137"/>
      <c r="AK199" s="3137"/>
      <c r="AL199" s="3137"/>
      <c r="AM199" s="3137"/>
      <c r="AN199" s="3137"/>
      <c r="AO199" s="3137"/>
    </row>
    <row r="201" spans="1:41" ht="10.5" customHeight="1">
      <c r="A201" s="2825" t="s">
        <v>2334</v>
      </c>
    </row>
    <row r="202" spans="1:41" ht="10.5" customHeight="1">
      <c r="A202" s="3138" t="s">
        <v>2335</v>
      </c>
    </row>
    <row r="203" spans="1:41" ht="10.5" customHeight="1">
      <c r="A203" s="2825" t="s">
        <v>2336</v>
      </c>
    </row>
    <row r="204" spans="1:41" ht="10.5" customHeight="1">
      <c r="A204" s="2825" t="s">
        <v>2337</v>
      </c>
    </row>
    <row r="205" spans="1:41" ht="10.5" customHeight="1">
      <c r="A205" s="2825" t="s">
        <v>2338</v>
      </c>
    </row>
    <row r="206" spans="1:41" ht="10.5" customHeight="1">
      <c r="A206" s="2825" t="s">
        <v>2339</v>
      </c>
    </row>
    <row r="207" spans="1:41" ht="10.5" customHeight="1">
      <c r="A207" s="2825" t="s">
        <v>2340</v>
      </c>
    </row>
    <row r="208" spans="1:41" ht="10.5" customHeight="1">
      <c r="A208" s="2825" t="s">
        <v>2341</v>
      </c>
    </row>
    <row r="209" spans="1:41" ht="10.5" customHeight="1">
      <c r="A209" s="2825" t="s">
        <v>2342</v>
      </c>
    </row>
    <row r="210" spans="1:41" ht="10.5" customHeight="1">
      <c r="A210" s="2825" t="s">
        <v>2343</v>
      </c>
    </row>
    <row r="211" spans="1:41" ht="10.5" customHeight="1">
      <c r="A211" s="2825" t="s">
        <v>2344</v>
      </c>
    </row>
    <row r="212" spans="1:41" ht="10.5" customHeight="1">
      <c r="A212" s="2825" t="s">
        <v>2345</v>
      </c>
    </row>
    <row r="213" spans="1:41" ht="10.5" customHeight="1">
      <c r="A213" s="2825" t="s">
        <v>2346</v>
      </c>
    </row>
    <row r="214" spans="1:41" ht="10.5" customHeight="1">
      <c r="A214" s="2825" t="s">
        <v>2347</v>
      </c>
    </row>
    <row r="215" spans="1:41" ht="10.5" customHeight="1">
      <c r="A215" s="2825" t="s">
        <v>2348</v>
      </c>
    </row>
    <row r="216" spans="1:41" ht="10.5" customHeight="1">
      <c r="A216" s="2825" t="s">
        <v>2349</v>
      </c>
    </row>
    <row r="217" spans="1:41" ht="10.5" customHeight="1">
      <c r="A217" s="2825" t="s">
        <v>2350</v>
      </c>
    </row>
    <row r="218" spans="1:41" ht="10.5" customHeight="1">
      <c r="A218" s="2825" t="s">
        <v>2351</v>
      </c>
    </row>
    <row r="219" spans="1:41" ht="10.5" customHeight="1">
      <c r="A219" s="2825" t="s">
        <v>2352</v>
      </c>
    </row>
    <row r="220" spans="1:41" ht="10.5" customHeight="1">
      <c r="A220" s="2825" t="s">
        <v>2353</v>
      </c>
    </row>
    <row r="221" spans="1:41" ht="10.5" customHeight="1">
      <c r="A221" s="3139"/>
      <c r="B221" s="3139"/>
      <c r="C221" s="3139"/>
      <c r="D221" s="3139"/>
      <c r="E221" s="3139"/>
      <c r="F221" s="3139"/>
      <c r="G221" s="3139"/>
      <c r="H221" s="3139"/>
      <c r="I221" s="3139"/>
      <c r="J221" s="3139"/>
      <c r="K221" s="3139"/>
      <c r="L221" s="3139"/>
      <c r="M221" s="3139"/>
      <c r="N221" s="3139"/>
      <c r="O221" s="3139"/>
      <c r="P221" s="3139"/>
      <c r="Q221" s="3139"/>
      <c r="R221" s="3139"/>
      <c r="S221" s="3139"/>
      <c r="T221" s="3139"/>
      <c r="U221" s="3139"/>
      <c r="V221" s="3139"/>
      <c r="W221" s="3139"/>
      <c r="X221" s="3139"/>
      <c r="Y221" s="3139"/>
      <c r="Z221" s="3139"/>
      <c r="AA221" s="3139"/>
      <c r="AB221" s="3139"/>
      <c r="AC221" s="3139"/>
      <c r="AD221" s="3139"/>
      <c r="AE221" s="3139"/>
      <c r="AF221" s="3139"/>
      <c r="AG221" s="3139"/>
      <c r="AH221" s="3139"/>
      <c r="AI221" s="3139"/>
      <c r="AJ221" s="3139"/>
      <c r="AK221" s="3139"/>
      <c r="AL221" s="3139"/>
      <c r="AM221" s="3139"/>
      <c r="AN221" s="3139"/>
      <c r="AO221" s="3139"/>
    </row>
    <row r="235" spans="1:41" ht="10.5" customHeight="1">
      <c r="AM235" s="2825" t="s">
        <v>2354</v>
      </c>
    </row>
    <row r="237" spans="1:41" ht="10.5" customHeight="1">
      <c r="A237" s="3057"/>
      <c r="B237" s="3058"/>
      <c r="C237" s="3058"/>
      <c r="D237" s="3058"/>
      <c r="E237" s="3058"/>
      <c r="F237" s="3058"/>
      <c r="G237" s="3058"/>
      <c r="H237" s="3058"/>
      <c r="I237" s="3058"/>
      <c r="J237" s="3058"/>
      <c r="K237" s="3058"/>
      <c r="L237" s="3058"/>
      <c r="M237" s="3058"/>
      <c r="N237" s="3058"/>
      <c r="O237" s="3058"/>
      <c r="P237" s="3058"/>
      <c r="Q237" s="3058"/>
      <c r="R237" s="3059" t="s">
        <v>2355</v>
      </c>
      <c r="S237" s="3059"/>
      <c r="T237" s="3059"/>
      <c r="U237" s="3059"/>
      <c r="V237" s="3059"/>
      <c r="W237" s="3059"/>
      <c r="X237" s="3059"/>
      <c r="Y237" s="3059"/>
      <c r="Z237" s="3059"/>
      <c r="AA237" s="3059"/>
      <c r="AB237" s="3059"/>
      <c r="AC237" s="3059"/>
      <c r="AD237" s="3059"/>
      <c r="AE237" s="3059"/>
      <c r="AF237" s="3059"/>
      <c r="AG237" s="3059"/>
      <c r="AH237" s="3059"/>
      <c r="AI237" s="3059"/>
      <c r="AJ237" s="3059"/>
      <c r="AK237" s="3059"/>
      <c r="AL237" s="3058"/>
      <c r="AM237" s="3058"/>
      <c r="AN237" s="3058"/>
      <c r="AO237" s="3060"/>
    </row>
    <row r="238" spans="1:41" ht="10.5" customHeight="1">
      <c r="A238" s="3062" t="s">
        <v>2164</v>
      </c>
      <c r="B238" s="3061"/>
      <c r="C238" s="3061"/>
      <c r="D238" s="3061"/>
      <c r="E238" s="3063" t="str">
        <f>MID($I$11,1,1)</f>
        <v>3</v>
      </c>
      <c r="F238" s="3063" t="str">
        <f>MID($I$11,2,1)</f>
        <v>1</v>
      </c>
      <c r="G238" s="3063" t="str">
        <f>MID($I$11,3,1)</f>
        <v>2</v>
      </c>
      <c r="H238" s="3064" t="s">
        <v>1299</v>
      </c>
      <c r="I238" s="3063" t="str">
        <f>MID($I$11,4,1)</f>
        <v>8</v>
      </c>
      <c r="J238" s="3063" t="str">
        <f>MID($I$11,5,1)</f>
        <v>6</v>
      </c>
      <c r="K238" s="3064" t="s">
        <v>1299</v>
      </c>
      <c r="L238" s="3063" t="str">
        <f>MID($I$11,6,1)</f>
        <v>1</v>
      </c>
      <c r="M238" s="3063" t="str">
        <f>MID($I$11,7,1)</f>
        <v>2</v>
      </c>
      <c r="N238" s="3063" t="str">
        <f>MID($I$11,8,1)</f>
        <v>3</v>
      </c>
      <c r="O238" s="3063" t="str">
        <f>MID($I$11,9,1)</f>
        <v>4</v>
      </c>
      <c r="P238" s="3063" t="str">
        <f>MID($I$11,10,1)</f>
        <v>4</v>
      </c>
      <c r="Q238" s="3061"/>
      <c r="R238" s="3065"/>
      <c r="S238" s="3065"/>
      <c r="T238" s="3065"/>
      <c r="U238" s="3065"/>
      <c r="V238" s="3065"/>
      <c r="W238" s="3065"/>
      <c r="X238" s="3065"/>
      <c r="Y238" s="3065"/>
      <c r="Z238" s="3065"/>
      <c r="AA238" s="3065"/>
      <c r="AB238" s="3065"/>
      <c r="AC238" s="3065"/>
      <c r="AD238" s="3065"/>
      <c r="AE238" s="3065"/>
      <c r="AF238" s="3065"/>
      <c r="AG238" s="3065"/>
      <c r="AH238" s="3065"/>
      <c r="AI238" s="3065"/>
      <c r="AJ238" s="3065"/>
      <c r="AK238" s="3065"/>
      <c r="AL238" s="3061"/>
      <c r="AM238" s="3061"/>
      <c r="AN238" s="3061"/>
      <c r="AO238" s="3066"/>
    </row>
    <row r="239" spans="1:41" ht="10.5" customHeight="1">
      <c r="A239" s="3126"/>
      <c r="B239" s="3127"/>
      <c r="C239" s="3127"/>
      <c r="D239" s="3127"/>
      <c r="E239" s="3127"/>
      <c r="F239" s="3127"/>
      <c r="G239" s="3127"/>
      <c r="H239" s="3127"/>
      <c r="I239" s="3127"/>
      <c r="J239" s="3127"/>
      <c r="K239" s="3127"/>
      <c r="L239" s="3127"/>
      <c r="M239" s="3127"/>
      <c r="N239" s="3127"/>
      <c r="O239" s="3127"/>
      <c r="P239" s="3127"/>
      <c r="Q239" s="3127"/>
      <c r="R239" s="3067"/>
      <c r="S239" s="3067"/>
      <c r="T239" s="3067"/>
      <c r="U239" s="3067"/>
      <c r="V239" s="3067"/>
      <c r="W239" s="3067"/>
      <c r="X239" s="3067"/>
      <c r="Y239" s="3067"/>
      <c r="Z239" s="3067"/>
      <c r="AA239" s="3067"/>
      <c r="AB239" s="3067"/>
      <c r="AC239" s="3067"/>
      <c r="AD239" s="3067"/>
      <c r="AE239" s="3067"/>
      <c r="AF239" s="3067"/>
      <c r="AG239" s="3067"/>
      <c r="AH239" s="3067"/>
      <c r="AI239" s="3067"/>
      <c r="AJ239" s="3067"/>
      <c r="AK239" s="3067"/>
      <c r="AL239" s="3068" t="s">
        <v>2165</v>
      </c>
      <c r="AM239" s="3068"/>
      <c r="AN239" s="3068"/>
      <c r="AO239" s="3069"/>
    </row>
    <row r="240" spans="1:41" ht="22.5" customHeight="1">
      <c r="A240" s="3140" t="s">
        <v>2356</v>
      </c>
      <c r="AO240" s="3141"/>
    </row>
    <row r="241" spans="1:41" ht="22.5" customHeight="1">
      <c r="A241" s="3073" t="s">
        <v>2357</v>
      </c>
      <c r="B241" s="2891"/>
      <c r="C241" s="2891"/>
      <c r="D241" s="2891"/>
      <c r="E241" s="2891"/>
      <c r="F241" s="2890" t="s">
        <v>2358</v>
      </c>
      <c r="G241" s="2890"/>
      <c r="H241" s="2890"/>
      <c r="I241" s="2890"/>
      <c r="J241" s="2890" t="s">
        <v>2359</v>
      </c>
      <c r="K241" s="2890"/>
      <c r="L241" s="2890"/>
      <c r="M241" s="2890"/>
      <c r="N241" s="2890" t="s">
        <v>1732</v>
      </c>
      <c r="O241" s="2890"/>
      <c r="P241" s="2890"/>
      <c r="Q241" s="2890"/>
      <c r="R241" s="2890" t="s">
        <v>1743</v>
      </c>
      <c r="S241" s="2890"/>
      <c r="T241" s="2890"/>
      <c r="U241" s="2890"/>
      <c r="V241" s="2890" t="s">
        <v>2168</v>
      </c>
      <c r="W241" s="2890"/>
      <c r="X241" s="2890"/>
      <c r="Y241" s="2890"/>
      <c r="Z241" s="2890"/>
      <c r="AA241" s="2890"/>
      <c r="AB241" s="2890"/>
      <c r="AC241" s="2890"/>
      <c r="AD241" s="2845" t="s">
        <v>2065</v>
      </c>
      <c r="AE241" s="2846"/>
      <c r="AF241" s="2846"/>
      <c r="AG241" s="2846"/>
      <c r="AH241" s="2846"/>
      <c r="AI241" s="2846"/>
      <c r="AJ241" s="2846"/>
      <c r="AK241" s="2846"/>
      <c r="AL241" s="2846"/>
      <c r="AM241" s="2846"/>
      <c r="AN241" s="2846"/>
      <c r="AO241" s="3133"/>
    </row>
    <row r="242" spans="1:41" ht="22.5" customHeight="1">
      <c r="A242" s="3142"/>
      <c r="B242" s="3130"/>
      <c r="C242" s="3130"/>
      <c r="D242" s="3130"/>
      <c r="E242" s="3130"/>
      <c r="F242" s="3092"/>
      <c r="G242" s="3092"/>
      <c r="H242" s="3092"/>
      <c r="I242" s="3092"/>
      <c r="J242" s="3092"/>
      <c r="K242" s="3092"/>
      <c r="L242" s="3092"/>
      <c r="M242" s="3092"/>
      <c r="N242" s="3092"/>
      <c r="O242" s="3092"/>
      <c r="P242" s="3092"/>
      <c r="Q242" s="3092"/>
      <c r="R242" s="3092"/>
      <c r="S242" s="3092"/>
      <c r="T242" s="3092"/>
      <c r="U242" s="3092"/>
      <c r="V242" s="3092"/>
      <c r="W242" s="3092"/>
      <c r="X242" s="3092"/>
      <c r="Y242" s="3092"/>
      <c r="Z242" s="3092"/>
      <c r="AA242" s="3092"/>
      <c r="AB242" s="3092"/>
      <c r="AC242" s="3092"/>
      <c r="AD242" s="2862" t="s">
        <v>2360</v>
      </c>
      <c r="AE242" s="2840"/>
      <c r="AF242" s="2840"/>
      <c r="AG242" s="2840"/>
      <c r="AH242" s="2862" t="s">
        <v>2361</v>
      </c>
      <c r="AI242" s="2840"/>
      <c r="AJ242" s="2840"/>
      <c r="AK242" s="2840"/>
      <c r="AL242" s="2840" t="s">
        <v>1746</v>
      </c>
      <c r="AM242" s="2840"/>
      <c r="AN242" s="2840"/>
      <c r="AO242" s="3071"/>
    </row>
    <row r="243" spans="1:41" ht="22.5" customHeight="1">
      <c r="A243" s="3132"/>
      <c r="B243" s="2840"/>
      <c r="C243" s="2840"/>
      <c r="D243" s="2840"/>
      <c r="E243" s="2840"/>
      <c r="F243" s="2840"/>
      <c r="G243" s="2840"/>
      <c r="H243" s="2840"/>
      <c r="I243" s="2840"/>
      <c r="J243" s="2840"/>
      <c r="K243" s="2840"/>
      <c r="L243" s="2840"/>
      <c r="M243" s="2840"/>
      <c r="N243" s="2840"/>
      <c r="O243" s="2840"/>
      <c r="P243" s="2840"/>
      <c r="Q243" s="2840"/>
      <c r="R243" s="2840"/>
      <c r="S243" s="2840"/>
      <c r="T243" s="2840"/>
      <c r="U243" s="2840"/>
      <c r="V243" s="2840"/>
      <c r="W243" s="2840"/>
      <c r="X243" s="2840"/>
      <c r="Y243" s="2840"/>
      <c r="Z243" s="2840"/>
      <c r="AA243" s="2840"/>
      <c r="AB243" s="2840"/>
      <c r="AC243" s="2840"/>
      <c r="AD243" s="2840"/>
      <c r="AE243" s="2840"/>
      <c r="AF243" s="2840"/>
      <c r="AG243" s="2840"/>
      <c r="AH243" s="2840"/>
      <c r="AI243" s="2840"/>
      <c r="AJ243" s="2840"/>
      <c r="AK243" s="2840"/>
      <c r="AL243" s="2840"/>
      <c r="AM243" s="2840"/>
      <c r="AN243" s="2840"/>
      <c r="AO243" s="3071"/>
    </row>
    <row r="244" spans="1:41" ht="22.5" customHeight="1">
      <c r="A244" s="3132" t="s">
        <v>2362</v>
      </c>
      <c r="B244" s="2840"/>
      <c r="C244" s="2840"/>
      <c r="D244" s="2840"/>
      <c r="E244" s="2840"/>
      <c r="F244" s="3078"/>
      <c r="G244" s="3078"/>
      <c r="H244" s="3078"/>
      <c r="I244" s="3078"/>
      <c r="J244" s="3078"/>
      <c r="K244" s="3078"/>
      <c r="L244" s="3078"/>
      <c r="M244" s="3078"/>
      <c r="N244" s="3078"/>
      <c r="O244" s="3078"/>
      <c r="P244" s="3078"/>
      <c r="Q244" s="3078"/>
      <c r="R244" s="2840"/>
      <c r="S244" s="2840"/>
      <c r="T244" s="2840"/>
      <c r="U244" s="2840"/>
      <c r="V244" s="2840"/>
      <c r="W244" s="2840"/>
      <c r="X244" s="2840"/>
      <c r="Y244" s="2840"/>
      <c r="Z244" s="2840"/>
      <c r="AA244" s="2840"/>
      <c r="AB244" s="2840"/>
      <c r="AC244" s="2840"/>
      <c r="AD244" s="2840"/>
      <c r="AE244" s="2840"/>
      <c r="AF244" s="2840"/>
      <c r="AG244" s="2840"/>
      <c r="AH244" s="2840"/>
      <c r="AI244" s="2840"/>
      <c r="AJ244" s="2840"/>
      <c r="AK244" s="2840"/>
      <c r="AL244" s="2840"/>
      <c r="AM244" s="2840"/>
      <c r="AN244" s="2840"/>
      <c r="AO244" s="3071"/>
    </row>
    <row r="245" spans="1:41" ht="22.5" customHeight="1">
      <c r="A245" s="3140" t="s">
        <v>2363</v>
      </c>
      <c r="AO245" s="3141"/>
    </row>
    <row r="246" spans="1:41" ht="22.5" customHeight="1">
      <c r="A246" s="3143" t="s">
        <v>2357</v>
      </c>
      <c r="B246" s="2857"/>
      <c r="C246" s="2858"/>
      <c r="D246" s="2933" t="s">
        <v>2148</v>
      </c>
      <c r="E246" s="2857"/>
      <c r="F246" s="2857"/>
      <c r="G246" s="2858"/>
      <c r="H246" s="3144" t="s">
        <v>1977</v>
      </c>
      <c r="I246" s="3145"/>
      <c r="J246" s="3145"/>
      <c r="K246" s="3145"/>
      <c r="L246" s="3145"/>
      <c r="M246" s="3146"/>
      <c r="N246" s="2845" t="s">
        <v>2364</v>
      </c>
      <c r="O246" s="2846"/>
      <c r="P246" s="2846"/>
      <c r="Q246" s="2846"/>
      <c r="R246" s="2846"/>
      <c r="S246" s="2847"/>
      <c r="T246" s="2840" t="s">
        <v>2365</v>
      </c>
      <c r="U246" s="2840"/>
      <c r="V246" s="2840"/>
      <c r="W246" s="2840"/>
      <c r="X246" s="2840"/>
      <c r="Y246" s="2840"/>
      <c r="Z246" s="2840"/>
      <c r="AA246" s="2840"/>
      <c r="AB246" s="2840"/>
      <c r="AC246" s="2840"/>
      <c r="AD246" s="2840"/>
      <c r="AE246" s="2840"/>
      <c r="AF246" s="2840"/>
      <c r="AG246" s="2840"/>
      <c r="AH246" s="2840"/>
      <c r="AI246" s="2840"/>
      <c r="AJ246" s="2840" t="s">
        <v>81</v>
      </c>
      <c r="AK246" s="2840"/>
      <c r="AL246" s="2840"/>
      <c r="AM246" s="2840"/>
      <c r="AN246" s="2840"/>
      <c r="AO246" s="3071"/>
    </row>
    <row r="247" spans="1:41" ht="22.5" customHeight="1">
      <c r="A247" s="3072"/>
      <c r="B247" s="2882"/>
      <c r="C247" s="2883"/>
      <c r="D247" s="2935"/>
      <c r="E247" s="2882"/>
      <c r="F247" s="2882"/>
      <c r="G247" s="2883"/>
      <c r="H247" s="3147"/>
      <c r="I247" s="3148"/>
      <c r="J247" s="3148"/>
      <c r="K247" s="3148"/>
      <c r="L247" s="3148"/>
      <c r="M247" s="3149"/>
      <c r="N247" s="2873" t="s">
        <v>2366</v>
      </c>
      <c r="O247" s="2846"/>
      <c r="P247" s="2847"/>
      <c r="Q247" s="2873" t="s">
        <v>2367</v>
      </c>
      <c r="R247" s="2846"/>
      <c r="S247" s="2847"/>
      <c r="T247" s="2862" t="s">
        <v>2368</v>
      </c>
      <c r="U247" s="2840"/>
      <c r="V247" s="2840"/>
      <c r="W247" s="2840"/>
      <c r="X247" s="2840"/>
      <c r="Y247" s="2840" t="s">
        <v>2164</v>
      </c>
      <c r="Z247" s="2840"/>
      <c r="AA247" s="2840"/>
      <c r="AB247" s="2840"/>
      <c r="AC247" s="2840"/>
      <c r="AD247" s="2845" t="s">
        <v>2369</v>
      </c>
      <c r="AE247" s="2846"/>
      <c r="AF247" s="2847"/>
      <c r="AG247" s="2873" t="s">
        <v>2170</v>
      </c>
      <c r="AH247" s="2846"/>
      <c r="AI247" s="2847"/>
      <c r="AJ247" s="2873" t="s">
        <v>2369</v>
      </c>
      <c r="AK247" s="2846"/>
      <c r="AL247" s="2847"/>
      <c r="AM247" s="2873" t="s">
        <v>2170</v>
      </c>
      <c r="AN247" s="2846"/>
      <c r="AO247" s="3133"/>
    </row>
    <row r="248" spans="1:41" ht="22.5" customHeight="1">
      <c r="A248" s="3150"/>
      <c r="B248" s="2846"/>
      <c r="C248" s="2847"/>
      <c r="D248" s="2845"/>
      <c r="E248" s="2846"/>
      <c r="F248" s="2846"/>
      <c r="G248" s="2847"/>
      <c r="H248" s="3151"/>
      <c r="I248" s="3152"/>
      <c r="J248" s="3152"/>
      <c r="K248" s="3152"/>
      <c r="L248" s="3152"/>
      <c r="M248" s="3153"/>
      <c r="N248" s="2845"/>
      <c r="O248" s="2846"/>
      <c r="P248" s="2847"/>
      <c r="Q248" s="2845"/>
      <c r="R248" s="2846"/>
      <c r="S248" s="2847"/>
      <c r="T248" s="2840"/>
      <c r="U248" s="2840"/>
      <c r="V248" s="2840"/>
      <c r="W248" s="2840"/>
      <c r="X248" s="2840"/>
      <c r="Y248" s="2840"/>
      <c r="Z248" s="2840"/>
      <c r="AA248" s="2840"/>
      <c r="AB248" s="2840"/>
      <c r="AC248" s="2840"/>
      <c r="AD248" s="2845"/>
      <c r="AE248" s="2846"/>
      <c r="AF248" s="2847"/>
      <c r="AG248" s="2845"/>
      <c r="AH248" s="2846"/>
      <c r="AI248" s="2847"/>
      <c r="AJ248" s="2845"/>
      <c r="AK248" s="2846"/>
      <c r="AL248" s="2847"/>
      <c r="AM248" s="2845"/>
      <c r="AN248" s="2846"/>
      <c r="AO248" s="3133"/>
    </row>
    <row r="249" spans="1:41" ht="22.5" customHeight="1">
      <c r="A249" s="3150"/>
      <c r="B249" s="2846"/>
      <c r="C249" s="2847"/>
      <c r="D249" s="2845"/>
      <c r="E249" s="2846"/>
      <c r="F249" s="2846"/>
      <c r="G249" s="2847"/>
      <c r="H249" s="3151"/>
      <c r="I249" s="3152"/>
      <c r="J249" s="3152"/>
      <c r="K249" s="3152"/>
      <c r="L249" s="3152"/>
      <c r="M249" s="3153"/>
      <c r="N249" s="2845"/>
      <c r="O249" s="2846"/>
      <c r="P249" s="2847"/>
      <c r="Q249" s="2845"/>
      <c r="R249" s="2846"/>
      <c r="S249" s="2847"/>
      <c r="T249" s="2840"/>
      <c r="U249" s="2840"/>
      <c r="V249" s="2840"/>
      <c r="W249" s="2840"/>
      <c r="X249" s="2840"/>
      <c r="Y249" s="2840"/>
      <c r="Z249" s="2840"/>
      <c r="AA249" s="2840"/>
      <c r="AB249" s="2840"/>
      <c r="AC249" s="2840"/>
      <c r="AD249" s="2845"/>
      <c r="AE249" s="2846"/>
      <c r="AF249" s="2847"/>
      <c r="AG249" s="2845"/>
      <c r="AH249" s="2846"/>
      <c r="AI249" s="2847"/>
      <c r="AJ249" s="2845"/>
      <c r="AK249" s="2846"/>
      <c r="AL249" s="2847"/>
      <c r="AM249" s="2845"/>
      <c r="AN249" s="2846"/>
      <c r="AO249" s="3133"/>
    </row>
    <row r="250" spans="1:41" ht="22.5" customHeight="1">
      <c r="A250" s="3150" t="s">
        <v>1038</v>
      </c>
      <c r="B250" s="2846"/>
      <c r="C250" s="2847"/>
      <c r="D250" s="3154"/>
      <c r="E250" s="3155"/>
      <c r="F250" s="3155"/>
      <c r="G250" s="3156"/>
      <c r="H250" s="3157"/>
      <c r="I250" s="3158"/>
      <c r="J250" s="3158"/>
      <c r="K250" s="3158"/>
      <c r="L250" s="3158"/>
      <c r="M250" s="3159"/>
      <c r="N250" s="2845"/>
      <c r="O250" s="2846"/>
      <c r="P250" s="2847"/>
      <c r="Q250" s="2845"/>
      <c r="R250" s="2846"/>
      <c r="S250" s="2847"/>
      <c r="T250" s="3078"/>
      <c r="U250" s="3078"/>
      <c r="V250" s="3078"/>
      <c r="W250" s="3078"/>
      <c r="X250" s="3078"/>
      <c r="Y250" s="3078"/>
      <c r="Z250" s="3078"/>
      <c r="AA250" s="3078"/>
      <c r="AB250" s="3078"/>
      <c r="AC250" s="3078"/>
      <c r="AD250" s="2845"/>
      <c r="AE250" s="2846"/>
      <c r="AF250" s="2847"/>
      <c r="AG250" s="2845"/>
      <c r="AH250" s="2846"/>
      <c r="AI250" s="2847"/>
      <c r="AJ250" s="2845"/>
      <c r="AK250" s="2846"/>
      <c r="AL250" s="2847"/>
      <c r="AM250" s="2845"/>
      <c r="AN250" s="2846"/>
      <c r="AO250" s="3133"/>
    </row>
    <row r="251" spans="1:41" ht="22.5" customHeight="1">
      <c r="A251" s="3140" t="s">
        <v>2370</v>
      </c>
      <c r="AO251" s="3141"/>
    </row>
    <row r="252" spans="1:41" ht="22.5" customHeight="1">
      <c r="A252" s="3150" t="s">
        <v>2169</v>
      </c>
      <c r="B252" s="2846"/>
      <c r="C252" s="2846"/>
      <c r="D252" s="2846"/>
      <c r="E252" s="2846"/>
      <c r="F252" s="2846"/>
      <c r="G252" s="2846"/>
      <c r="H252" s="2846"/>
      <c r="I252" s="2846"/>
      <c r="J252" s="2846"/>
      <c r="K252" s="2846"/>
      <c r="L252" s="2846"/>
      <c r="M252" s="2846"/>
      <c r="N252" s="2846"/>
      <c r="O252" s="2847"/>
      <c r="P252" s="2845" t="s">
        <v>2371</v>
      </c>
      <c r="Q252" s="2846"/>
      <c r="R252" s="2846"/>
      <c r="S252" s="2846"/>
      <c r="T252" s="2846"/>
      <c r="U252" s="2846"/>
      <c r="V252" s="2846"/>
      <c r="W252" s="2846"/>
      <c r="X252" s="2846"/>
      <c r="Y252" s="2846"/>
      <c r="Z252" s="2846"/>
      <c r="AA252" s="2846"/>
      <c r="AB252" s="2846"/>
      <c r="AC252" s="2846"/>
      <c r="AD252" s="2847"/>
      <c r="AE252" s="2933" t="s">
        <v>2372</v>
      </c>
      <c r="AF252" s="2857"/>
      <c r="AG252" s="2857"/>
      <c r="AH252" s="2857"/>
      <c r="AI252" s="2857"/>
      <c r="AJ252" s="2857"/>
      <c r="AK252" s="2857"/>
      <c r="AL252" s="2857"/>
      <c r="AM252" s="2857"/>
      <c r="AN252" s="2857"/>
      <c r="AO252" s="3160"/>
    </row>
    <row r="253" spans="1:41" ht="22.5" customHeight="1">
      <c r="A253" s="3161" t="s">
        <v>2373</v>
      </c>
      <c r="B253" s="2846"/>
      <c r="C253" s="2846"/>
      <c r="D253" s="2846"/>
      <c r="E253" s="2847"/>
      <c r="F253" s="2873" t="s">
        <v>2374</v>
      </c>
      <c r="G253" s="2846"/>
      <c r="H253" s="2846"/>
      <c r="I253" s="2846"/>
      <c r="J253" s="2847"/>
      <c r="K253" s="2873" t="s">
        <v>2375</v>
      </c>
      <c r="L253" s="2846"/>
      <c r="M253" s="2846"/>
      <c r="N253" s="2846"/>
      <c r="O253" s="2847"/>
      <c r="P253" s="2873" t="s">
        <v>2376</v>
      </c>
      <c r="Q253" s="2846"/>
      <c r="R253" s="2846"/>
      <c r="S253" s="2846"/>
      <c r="T253" s="2847"/>
      <c r="U253" s="2873" t="s">
        <v>2377</v>
      </c>
      <c r="V253" s="2846"/>
      <c r="W253" s="2846"/>
      <c r="X253" s="2846"/>
      <c r="Y253" s="2847"/>
      <c r="Z253" s="2873" t="s">
        <v>2378</v>
      </c>
      <c r="AA253" s="2846"/>
      <c r="AB253" s="2846"/>
      <c r="AC253" s="2846"/>
      <c r="AD253" s="2847"/>
      <c r="AE253" s="2935"/>
      <c r="AF253" s="2882"/>
      <c r="AG253" s="2882"/>
      <c r="AH253" s="2882"/>
      <c r="AI253" s="2882"/>
      <c r="AJ253" s="2882"/>
      <c r="AK253" s="2882"/>
      <c r="AL253" s="2882"/>
      <c r="AM253" s="2882"/>
      <c r="AN253" s="2882"/>
      <c r="AO253" s="3162"/>
    </row>
    <row r="254" spans="1:41" ht="22.5" customHeight="1">
      <c r="A254" s="3163"/>
      <c r="B254" s="3111"/>
      <c r="C254" s="3111"/>
      <c r="D254" s="3111"/>
      <c r="E254" s="2942"/>
      <c r="F254" s="2941"/>
      <c r="G254" s="3111"/>
      <c r="H254" s="3111"/>
      <c r="I254" s="3111"/>
      <c r="J254" s="2942"/>
      <c r="K254" s="2941"/>
      <c r="L254" s="3111"/>
      <c r="M254" s="3111"/>
      <c r="N254" s="3111"/>
      <c r="O254" s="2942"/>
      <c r="P254" s="2941"/>
      <c r="Q254" s="3111"/>
      <c r="R254" s="3111"/>
      <c r="S254" s="3111"/>
      <c r="T254" s="2942"/>
      <c r="U254" s="2941"/>
      <c r="V254" s="3111"/>
      <c r="W254" s="3111"/>
      <c r="X254" s="3111"/>
      <c r="Y254" s="2942"/>
      <c r="Z254" s="2941"/>
      <c r="AA254" s="3111"/>
      <c r="AB254" s="3111"/>
      <c r="AC254" s="3111"/>
      <c r="AD254" s="2942"/>
      <c r="AE254" s="2941"/>
      <c r="AF254" s="3111"/>
      <c r="AG254" s="3111"/>
      <c r="AH254" s="3111"/>
      <c r="AI254" s="3111"/>
      <c r="AJ254" s="3111"/>
      <c r="AK254" s="3111"/>
      <c r="AL254" s="3111"/>
      <c r="AM254" s="3111"/>
      <c r="AN254" s="3111"/>
      <c r="AO254" s="3135"/>
    </row>
    <row r="261" spans="1:41" ht="18" customHeight="1">
      <c r="A261" s="3136" t="s">
        <v>2333</v>
      </c>
      <c r="B261" s="3137"/>
      <c r="C261" s="3137"/>
      <c r="D261" s="3137"/>
      <c r="E261" s="3137"/>
      <c r="F261" s="3137"/>
      <c r="G261" s="3137"/>
      <c r="H261" s="3137"/>
      <c r="I261" s="3137"/>
      <c r="J261" s="3137"/>
      <c r="K261" s="3137"/>
      <c r="L261" s="3137"/>
      <c r="M261" s="3137"/>
      <c r="N261" s="3137"/>
      <c r="O261" s="3137"/>
      <c r="P261" s="3137"/>
      <c r="Q261" s="3137"/>
      <c r="R261" s="3137"/>
      <c r="S261" s="3137"/>
      <c r="T261" s="3137"/>
      <c r="U261" s="3137"/>
      <c r="V261" s="3137"/>
      <c r="W261" s="3137"/>
      <c r="X261" s="3137"/>
      <c r="Y261" s="3137"/>
      <c r="Z261" s="3137"/>
      <c r="AA261" s="3137"/>
      <c r="AB261" s="3137"/>
      <c r="AC261" s="3137"/>
      <c r="AD261" s="3137"/>
      <c r="AE261" s="3137"/>
      <c r="AF261" s="3137"/>
      <c r="AG261" s="3137"/>
      <c r="AH261" s="3137"/>
      <c r="AI261" s="3137"/>
      <c r="AJ261" s="3137"/>
      <c r="AK261" s="3137"/>
      <c r="AL261" s="3137"/>
      <c r="AM261" s="3137"/>
      <c r="AN261" s="3137"/>
      <c r="AO261" s="3137"/>
    </row>
    <row r="263" spans="1:41" ht="10.5" customHeight="1">
      <c r="A263" s="2825" t="s">
        <v>2334</v>
      </c>
    </row>
    <row r="264" spans="1:41" ht="10.5" customHeight="1">
      <c r="A264" s="2825" t="s">
        <v>2379</v>
      </c>
    </row>
    <row r="265" spans="1:41" ht="10.5" customHeight="1">
      <c r="A265" s="2825" t="s">
        <v>2380</v>
      </c>
    </row>
    <row r="266" spans="1:41" ht="10.5" customHeight="1">
      <c r="A266" s="2825" t="s">
        <v>2381</v>
      </c>
    </row>
    <row r="267" spans="1:41" ht="10.5" customHeight="1">
      <c r="A267" s="2825" t="s">
        <v>2382</v>
      </c>
    </row>
    <row r="268" spans="1:41" ht="10.5" customHeight="1">
      <c r="A268" s="2825" t="s">
        <v>2383</v>
      </c>
    </row>
    <row r="269" spans="1:41" ht="10.5" customHeight="1">
      <c r="A269" s="2825" t="s">
        <v>2384</v>
      </c>
    </row>
    <row r="270" spans="1:41" ht="10.5" customHeight="1">
      <c r="A270" s="2825" t="s">
        <v>2385</v>
      </c>
    </row>
    <row r="271" spans="1:41" ht="10.5" customHeight="1">
      <c r="A271" s="2825" t="s">
        <v>2386</v>
      </c>
    </row>
    <row r="272" spans="1:41" ht="10.5" customHeight="1">
      <c r="A272" s="2825" t="s">
        <v>2387</v>
      </c>
    </row>
    <row r="273" spans="1:41" ht="10.5" customHeight="1">
      <c r="A273" s="2825" t="s">
        <v>2388</v>
      </c>
    </row>
    <row r="274" spans="1:41" ht="10.5" customHeight="1">
      <c r="A274" s="2825" t="s">
        <v>2389</v>
      </c>
    </row>
    <row r="275" spans="1:41" ht="10.5" customHeight="1">
      <c r="A275" s="3139"/>
      <c r="B275" s="3139"/>
      <c r="C275" s="3139"/>
      <c r="D275" s="3139"/>
      <c r="E275" s="3139"/>
      <c r="F275" s="3139"/>
      <c r="G275" s="3139"/>
      <c r="H275" s="3139"/>
      <c r="I275" s="3139"/>
      <c r="J275" s="3139"/>
      <c r="K275" s="3139"/>
      <c r="L275" s="3139"/>
      <c r="M275" s="3139"/>
      <c r="N275" s="3139"/>
      <c r="O275" s="3139"/>
      <c r="P275" s="3139"/>
      <c r="Q275" s="3139"/>
      <c r="R275" s="3139"/>
      <c r="S275" s="3139"/>
      <c r="T275" s="3139"/>
      <c r="U275" s="3139"/>
      <c r="V275" s="3139"/>
      <c r="W275" s="3139"/>
      <c r="X275" s="3139"/>
      <c r="Y275" s="3139"/>
      <c r="Z275" s="3139"/>
      <c r="AA275" s="3139"/>
      <c r="AB275" s="3139"/>
      <c r="AC275" s="3139"/>
      <c r="AD275" s="3139"/>
      <c r="AE275" s="3139"/>
      <c r="AF275" s="3139"/>
      <c r="AG275" s="3139"/>
      <c r="AH275" s="3139"/>
      <c r="AI275" s="3139"/>
      <c r="AJ275" s="3139"/>
      <c r="AK275" s="3139"/>
      <c r="AL275" s="3139"/>
      <c r="AM275" s="3139"/>
      <c r="AN275" s="3139"/>
      <c r="AO275" s="3139"/>
    </row>
    <row r="286" spans="1:41" ht="10.5" customHeight="1">
      <c r="AM286" s="2825" t="s">
        <v>2390</v>
      </c>
    </row>
    <row r="288" spans="1:41" ht="10.5" customHeight="1">
      <c r="AO288" s="2826"/>
    </row>
    <row r="289" spans="1:41" ht="10.5" customHeight="1">
      <c r="A289" s="3057"/>
      <c r="B289" s="3058"/>
      <c r="C289" s="3058"/>
      <c r="D289" s="3058"/>
      <c r="E289" s="3058"/>
      <c r="F289" s="3058"/>
      <c r="G289" s="3058"/>
      <c r="H289" s="3058"/>
      <c r="I289" s="3058"/>
      <c r="J289" s="3058"/>
      <c r="K289" s="3058"/>
      <c r="L289" s="3058"/>
      <c r="M289" s="3058"/>
      <c r="N289" s="3058"/>
      <c r="O289" s="3058"/>
      <c r="P289" s="3058"/>
      <c r="Q289" s="3058"/>
      <c r="R289" s="3059" t="s">
        <v>2391</v>
      </c>
      <c r="S289" s="3059"/>
      <c r="T289" s="3059"/>
      <c r="U289" s="3059"/>
      <c r="V289" s="3059"/>
      <c r="W289" s="3059"/>
      <c r="X289" s="3059"/>
      <c r="Y289" s="3059"/>
      <c r="Z289" s="3059"/>
      <c r="AA289" s="3059"/>
      <c r="AB289" s="3059"/>
      <c r="AC289" s="3059"/>
      <c r="AD289" s="3059"/>
      <c r="AE289" s="3059"/>
      <c r="AF289" s="3059"/>
      <c r="AG289" s="3059"/>
      <c r="AH289" s="3059"/>
      <c r="AI289" s="3059"/>
      <c r="AJ289" s="3059"/>
      <c r="AK289" s="3059"/>
      <c r="AL289" s="3058"/>
      <c r="AM289" s="3058"/>
      <c r="AN289" s="3058"/>
      <c r="AO289" s="3060"/>
    </row>
    <row r="290" spans="1:41" ht="10.5" customHeight="1">
      <c r="A290" s="3062" t="s">
        <v>2164</v>
      </c>
      <c r="B290" s="3061"/>
      <c r="C290" s="3061"/>
      <c r="D290" s="3061"/>
      <c r="E290" s="3063" t="str">
        <f>MID($I$11,1,1)</f>
        <v>3</v>
      </c>
      <c r="F290" s="3063" t="str">
        <f>MID($I$11,2,1)</f>
        <v>1</v>
      </c>
      <c r="G290" s="3063" t="str">
        <f>MID($I$11,3,1)</f>
        <v>2</v>
      </c>
      <c r="H290" s="3064" t="s">
        <v>1299</v>
      </c>
      <c r="I290" s="3063" t="str">
        <f>MID($I$11,4,1)</f>
        <v>8</v>
      </c>
      <c r="J290" s="3063" t="str">
        <f>MID($I$11,5,1)</f>
        <v>6</v>
      </c>
      <c r="K290" s="3064" t="s">
        <v>1299</v>
      </c>
      <c r="L290" s="3063" t="str">
        <f>MID($I$11,6,1)</f>
        <v>1</v>
      </c>
      <c r="M290" s="3063" t="str">
        <f>MID($I$11,7,1)</f>
        <v>2</v>
      </c>
      <c r="N290" s="3063" t="str">
        <f>MID($I$11,8,1)</f>
        <v>3</v>
      </c>
      <c r="O290" s="3063" t="str">
        <f>MID($I$11,9,1)</f>
        <v>4</v>
      </c>
      <c r="P290" s="3063" t="str">
        <f>MID($I$11,10,1)</f>
        <v>4</v>
      </c>
      <c r="Q290" s="3061"/>
      <c r="R290" s="3065"/>
      <c r="S290" s="3065"/>
      <c r="T290" s="3065"/>
      <c r="U290" s="3065"/>
      <c r="V290" s="3065"/>
      <c r="W290" s="3065"/>
      <c r="X290" s="3065"/>
      <c r="Y290" s="3065"/>
      <c r="Z290" s="3065"/>
      <c r="AA290" s="3065"/>
      <c r="AB290" s="3065"/>
      <c r="AC290" s="3065"/>
      <c r="AD290" s="3065"/>
      <c r="AE290" s="3065"/>
      <c r="AF290" s="3065"/>
      <c r="AG290" s="3065"/>
      <c r="AH290" s="3065"/>
      <c r="AI290" s="3065"/>
      <c r="AJ290" s="3065"/>
      <c r="AK290" s="3065"/>
      <c r="AL290" s="3061"/>
      <c r="AM290" s="3061"/>
      <c r="AN290" s="3061"/>
      <c r="AO290" s="3066"/>
    </row>
    <row r="291" spans="1:41" ht="10.5" customHeight="1">
      <c r="A291" s="3126"/>
      <c r="B291" s="3127"/>
      <c r="C291" s="3127"/>
      <c r="D291" s="3127"/>
      <c r="E291" s="3127"/>
      <c r="F291" s="3127"/>
      <c r="G291" s="3127"/>
      <c r="H291" s="3127"/>
      <c r="I291" s="3127"/>
      <c r="J291" s="3127"/>
      <c r="K291" s="3127"/>
      <c r="L291" s="3127"/>
      <c r="M291" s="3127"/>
      <c r="N291" s="3127"/>
      <c r="O291" s="3127"/>
      <c r="P291" s="3127"/>
      <c r="Q291" s="3127"/>
      <c r="R291" s="3067"/>
      <c r="S291" s="3067"/>
      <c r="T291" s="3067"/>
      <c r="U291" s="3067"/>
      <c r="V291" s="3067"/>
      <c r="W291" s="3067"/>
      <c r="X291" s="3067"/>
      <c r="Y291" s="3067"/>
      <c r="Z291" s="3067"/>
      <c r="AA291" s="3067"/>
      <c r="AB291" s="3067"/>
      <c r="AC291" s="3067"/>
      <c r="AD291" s="3067"/>
      <c r="AE291" s="3067"/>
      <c r="AF291" s="3067"/>
      <c r="AG291" s="3067"/>
      <c r="AH291" s="3067"/>
      <c r="AI291" s="3067"/>
      <c r="AJ291" s="3067"/>
      <c r="AK291" s="3067"/>
      <c r="AL291" s="3068" t="s">
        <v>2165</v>
      </c>
      <c r="AM291" s="3068"/>
      <c r="AN291" s="3068"/>
      <c r="AO291" s="3069"/>
    </row>
    <row r="292" spans="1:41" ht="22.5" customHeight="1">
      <c r="A292" s="3140" t="s">
        <v>2392</v>
      </c>
      <c r="AO292" s="3141"/>
    </row>
    <row r="293" spans="1:41" ht="31.5" customHeight="1">
      <c r="A293" s="3132" t="s">
        <v>2358</v>
      </c>
      <c r="B293" s="2840"/>
      <c r="C293" s="2840"/>
      <c r="D293" s="2840"/>
      <c r="E293" s="2840"/>
      <c r="F293" s="2840" t="s">
        <v>2359</v>
      </c>
      <c r="G293" s="2840"/>
      <c r="H293" s="2840"/>
      <c r="I293" s="2840"/>
      <c r="J293" s="2840"/>
      <c r="K293" s="2840" t="s">
        <v>2393</v>
      </c>
      <c r="L293" s="2840"/>
      <c r="M293" s="2840"/>
      <c r="N293" s="2840"/>
      <c r="O293" s="2840"/>
      <c r="P293" s="2840"/>
      <c r="Q293" s="2840" t="s">
        <v>2394</v>
      </c>
      <c r="R293" s="2840"/>
      <c r="S293" s="2840"/>
      <c r="T293" s="2840"/>
      <c r="U293" s="2840"/>
      <c r="V293" s="2840"/>
      <c r="W293" s="2840"/>
      <c r="X293" s="2840" t="s">
        <v>2395</v>
      </c>
      <c r="Y293" s="2840"/>
      <c r="Z293" s="2840"/>
      <c r="AA293" s="2840"/>
      <c r="AB293" s="2840"/>
      <c r="AC293" s="2840"/>
      <c r="AD293" s="2862" t="s">
        <v>2396</v>
      </c>
      <c r="AE293" s="2840"/>
      <c r="AF293" s="2840"/>
      <c r="AG293" s="2840"/>
      <c r="AH293" s="2840"/>
      <c r="AI293" s="2840"/>
      <c r="AJ293" s="2862" t="s">
        <v>2397</v>
      </c>
      <c r="AK293" s="2840"/>
      <c r="AL293" s="2840"/>
      <c r="AM293" s="2840"/>
      <c r="AN293" s="2840"/>
      <c r="AO293" s="3071"/>
    </row>
    <row r="294" spans="1:41" ht="18.75" customHeight="1">
      <c r="A294" s="3132"/>
      <c r="B294" s="2840"/>
      <c r="C294" s="2840"/>
      <c r="D294" s="2840"/>
      <c r="E294" s="2840"/>
      <c r="F294" s="2840"/>
      <c r="G294" s="2840"/>
      <c r="H294" s="2840"/>
      <c r="I294" s="2840"/>
      <c r="J294" s="2840"/>
      <c r="K294" s="2840"/>
      <c r="L294" s="2840"/>
      <c r="M294" s="2840"/>
      <c r="N294" s="2840"/>
      <c r="O294" s="2840"/>
      <c r="P294" s="2840"/>
      <c r="Q294" s="2840"/>
      <c r="R294" s="2840"/>
      <c r="S294" s="2840"/>
      <c r="T294" s="2840"/>
      <c r="U294" s="2840"/>
      <c r="V294" s="2840"/>
      <c r="W294" s="2840"/>
      <c r="X294" s="2840"/>
      <c r="Y294" s="2840"/>
      <c r="Z294" s="2840"/>
      <c r="AA294" s="2840"/>
      <c r="AB294" s="2840"/>
      <c r="AC294" s="2840"/>
      <c r="AD294" s="2840"/>
      <c r="AE294" s="2840"/>
      <c r="AF294" s="2840"/>
      <c r="AG294" s="2840"/>
      <c r="AH294" s="2840"/>
      <c r="AI294" s="2840"/>
      <c r="AJ294" s="2840"/>
      <c r="AK294" s="2840"/>
      <c r="AL294" s="2840"/>
      <c r="AM294" s="2840"/>
      <c r="AN294" s="2840"/>
      <c r="AO294" s="3071"/>
    </row>
    <row r="295" spans="1:41" ht="18" customHeight="1">
      <c r="A295" s="3140" t="s">
        <v>2398</v>
      </c>
      <c r="AO295" s="3141"/>
    </row>
    <row r="296" spans="1:41" ht="10.5" customHeight="1">
      <c r="A296" s="3164"/>
      <c r="AO296" s="3141"/>
    </row>
    <row r="297" spans="1:41" ht="25.5" customHeight="1">
      <c r="A297" s="3132" t="s">
        <v>2358</v>
      </c>
      <c r="B297" s="2840"/>
      <c r="C297" s="2840"/>
      <c r="D297" s="2840"/>
      <c r="E297" s="2840"/>
      <c r="F297" s="2840" t="s">
        <v>2359</v>
      </c>
      <c r="G297" s="2840"/>
      <c r="H297" s="2840"/>
      <c r="I297" s="2840"/>
      <c r="J297" s="2840"/>
      <c r="K297" s="2862" t="s">
        <v>2399</v>
      </c>
      <c r="L297" s="2840"/>
      <c r="M297" s="2840"/>
      <c r="N297" s="2840"/>
      <c r="O297" s="2840"/>
      <c r="P297" s="2840" t="s">
        <v>2400</v>
      </c>
      <c r="Q297" s="2840"/>
      <c r="R297" s="2840"/>
      <c r="S297" s="2840"/>
      <c r="T297" s="2840"/>
      <c r="U297" s="2840" t="s">
        <v>2401</v>
      </c>
      <c r="V297" s="2840"/>
      <c r="W297" s="2840"/>
      <c r="X297" s="2840"/>
      <c r="Y297" s="2840"/>
      <c r="Z297" s="2862" t="s">
        <v>2402</v>
      </c>
      <c r="AA297" s="2840"/>
      <c r="AB297" s="2840"/>
      <c r="AC297" s="2840"/>
      <c r="AD297" s="2862" t="s">
        <v>2403</v>
      </c>
      <c r="AE297" s="2840"/>
      <c r="AF297" s="2840"/>
      <c r="AG297" s="2840"/>
      <c r="AH297" s="2862" t="s">
        <v>2404</v>
      </c>
      <c r="AI297" s="2840"/>
      <c r="AJ297" s="2840"/>
      <c r="AK297" s="2840"/>
      <c r="AL297" s="2862" t="s">
        <v>2405</v>
      </c>
      <c r="AM297" s="2840"/>
      <c r="AN297" s="2840"/>
      <c r="AO297" s="3071"/>
    </row>
    <row r="298" spans="1:41" ht="20.25" customHeight="1">
      <c r="A298" s="3132"/>
      <c r="B298" s="2840"/>
      <c r="C298" s="2840"/>
      <c r="D298" s="2840"/>
      <c r="E298" s="2840"/>
      <c r="F298" s="2840"/>
      <c r="G298" s="2840"/>
      <c r="H298" s="2840"/>
      <c r="I298" s="2840"/>
      <c r="J298" s="2840"/>
      <c r="K298" s="3165"/>
      <c r="L298" s="3078"/>
      <c r="M298" s="3078"/>
      <c r="N298" s="3078"/>
      <c r="O298" s="3078"/>
      <c r="P298" s="3078"/>
      <c r="Q298" s="3078"/>
      <c r="R298" s="3078"/>
      <c r="S298" s="3078"/>
      <c r="T298" s="3078"/>
      <c r="U298" s="3078"/>
      <c r="V298" s="3078"/>
      <c r="W298" s="3078"/>
      <c r="X298" s="3078"/>
      <c r="Y298" s="3078"/>
      <c r="Z298" s="2862"/>
      <c r="AA298" s="2840"/>
      <c r="AB298" s="2840"/>
      <c r="AC298" s="2840"/>
      <c r="AD298" s="2862"/>
      <c r="AE298" s="2840"/>
      <c r="AF298" s="2840"/>
      <c r="AG298" s="2840"/>
      <c r="AH298" s="2862"/>
      <c r="AI298" s="2840"/>
      <c r="AJ298" s="2840"/>
      <c r="AK298" s="2840"/>
      <c r="AL298" s="2862"/>
      <c r="AM298" s="2840"/>
      <c r="AN298" s="2840"/>
      <c r="AO298" s="3071"/>
    </row>
    <row r="299" spans="1:41" ht="20.25" customHeight="1">
      <c r="A299" s="3132"/>
      <c r="B299" s="2840"/>
      <c r="C299" s="2840"/>
      <c r="D299" s="2840"/>
      <c r="E299" s="2840"/>
      <c r="F299" s="2840"/>
      <c r="G299" s="2840"/>
      <c r="H299" s="2840"/>
      <c r="I299" s="2840"/>
      <c r="J299" s="2840"/>
      <c r="K299" s="2862"/>
      <c r="L299" s="2840"/>
      <c r="M299" s="2840"/>
      <c r="N299" s="2840"/>
      <c r="O299" s="2840"/>
      <c r="P299" s="2840"/>
      <c r="Q299" s="2840"/>
      <c r="R299" s="2840"/>
      <c r="S299" s="2840"/>
      <c r="T299" s="2840"/>
      <c r="U299" s="2840"/>
      <c r="V299" s="2840"/>
      <c r="W299" s="2840"/>
      <c r="X299" s="2840"/>
      <c r="Y299" s="2840"/>
      <c r="Z299" s="2862"/>
      <c r="AA299" s="2840"/>
      <c r="AB299" s="2840"/>
      <c r="AC299" s="2840"/>
      <c r="AD299" s="2862"/>
      <c r="AE299" s="2840"/>
      <c r="AF299" s="2840"/>
      <c r="AG299" s="2840"/>
      <c r="AH299" s="2862"/>
      <c r="AI299" s="2840"/>
      <c r="AJ299" s="2840"/>
      <c r="AK299" s="2840"/>
      <c r="AL299" s="2862"/>
      <c r="AM299" s="2840"/>
      <c r="AN299" s="2840"/>
      <c r="AO299" s="3071"/>
    </row>
    <row r="300" spans="1:41" ht="20.25" customHeight="1">
      <c r="A300" s="3132"/>
      <c r="B300" s="2840"/>
      <c r="C300" s="2840"/>
      <c r="D300" s="2840"/>
      <c r="E300" s="2840"/>
      <c r="F300" s="2840"/>
      <c r="G300" s="2840"/>
      <c r="H300" s="2840"/>
      <c r="I300" s="2840"/>
      <c r="J300" s="2840"/>
      <c r="K300" s="2862"/>
      <c r="L300" s="2840"/>
      <c r="M300" s="2840"/>
      <c r="N300" s="2840"/>
      <c r="O300" s="2840"/>
      <c r="P300" s="2840"/>
      <c r="Q300" s="2840"/>
      <c r="R300" s="2840"/>
      <c r="S300" s="2840"/>
      <c r="T300" s="2840"/>
      <c r="U300" s="2840"/>
      <c r="V300" s="2840"/>
      <c r="W300" s="2840"/>
      <c r="X300" s="2840"/>
      <c r="Y300" s="2840"/>
      <c r="Z300" s="2862"/>
      <c r="AA300" s="2840"/>
      <c r="AB300" s="2840"/>
      <c r="AC300" s="2840"/>
      <c r="AD300" s="2862"/>
      <c r="AE300" s="2840"/>
      <c r="AF300" s="2840"/>
      <c r="AG300" s="2840"/>
      <c r="AH300" s="2862"/>
      <c r="AI300" s="2840"/>
      <c r="AJ300" s="2840"/>
      <c r="AK300" s="2840"/>
      <c r="AL300" s="2862"/>
      <c r="AM300" s="2840"/>
      <c r="AN300" s="2840"/>
      <c r="AO300" s="3071"/>
    </row>
    <row r="301" spans="1:41" ht="20.25" customHeight="1">
      <c r="A301" s="3132"/>
      <c r="B301" s="2840"/>
      <c r="C301" s="2840"/>
      <c r="D301" s="2840"/>
      <c r="E301" s="2840"/>
      <c r="F301" s="2840"/>
      <c r="G301" s="2840"/>
      <c r="H301" s="2840"/>
      <c r="I301" s="2840"/>
      <c r="J301" s="2840"/>
      <c r="K301" s="2862"/>
      <c r="L301" s="2840"/>
      <c r="M301" s="2840"/>
      <c r="N301" s="2840"/>
      <c r="O301" s="2840"/>
      <c r="P301" s="2840"/>
      <c r="Q301" s="2840"/>
      <c r="R301" s="2840"/>
      <c r="S301" s="2840"/>
      <c r="T301" s="2840"/>
      <c r="U301" s="2840"/>
      <c r="V301" s="2840"/>
      <c r="W301" s="2840"/>
      <c r="X301" s="2840"/>
      <c r="Y301" s="2840"/>
      <c r="Z301" s="2862"/>
      <c r="AA301" s="2840"/>
      <c r="AB301" s="2840"/>
      <c r="AC301" s="2840"/>
      <c r="AD301" s="2862"/>
      <c r="AE301" s="2840"/>
      <c r="AF301" s="2840"/>
      <c r="AG301" s="2840"/>
      <c r="AH301" s="2862"/>
      <c r="AI301" s="2840"/>
      <c r="AJ301" s="2840"/>
      <c r="AK301" s="2840"/>
      <c r="AL301" s="2862"/>
      <c r="AM301" s="2840"/>
      <c r="AN301" s="2840"/>
      <c r="AO301" s="3071"/>
    </row>
    <row r="302" spans="1:41" ht="20.25" customHeight="1">
      <c r="A302" s="3132"/>
      <c r="B302" s="2840"/>
      <c r="C302" s="2840"/>
      <c r="D302" s="2840"/>
      <c r="E302" s="2840"/>
      <c r="F302" s="2840"/>
      <c r="G302" s="2840"/>
      <c r="H302" s="2840"/>
      <c r="I302" s="2840"/>
      <c r="J302" s="2840"/>
      <c r="K302" s="2862"/>
      <c r="L302" s="2840"/>
      <c r="M302" s="2840"/>
      <c r="N302" s="2840"/>
      <c r="O302" s="2840"/>
      <c r="P302" s="2840"/>
      <c r="Q302" s="2840"/>
      <c r="R302" s="2840"/>
      <c r="S302" s="2840"/>
      <c r="T302" s="2840"/>
      <c r="U302" s="2840"/>
      <c r="V302" s="2840"/>
      <c r="W302" s="2840"/>
      <c r="X302" s="2840"/>
      <c r="Y302" s="2840"/>
      <c r="Z302" s="2862"/>
      <c r="AA302" s="2840"/>
      <c r="AB302" s="2840"/>
      <c r="AC302" s="2840"/>
      <c r="AD302" s="2862"/>
      <c r="AE302" s="2840"/>
      <c r="AF302" s="2840"/>
      <c r="AG302" s="2840"/>
      <c r="AH302" s="2862"/>
      <c r="AI302" s="2840"/>
      <c r="AJ302" s="2840"/>
      <c r="AK302" s="2840"/>
      <c r="AL302" s="2862"/>
      <c r="AM302" s="2840"/>
      <c r="AN302" s="2840"/>
      <c r="AO302" s="3071"/>
    </row>
    <row r="303" spans="1:41" ht="20.25" customHeight="1">
      <c r="A303" s="3132"/>
      <c r="B303" s="2840"/>
      <c r="C303" s="2840"/>
      <c r="D303" s="2840"/>
      <c r="E303" s="2840"/>
      <c r="F303" s="2840"/>
      <c r="G303" s="2840"/>
      <c r="H303" s="2840"/>
      <c r="I303" s="2840"/>
      <c r="J303" s="2840"/>
      <c r="K303" s="2862"/>
      <c r="L303" s="2840"/>
      <c r="M303" s="2840"/>
      <c r="N303" s="2840"/>
      <c r="O303" s="2840"/>
      <c r="P303" s="2840"/>
      <c r="Q303" s="2840"/>
      <c r="R303" s="2840"/>
      <c r="S303" s="2840"/>
      <c r="T303" s="2840"/>
      <c r="U303" s="2840"/>
      <c r="V303" s="2840"/>
      <c r="W303" s="2840"/>
      <c r="X303" s="2840"/>
      <c r="Y303" s="2840"/>
      <c r="Z303" s="2862"/>
      <c r="AA303" s="2840"/>
      <c r="AB303" s="2840"/>
      <c r="AC303" s="2840"/>
      <c r="AD303" s="2862"/>
      <c r="AE303" s="2840"/>
      <c r="AF303" s="2840"/>
      <c r="AG303" s="2840"/>
      <c r="AH303" s="2862"/>
      <c r="AI303" s="2840"/>
      <c r="AJ303" s="2840"/>
      <c r="AK303" s="2840"/>
      <c r="AL303" s="2862"/>
      <c r="AM303" s="2840"/>
      <c r="AN303" s="2840"/>
      <c r="AO303" s="3071"/>
    </row>
    <row r="304" spans="1:41" ht="20.25" customHeight="1">
      <c r="A304" s="3132"/>
      <c r="B304" s="2840"/>
      <c r="C304" s="2840"/>
      <c r="D304" s="2840"/>
      <c r="E304" s="2840"/>
      <c r="F304" s="2840"/>
      <c r="G304" s="2840"/>
      <c r="H304" s="2840"/>
      <c r="I304" s="2840"/>
      <c r="J304" s="2840"/>
      <c r="K304" s="2862"/>
      <c r="L304" s="2840"/>
      <c r="M304" s="2840"/>
      <c r="N304" s="2840"/>
      <c r="O304" s="2840"/>
      <c r="P304" s="2840"/>
      <c r="Q304" s="2840"/>
      <c r="R304" s="2840"/>
      <c r="S304" s="2840"/>
      <c r="T304" s="2840"/>
      <c r="U304" s="2840"/>
      <c r="V304" s="2840"/>
      <c r="W304" s="2840"/>
      <c r="X304" s="2840"/>
      <c r="Y304" s="2840"/>
      <c r="Z304" s="2862"/>
      <c r="AA304" s="2840"/>
      <c r="AB304" s="2840"/>
      <c r="AC304" s="2840"/>
      <c r="AD304" s="2862"/>
      <c r="AE304" s="2840"/>
      <c r="AF304" s="2840"/>
      <c r="AG304" s="2840"/>
      <c r="AH304" s="2862"/>
      <c r="AI304" s="2840"/>
      <c r="AJ304" s="2840"/>
      <c r="AK304" s="2840"/>
      <c r="AL304" s="2862"/>
      <c r="AM304" s="2840"/>
      <c r="AN304" s="2840"/>
      <c r="AO304" s="3071"/>
    </row>
    <row r="305" spans="1:41" ht="20.25" customHeight="1">
      <c r="A305" s="3132"/>
      <c r="B305" s="2840"/>
      <c r="C305" s="2840"/>
      <c r="D305" s="2840"/>
      <c r="E305" s="2840"/>
      <c r="F305" s="2840"/>
      <c r="G305" s="2840"/>
      <c r="H305" s="2840"/>
      <c r="I305" s="2840"/>
      <c r="J305" s="2840"/>
      <c r="K305" s="2862"/>
      <c r="L305" s="2840"/>
      <c r="M305" s="2840"/>
      <c r="N305" s="2840"/>
      <c r="O305" s="2840"/>
      <c r="P305" s="2840"/>
      <c r="Q305" s="2840"/>
      <c r="R305" s="2840"/>
      <c r="S305" s="2840"/>
      <c r="T305" s="2840"/>
      <c r="U305" s="2840"/>
      <c r="V305" s="2840"/>
      <c r="W305" s="2840"/>
      <c r="X305" s="2840"/>
      <c r="Y305" s="2840"/>
      <c r="Z305" s="2862"/>
      <c r="AA305" s="2840"/>
      <c r="AB305" s="2840"/>
      <c r="AC305" s="2840"/>
      <c r="AD305" s="2862"/>
      <c r="AE305" s="2840"/>
      <c r="AF305" s="2840"/>
      <c r="AG305" s="2840"/>
      <c r="AH305" s="2862"/>
      <c r="AI305" s="2840"/>
      <c r="AJ305" s="2840"/>
      <c r="AK305" s="2840"/>
      <c r="AL305" s="2862"/>
      <c r="AM305" s="2840"/>
      <c r="AN305" s="2840"/>
      <c r="AO305" s="3071"/>
    </row>
    <row r="306" spans="1:41" ht="20.25" customHeight="1">
      <c r="A306" s="3132"/>
      <c r="B306" s="2840"/>
      <c r="C306" s="2840"/>
      <c r="D306" s="2840"/>
      <c r="E306" s="2840"/>
      <c r="F306" s="2840"/>
      <c r="G306" s="2840"/>
      <c r="H306" s="2840"/>
      <c r="I306" s="2840"/>
      <c r="J306" s="2840"/>
      <c r="K306" s="2862"/>
      <c r="L306" s="2840"/>
      <c r="M306" s="2840"/>
      <c r="N306" s="2840"/>
      <c r="O306" s="2840"/>
      <c r="P306" s="2840"/>
      <c r="Q306" s="2840"/>
      <c r="R306" s="2840"/>
      <c r="S306" s="2840"/>
      <c r="T306" s="2840"/>
      <c r="U306" s="2840"/>
      <c r="V306" s="2840"/>
      <c r="W306" s="2840"/>
      <c r="X306" s="2840"/>
      <c r="Y306" s="2840"/>
      <c r="Z306" s="2862"/>
      <c r="AA306" s="2840"/>
      <c r="AB306" s="2840"/>
      <c r="AC306" s="2840"/>
      <c r="AD306" s="2862"/>
      <c r="AE306" s="2840"/>
      <c r="AF306" s="2840"/>
      <c r="AG306" s="2840"/>
      <c r="AH306" s="2862"/>
      <c r="AI306" s="2840"/>
      <c r="AJ306" s="2840"/>
      <c r="AK306" s="2840"/>
      <c r="AL306" s="2862"/>
      <c r="AM306" s="2840"/>
      <c r="AN306" s="2840"/>
      <c r="AO306" s="3071"/>
    </row>
    <row r="307" spans="1:41" ht="20.25" customHeight="1">
      <c r="A307" s="3134"/>
      <c r="B307" s="3098"/>
      <c r="C307" s="3098"/>
      <c r="D307" s="3098"/>
      <c r="E307" s="3098"/>
      <c r="F307" s="3098"/>
      <c r="G307" s="3098"/>
      <c r="H307" s="3098"/>
      <c r="I307" s="3098"/>
      <c r="J307" s="3098"/>
      <c r="K307" s="3166"/>
      <c r="L307" s="3098"/>
      <c r="M307" s="3098"/>
      <c r="N307" s="3098"/>
      <c r="O307" s="3098"/>
      <c r="P307" s="3098"/>
      <c r="Q307" s="3098"/>
      <c r="R307" s="3098"/>
      <c r="S307" s="3098"/>
      <c r="T307" s="3098"/>
      <c r="U307" s="3098"/>
      <c r="V307" s="3098"/>
      <c r="W307" s="3098"/>
      <c r="X307" s="3098"/>
      <c r="Y307" s="3098"/>
      <c r="Z307" s="3166"/>
      <c r="AA307" s="3098"/>
      <c r="AB307" s="3098"/>
      <c r="AC307" s="3098"/>
      <c r="AD307" s="3166"/>
      <c r="AE307" s="3098"/>
      <c r="AF307" s="3098"/>
      <c r="AG307" s="3098"/>
      <c r="AH307" s="3166"/>
      <c r="AI307" s="3098"/>
      <c r="AJ307" s="3098"/>
      <c r="AK307" s="3098"/>
      <c r="AL307" s="3166"/>
      <c r="AM307" s="3098"/>
      <c r="AN307" s="3098"/>
      <c r="AO307" s="3115"/>
    </row>
    <row r="309" spans="1:41" ht="18" customHeight="1">
      <c r="A309" s="3136" t="s">
        <v>2333</v>
      </c>
      <c r="B309" s="3137"/>
      <c r="C309" s="3137"/>
      <c r="D309" s="3137"/>
      <c r="E309" s="3137"/>
      <c r="F309" s="3137"/>
      <c r="G309" s="3137"/>
      <c r="H309" s="3137"/>
      <c r="I309" s="3137"/>
      <c r="J309" s="3137"/>
      <c r="K309" s="3137"/>
      <c r="L309" s="3137"/>
      <c r="M309" s="3137"/>
      <c r="N309" s="3137"/>
      <c r="O309" s="3137"/>
      <c r="P309" s="3137"/>
      <c r="Q309" s="3137"/>
      <c r="R309" s="3137"/>
      <c r="S309" s="3137"/>
      <c r="T309" s="3137"/>
      <c r="U309" s="3137"/>
      <c r="V309" s="3137"/>
      <c r="W309" s="3137"/>
      <c r="X309" s="3137"/>
      <c r="Y309" s="3137"/>
      <c r="Z309" s="3137"/>
      <c r="AA309" s="3137"/>
      <c r="AB309" s="3137"/>
      <c r="AC309" s="3137"/>
      <c r="AD309" s="3137"/>
      <c r="AE309" s="3137"/>
      <c r="AF309" s="3137"/>
      <c r="AG309" s="3137"/>
      <c r="AH309" s="3137"/>
      <c r="AI309" s="3137"/>
      <c r="AJ309" s="3137"/>
      <c r="AK309" s="3137"/>
      <c r="AL309" s="3137"/>
      <c r="AM309" s="3137"/>
      <c r="AN309" s="3137"/>
      <c r="AO309" s="3137"/>
    </row>
    <row r="310" spans="1:41" ht="10.5" customHeight="1">
      <c r="A310" s="2825" t="s">
        <v>2334</v>
      </c>
    </row>
    <row r="311" spans="1:41" ht="10.5" customHeight="1">
      <c r="A311" s="2825" t="s">
        <v>2406</v>
      </c>
    </row>
    <row r="312" spans="1:41" ht="10.5" customHeight="1">
      <c r="A312" s="2825" t="s">
        <v>2407</v>
      </c>
    </row>
    <row r="313" spans="1:41" ht="10.5" customHeight="1">
      <c r="A313" s="2825" t="s">
        <v>2408</v>
      </c>
    </row>
    <row r="314" spans="1:41" ht="10.5" customHeight="1">
      <c r="A314" s="2825" t="s">
        <v>2409</v>
      </c>
    </row>
    <row r="315" spans="1:41" ht="10.5" customHeight="1">
      <c r="A315" s="2825" t="s">
        <v>2410</v>
      </c>
    </row>
    <row r="316" spans="1:41" ht="10.5" customHeight="1">
      <c r="A316" s="2825" t="s">
        <v>2411</v>
      </c>
    </row>
    <row r="317" spans="1:41" ht="10.5" customHeight="1">
      <c r="A317" s="2825" t="s">
        <v>2412</v>
      </c>
    </row>
    <row r="318" spans="1:41" ht="10.5" customHeight="1">
      <c r="A318" s="2825" t="s">
        <v>2413</v>
      </c>
    </row>
    <row r="319" spans="1:41" ht="10.5" customHeight="1">
      <c r="A319" s="3139"/>
      <c r="B319" s="3139"/>
      <c r="C319" s="3139"/>
      <c r="D319" s="3139"/>
      <c r="E319" s="3139"/>
      <c r="F319" s="3139"/>
      <c r="G319" s="3139"/>
      <c r="H319" s="3139"/>
      <c r="I319" s="3139"/>
      <c r="J319" s="3139"/>
      <c r="K319" s="3139"/>
      <c r="L319" s="3139"/>
      <c r="M319" s="3139"/>
      <c r="N319" s="3139"/>
      <c r="O319" s="3139"/>
      <c r="P319" s="3139"/>
      <c r="Q319" s="3139"/>
      <c r="R319" s="3139"/>
      <c r="S319" s="3139"/>
      <c r="T319" s="3139"/>
      <c r="U319" s="3139"/>
      <c r="V319" s="3139"/>
      <c r="W319" s="3139"/>
      <c r="X319" s="3139"/>
      <c r="Y319" s="3139"/>
      <c r="Z319" s="3139"/>
      <c r="AA319" s="3139"/>
      <c r="AB319" s="3139"/>
      <c r="AC319" s="3139"/>
      <c r="AD319" s="3139"/>
      <c r="AE319" s="3139"/>
      <c r="AF319" s="3139"/>
      <c r="AG319" s="3139"/>
      <c r="AH319" s="3139"/>
      <c r="AI319" s="3139"/>
      <c r="AJ319" s="3139"/>
      <c r="AK319" s="3139"/>
      <c r="AL319" s="3139"/>
      <c r="AM319" s="3139"/>
      <c r="AN319" s="3139"/>
      <c r="AO319" s="3139"/>
    </row>
    <row r="321" spans="41:41" ht="10.5" customHeight="1">
      <c r="AO321" s="2826" t="s">
        <v>2414</v>
      </c>
    </row>
    <row r="339" spans="1:41" ht="10.5" customHeight="1">
      <c r="AM339" s="2825" t="s">
        <v>2415</v>
      </c>
    </row>
    <row r="342" spans="1:41" ht="10.5" customHeight="1">
      <c r="A342" s="3057"/>
      <c r="B342" s="3058"/>
      <c r="C342" s="3058"/>
      <c r="D342" s="3058"/>
      <c r="E342" s="3058"/>
      <c r="F342" s="3058"/>
      <c r="G342" s="3058"/>
      <c r="H342" s="3058"/>
      <c r="I342" s="3058"/>
      <c r="J342" s="3058"/>
      <c r="K342" s="3058"/>
      <c r="L342" s="3058"/>
      <c r="M342" s="3058"/>
      <c r="N342" s="3058"/>
      <c r="O342" s="3058"/>
      <c r="P342" s="3058"/>
      <c r="Q342" s="3058"/>
      <c r="R342" s="3167" t="s">
        <v>2416</v>
      </c>
      <c r="S342" s="3168"/>
      <c r="T342" s="3168"/>
      <c r="U342" s="3168"/>
      <c r="V342" s="3168"/>
      <c r="W342" s="3168"/>
      <c r="X342" s="3168"/>
      <c r="Y342" s="3168"/>
      <c r="Z342" s="3168"/>
      <c r="AA342" s="3168"/>
      <c r="AB342" s="3168"/>
      <c r="AC342" s="3168"/>
      <c r="AD342" s="3168"/>
      <c r="AE342" s="3168"/>
      <c r="AF342" s="3168"/>
      <c r="AG342" s="3168"/>
      <c r="AH342" s="3168"/>
      <c r="AI342" s="3168"/>
      <c r="AJ342" s="3168"/>
      <c r="AK342" s="3168"/>
      <c r="AL342" s="3058"/>
      <c r="AM342" s="3058"/>
      <c r="AN342" s="3058"/>
      <c r="AO342" s="3060"/>
    </row>
    <row r="343" spans="1:41" ht="10.5" customHeight="1">
      <c r="A343" s="3062" t="s">
        <v>2164</v>
      </c>
      <c r="B343" s="3061"/>
      <c r="C343" s="3061"/>
      <c r="D343" s="3061"/>
      <c r="E343" s="3063" t="str">
        <f>MID($I$11,1,1)</f>
        <v>3</v>
      </c>
      <c r="F343" s="3063" t="str">
        <f>MID($I$11,2,1)</f>
        <v>1</v>
      </c>
      <c r="G343" s="3063" t="str">
        <f>MID($I$11,3,1)</f>
        <v>2</v>
      </c>
      <c r="H343" s="3064" t="s">
        <v>1299</v>
      </c>
      <c r="I343" s="3063" t="str">
        <f>MID($I$11,4,1)</f>
        <v>8</v>
      </c>
      <c r="J343" s="3063" t="str">
        <f>MID($I$11,5,1)</f>
        <v>6</v>
      </c>
      <c r="K343" s="3064" t="s">
        <v>1299</v>
      </c>
      <c r="L343" s="3063" t="str">
        <f>MID($I$11,6,1)</f>
        <v>1</v>
      </c>
      <c r="M343" s="3063" t="str">
        <f>MID($I$11,7,1)</f>
        <v>2</v>
      </c>
      <c r="N343" s="3063" t="str">
        <f>MID($I$11,8,1)</f>
        <v>3</v>
      </c>
      <c r="O343" s="3063" t="str">
        <f>MID($I$11,9,1)</f>
        <v>4</v>
      </c>
      <c r="P343" s="3063" t="str">
        <f>MID($I$11,10,1)</f>
        <v>4</v>
      </c>
      <c r="Q343" s="3061"/>
      <c r="R343" s="3169"/>
      <c r="S343" s="3169"/>
      <c r="T343" s="3169"/>
      <c r="U343" s="3169"/>
      <c r="V343" s="3169"/>
      <c r="W343" s="3169"/>
      <c r="X343" s="3169"/>
      <c r="Y343" s="3169"/>
      <c r="Z343" s="3169"/>
      <c r="AA343" s="3169"/>
      <c r="AB343" s="3169"/>
      <c r="AC343" s="3169"/>
      <c r="AD343" s="3169"/>
      <c r="AE343" s="3169"/>
      <c r="AF343" s="3169"/>
      <c r="AG343" s="3169"/>
      <c r="AH343" s="3169"/>
      <c r="AI343" s="3169"/>
      <c r="AJ343" s="3169"/>
      <c r="AK343" s="3169"/>
      <c r="AL343" s="3061"/>
      <c r="AM343" s="3061"/>
      <c r="AN343" s="3061"/>
      <c r="AO343" s="3066"/>
    </row>
    <row r="344" spans="1:41" ht="10.5" customHeight="1">
      <c r="A344" s="3126"/>
      <c r="B344" s="3127"/>
      <c r="C344" s="3127"/>
      <c r="D344" s="3127"/>
      <c r="E344" s="3127"/>
      <c r="F344" s="3127"/>
      <c r="G344" s="3127"/>
      <c r="H344" s="3127"/>
      <c r="I344" s="3127"/>
      <c r="J344" s="3127"/>
      <c r="K344" s="3127"/>
      <c r="L344" s="3127"/>
      <c r="M344" s="3127"/>
      <c r="N344" s="3127"/>
      <c r="O344" s="3127"/>
      <c r="P344" s="3127"/>
      <c r="Q344" s="3127"/>
      <c r="R344" s="3170"/>
      <c r="S344" s="3170"/>
      <c r="T344" s="3170"/>
      <c r="U344" s="3170"/>
      <c r="V344" s="3170"/>
      <c r="W344" s="3170"/>
      <c r="X344" s="3170"/>
      <c r="Y344" s="3170"/>
      <c r="Z344" s="3170"/>
      <c r="AA344" s="3170"/>
      <c r="AB344" s="3170"/>
      <c r="AC344" s="3170"/>
      <c r="AD344" s="3170"/>
      <c r="AE344" s="3170"/>
      <c r="AF344" s="3170"/>
      <c r="AG344" s="3170"/>
      <c r="AH344" s="3170"/>
      <c r="AI344" s="3170"/>
      <c r="AJ344" s="3170"/>
      <c r="AK344" s="3170"/>
      <c r="AL344" s="3068" t="s">
        <v>2165</v>
      </c>
      <c r="AM344" s="3068"/>
      <c r="AN344" s="3068"/>
      <c r="AO344" s="3069"/>
    </row>
    <row r="345" spans="1:41" ht="24" customHeight="1">
      <c r="A345" s="3132" t="s">
        <v>2417</v>
      </c>
      <c r="B345" s="2840"/>
      <c r="C345" s="2840"/>
      <c r="D345" s="2840"/>
      <c r="E345" s="2840"/>
      <c r="F345" s="2840"/>
      <c r="G345" s="2840"/>
      <c r="H345" s="2840"/>
      <c r="I345" s="2840"/>
      <c r="J345" s="2840"/>
      <c r="K345" s="2840"/>
      <c r="L345" s="2862" t="s">
        <v>2418</v>
      </c>
      <c r="M345" s="2840"/>
      <c r="N345" s="2840"/>
      <c r="O345" s="2840"/>
      <c r="P345" s="2840"/>
      <c r="Q345" s="2840"/>
      <c r="R345" s="2840"/>
      <c r="S345" s="2840"/>
      <c r="T345" s="2840"/>
      <c r="U345" s="2840"/>
      <c r="V345" s="2840"/>
      <c r="W345" s="2840"/>
      <c r="X345" s="2840" t="s">
        <v>2419</v>
      </c>
      <c r="Y345" s="2840"/>
      <c r="Z345" s="2840"/>
      <c r="AA345" s="2840"/>
      <c r="AB345" s="2840"/>
      <c r="AC345" s="2840"/>
      <c r="AD345" s="2840"/>
      <c r="AE345" s="2840"/>
      <c r="AF345" s="2840"/>
      <c r="AG345" s="2840"/>
      <c r="AH345" s="2840"/>
      <c r="AI345" s="2840"/>
      <c r="AJ345" s="2840"/>
      <c r="AK345" s="2840"/>
      <c r="AL345" s="2840"/>
      <c r="AM345" s="2840"/>
      <c r="AN345" s="2840"/>
      <c r="AO345" s="3071"/>
    </row>
    <row r="346" spans="1:41" ht="24" customHeight="1">
      <c r="A346" s="3132" t="s">
        <v>2164</v>
      </c>
      <c r="B346" s="2840"/>
      <c r="C346" s="2840"/>
      <c r="D346" s="2840"/>
      <c r="E346" s="2840"/>
      <c r="F346" s="2840" t="s">
        <v>2420</v>
      </c>
      <c r="G346" s="2840"/>
      <c r="H346" s="2840"/>
      <c r="I346" s="2840"/>
      <c r="J346" s="2840"/>
      <c r="K346" s="2840"/>
      <c r="L346" s="2840" t="s">
        <v>2421</v>
      </c>
      <c r="M346" s="2840"/>
      <c r="N346" s="2840"/>
      <c r="O346" s="2840"/>
      <c r="P346" s="2840"/>
      <c r="Q346" s="2840"/>
      <c r="R346" s="2840" t="s">
        <v>2422</v>
      </c>
      <c r="S346" s="2840"/>
      <c r="T346" s="2840"/>
      <c r="U346" s="2840"/>
      <c r="V346" s="2840"/>
      <c r="W346" s="2840"/>
      <c r="X346" s="2840" t="s">
        <v>2423</v>
      </c>
      <c r="Y346" s="2840"/>
      <c r="Z346" s="2840"/>
      <c r="AA346" s="2840"/>
      <c r="AB346" s="2840"/>
      <c r="AC346" s="2840"/>
      <c r="AD346" s="2840" t="s">
        <v>2359</v>
      </c>
      <c r="AE346" s="2840"/>
      <c r="AF346" s="2840"/>
      <c r="AG346" s="2840"/>
      <c r="AH346" s="2840"/>
      <c r="AI346" s="2840"/>
      <c r="AJ346" s="2840" t="s">
        <v>2424</v>
      </c>
      <c r="AK346" s="2840"/>
      <c r="AL346" s="2840"/>
      <c r="AM346" s="2840"/>
      <c r="AN346" s="2840"/>
      <c r="AO346" s="3071"/>
    </row>
    <row r="347" spans="1:41" ht="21" customHeight="1">
      <c r="A347" s="3132"/>
      <c r="B347" s="2840"/>
      <c r="C347" s="2840"/>
      <c r="D347" s="2840"/>
      <c r="E347" s="2840"/>
      <c r="F347" s="2840"/>
      <c r="G347" s="2840"/>
      <c r="H347" s="2840"/>
      <c r="I347" s="2840"/>
      <c r="J347" s="2840"/>
      <c r="K347" s="2840"/>
      <c r="L347" s="2840"/>
      <c r="M347" s="2840"/>
      <c r="N347" s="2840"/>
      <c r="O347" s="2840"/>
      <c r="P347" s="2840"/>
      <c r="Q347" s="2840"/>
      <c r="R347" s="2840"/>
      <c r="S347" s="2840"/>
      <c r="T347" s="2840"/>
      <c r="U347" s="2840"/>
      <c r="V347" s="2840"/>
      <c r="W347" s="2840"/>
      <c r="X347" s="2840"/>
      <c r="Y347" s="2840"/>
      <c r="Z347" s="2840"/>
      <c r="AA347" s="2840"/>
      <c r="AB347" s="2840"/>
      <c r="AC347" s="2840"/>
      <c r="AD347" s="2840"/>
      <c r="AE347" s="2840"/>
      <c r="AF347" s="2840"/>
      <c r="AG347" s="2840"/>
      <c r="AH347" s="2840"/>
      <c r="AI347" s="2840"/>
      <c r="AJ347" s="2840"/>
      <c r="AK347" s="2840"/>
      <c r="AL347" s="2840"/>
      <c r="AM347" s="2840"/>
      <c r="AN347" s="2840"/>
      <c r="AO347" s="3071"/>
    </row>
    <row r="348" spans="1:41" ht="21" customHeight="1">
      <c r="A348" s="3132"/>
      <c r="B348" s="2840"/>
      <c r="C348" s="2840"/>
      <c r="D348" s="2840"/>
      <c r="E348" s="2840"/>
      <c r="F348" s="2840"/>
      <c r="G348" s="2840"/>
      <c r="H348" s="2840"/>
      <c r="I348" s="2840"/>
      <c r="J348" s="2840"/>
      <c r="K348" s="2840"/>
      <c r="L348" s="2840"/>
      <c r="M348" s="2840"/>
      <c r="N348" s="2840"/>
      <c r="O348" s="2840"/>
      <c r="P348" s="2840"/>
      <c r="Q348" s="2840"/>
      <c r="R348" s="2840"/>
      <c r="S348" s="2840"/>
      <c r="T348" s="2840"/>
      <c r="U348" s="2840"/>
      <c r="V348" s="2840"/>
      <c r="W348" s="2840"/>
      <c r="X348" s="2840"/>
      <c r="Y348" s="2840"/>
      <c r="Z348" s="2840"/>
      <c r="AA348" s="2840"/>
      <c r="AB348" s="2840"/>
      <c r="AC348" s="2840"/>
      <c r="AD348" s="2840"/>
      <c r="AE348" s="2840"/>
      <c r="AF348" s="2840"/>
      <c r="AG348" s="2840"/>
      <c r="AH348" s="2840"/>
      <c r="AI348" s="2840"/>
      <c r="AJ348" s="2840"/>
      <c r="AK348" s="2840"/>
      <c r="AL348" s="2840"/>
      <c r="AM348" s="2840"/>
      <c r="AN348" s="2840"/>
      <c r="AO348" s="3071"/>
    </row>
    <row r="349" spans="1:41" ht="21" customHeight="1">
      <c r="A349" s="3132"/>
      <c r="B349" s="2840"/>
      <c r="C349" s="2840"/>
      <c r="D349" s="2840"/>
      <c r="E349" s="2840"/>
      <c r="F349" s="2840"/>
      <c r="G349" s="2840"/>
      <c r="H349" s="2840"/>
      <c r="I349" s="2840"/>
      <c r="J349" s="2840"/>
      <c r="K349" s="2840"/>
      <c r="L349" s="2840"/>
      <c r="M349" s="2840"/>
      <c r="N349" s="2840"/>
      <c r="O349" s="2840"/>
      <c r="P349" s="2840"/>
      <c r="Q349" s="2840"/>
      <c r="R349" s="2840"/>
      <c r="S349" s="2840"/>
      <c r="T349" s="2840"/>
      <c r="U349" s="2840"/>
      <c r="V349" s="2840"/>
      <c r="W349" s="2840"/>
      <c r="X349" s="2840"/>
      <c r="Y349" s="2840"/>
      <c r="Z349" s="2840"/>
      <c r="AA349" s="2840"/>
      <c r="AB349" s="2840"/>
      <c r="AC349" s="2840"/>
      <c r="AD349" s="2840"/>
      <c r="AE349" s="2840"/>
      <c r="AF349" s="2840"/>
      <c r="AG349" s="2840"/>
      <c r="AH349" s="2840"/>
      <c r="AI349" s="2840"/>
      <c r="AJ349" s="2840"/>
      <c r="AK349" s="2840"/>
      <c r="AL349" s="2840"/>
      <c r="AM349" s="2840"/>
      <c r="AN349" s="2840"/>
      <c r="AO349" s="3071"/>
    </row>
    <row r="350" spans="1:41" ht="21" customHeight="1">
      <c r="A350" s="3132"/>
      <c r="B350" s="2840"/>
      <c r="C350" s="2840"/>
      <c r="D350" s="2840"/>
      <c r="E350" s="2840"/>
      <c r="F350" s="2840"/>
      <c r="G350" s="2840"/>
      <c r="H350" s="2840"/>
      <c r="I350" s="2840"/>
      <c r="J350" s="2840"/>
      <c r="K350" s="2840"/>
      <c r="L350" s="2840"/>
      <c r="M350" s="2840"/>
      <c r="N350" s="2840"/>
      <c r="O350" s="2840"/>
      <c r="P350" s="2840"/>
      <c r="Q350" s="2840"/>
      <c r="R350" s="2840"/>
      <c r="S350" s="2840"/>
      <c r="T350" s="2840"/>
      <c r="U350" s="2840"/>
      <c r="V350" s="2840"/>
      <c r="W350" s="2840"/>
      <c r="X350" s="2840"/>
      <c r="Y350" s="2840"/>
      <c r="Z350" s="2840"/>
      <c r="AA350" s="2840"/>
      <c r="AB350" s="2840"/>
      <c r="AC350" s="2840"/>
      <c r="AD350" s="2840"/>
      <c r="AE350" s="2840"/>
      <c r="AF350" s="2840"/>
      <c r="AG350" s="2840"/>
      <c r="AH350" s="2840"/>
      <c r="AI350" s="2840"/>
      <c r="AJ350" s="2840"/>
      <c r="AK350" s="2840"/>
      <c r="AL350" s="2840"/>
      <c r="AM350" s="2840"/>
      <c r="AN350" s="2840"/>
      <c r="AO350" s="3071"/>
    </row>
    <row r="351" spans="1:41" ht="21" customHeight="1">
      <c r="A351" s="3132"/>
      <c r="B351" s="2840"/>
      <c r="C351" s="2840"/>
      <c r="D351" s="2840"/>
      <c r="E351" s="2840"/>
      <c r="F351" s="2840"/>
      <c r="G351" s="2840"/>
      <c r="H351" s="2840"/>
      <c r="I351" s="2840"/>
      <c r="J351" s="2840"/>
      <c r="K351" s="2840"/>
      <c r="L351" s="2840"/>
      <c r="M351" s="2840"/>
      <c r="N351" s="2840"/>
      <c r="O351" s="2840"/>
      <c r="P351" s="2840"/>
      <c r="Q351" s="2840"/>
      <c r="R351" s="2840"/>
      <c r="S351" s="2840"/>
      <c r="T351" s="2840"/>
      <c r="U351" s="2840"/>
      <c r="V351" s="2840"/>
      <c r="W351" s="2840"/>
      <c r="X351" s="2840"/>
      <c r="Y351" s="2840"/>
      <c r="Z351" s="2840"/>
      <c r="AA351" s="2840"/>
      <c r="AB351" s="2840"/>
      <c r="AC351" s="2840"/>
      <c r="AD351" s="2840"/>
      <c r="AE351" s="2840"/>
      <c r="AF351" s="2840"/>
      <c r="AG351" s="2840"/>
      <c r="AH351" s="2840"/>
      <c r="AI351" s="2840"/>
      <c r="AJ351" s="2840"/>
      <c r="AK351" s="2840"/>
      <c r="AL351" s="2840"/>
      <c r="AM351" s="2840"/>
      <c r="AN351" s="2840"/>
      <c r="AO351" s="3071"/>
    </row>
    <row r="352" spans="1:41" ht="21" customHeight="1">
      <c r="A352" s="3132"/>
      <c r="B352" s="2840"/>
      <c r="C352" s="2840"/>
      <c r="D352" s="2840"/>
      <c r="E352" s="2840"/>
      <c r="F352" s="2840"/>
      <c r="G352" s="2840"/>
      <c r="H352" s="2840"/>
      <c r="I352" s="2840"/>
      <c r="J352" s="2840"/>
      <c r="K352" s="2840"/>
      <c r="L352" s="2840"/>
      <c r="M352" s="2840"/>
      <c r="N352" s="2840"/>
      <c r="O352" s="2840"/>
      <c r="P352" s="2840"/>
      <c r="Q352" s="2840"/>
      <c r="R352" s="2840"/>
      <c r="S352" s="2840"/>
      <c r="T352" s="2840"/>
      <c r="U352" s="2840"/>
      <c r="V352" s="2840"/>
      <c r="W352" s="2840"/>
      <c r="X352" s="2840"/>
      <c r="Y352" s="2840"/>
      <c r="Z352" s="2840"/>
      <c r="AA352" s="2840"/>
      <c r="AB352" s="2840"/>
      <c r="AC352" s="2840"/>
      <c r="AD352" s="2840"/>
      <c r="AE352" s="2840"/>
      <c r="AF352" s="2840"/>
      <c r="AG352" s="2840"/>
      <c r="AH352" s="2840"/>
      <c r="AI352" s="2840"/>
      <c r="AJ352" s="2840"/>
      <c r="AK352" s="2840"/>
      <c r="AL352" s="2840"/>
      <c r="AM352" s="2840"/>
      <c r="AN352" s="2840"/>
      <c r="AO352" s="3071"/>
    </row>
    <row r="353" spans="1:41" ht="21" customHeight="1">
      <c r="A353" s="3132"/>
      <c r="B353" s="2840"/>
      <c r="C353" s="2840"/>
      <c r="D353" s="2840"/>
      <c r="E353" s="2840"/>
      <c r="F353" s="2840"/>
      <c r="G353" s="2840"/>
      <c r="H353" s="2840"/>
      <c r="I353" s="2840"/>
      <c r="J353" s="2840"/>
      <c r="K353" s="2840"/>
      <c r="L353" s="2840"/>
      <c r="M353" s="2840"/>
      <c r="N353" s="2840"/>
      <c r="O353" s="2840"/>
      <c r="P353" s="2840"/>
      <c r="Q353" s="2840"/>
      <c r="R353" s="2840"/>
      <c r="S353" s="2840"/>
      <c r="T353" s="2840"/>
      <c r="U353" s="2840"/>
      <c r="V353" s="2840"/>
      <c r="W353" s="2840"/>
      <c r="X353" s="2840"/>
      <c r="Y353" s="2840"/>
      <c r="Z353" s="2840"/>
      <c r="AA353" s="2840"/>
      <c r="AB353" s="2840"/>
      <c r="AC353" s="2840"/>
      <c r="AD353" s="2840"/>
      <c r="AE353" s="2840"/>
      <c r="AF353" s="2840"/>
      <c r="AG353" s="2840"/>
      <c r="AH353" s="2840"/>
      <c r="AI353" s="2840"/>
      <c r="AJ353" s="2840"/>
      <c r="AK353" s="2840"/>
      <c r="AL353" s="2840"/>
      <c r="AM353" s="2840"/>
      <c r="AN353" s="2840"/>
      <c r="AO353" s="3071"/>
    </row>
    <row r="354" spans="1:41" ht="21" customHeight="1">
      <c r="A354" s="3132"/>
      <c r="B354" s="2840"/>
      <c r="C354" s="2840"/>
      <c r="D354" s="2840"/>
      <c r="E354" s="2840"/>
      <c r="F354" s="2840"/>
      <c r="G354" s="2840"/>
      <c r="H354" s="2840"/>
      <c r="I354" s="2840"/>
      <c r="J354" s="2840"/>
      <c r="K354" s="2840"/>
      <c r="L354" s="2840"/>
      <c r="M354" s="2840"/>
      <c r="N354" s="2840"/>
      <c r="O354" s="2840"/>
      <c r="P354" s="2840"/>
      <c r="Q354" s="2840"/>
      <c r="R354" s="2840"/>
      <c r="S354" s="2840"/>
      <c r="T354" s="2840"/>
      <c r="U354" s="2840"/>
      <c r="V354" s="2840"/>
      <c r="W354" s="2840"/>
      <c r="X354" s="2840"/>
      <c r="Y354" s="2840"/>
      <c r="Z354" s="2840"/>
      <c r="AA354" s="2840"/>
      <c r="AB354" s="2840"/>
      <c r="AC354" s="2840"/>
      <c r="AD354" s="2840"/>
      <c r="AE354" s="2840"/>
      <c r="AF354" s="2840"/>
      <c r="AG354" s="2840"/>
      <c r="AH354" s="2840"/>
      <c r="AI354" s="2840"/>
      <c r="AJ354" s="2840"/>
      <c r="AK354" s="2840"/>
      <c r="AL354" s="2840"/>
      <c r="AM354" s="2840"/>
      <c r="AN354" s="2840"/>
      <c r="AO354" s="3071"/>
    </row>
    <row r="355" spans="1:41" ht="21" customHeight="1">
      <c r="A355" s="3132"/>
      <c r="B355" s="2840"/>
      <c r="C355" s="2840"/>
      <c r="D355" s="2840"/>
      <c r="E355" s="2840"/>
      <c r="F355" s="2840"/>
      <c r="G355" s="2840"/>
      <c r="H355" s="2840"/>
      <c r="I355" s="2840"/>
      <c r="J355" s="2840"/>
      <c r="K355" s="2840"/>
      <c r="L355" s="2840"/>
      <c r="M355" s="2840"/>
      <c r="N355" s="2840"/>
      <c r="O355" s="2840"/>
      <c r="P355" s="2840"/>
      <c r="Q355" s="2840"/>
      <c r="R355" s="2840"/>
      <c r="S355" s="2840"/>
      <c r="T355" s="2840"/>
      <c r="U355" s="2840"/>
      <c r="V355" s="2840"/>
      <c r="W355" s="2840"/>
      <c r="X355" s="2840"/>
      <c r="Y355" s="2840"/>
      <c r="Z355" s="2840"/>
      <c r="AA355" s="2840"/>
      <c r="AB355" s="2840"/>
      <c r="AC355" s="2840"/>
      <c r="AD355" s="2840"/>
      <c r="AE355" s="2840"/>
      <c r="AF355" s="2840"/>
      <c r="AG355" s="2840"/>
      <c r="AH355" s="2840"/>
      <c r="AI355" s="2840"/>
      <c r="AJ355" s="2840"/>
      <c r="AK355" s="2840"/>
      <c r="AL355" s="2840"/>
      <c r="AM355" s="2840"/>
      <c r="AN355" s="2840"/>
      <c r="AO355" s="3071"/>
    </row>
    <row r="356" spans="1:41" ht="21" customHeight="1">
      <c r="A356" s="3134" t="s">
        <v>2362</v>
      </c>
      <c r="B356" s="3098"/>
      <c r="C356" s="3098"/>
      <c r="D356" s="3098"/>
      <c r="E356" s="3098"/>
      <c r="F356" s="3171"/>
      <c r="G356" s="3171"/>
      <c r="H356" s="3171"/>
      <c r="I356" s="3171"/>
      <c r="J356" s="3171"/>
      <c r="K356" s="3171"/>
      <c r="L356" s="3171"/>
      <c r="M356" s="3171"/>
      <c r="N356" s="3171"/>
      <c r="O356" s="3171"/>
      <c r="P356" s="3171"/>
      <c r="Q356" s="3171"/>
      <c r="R356" s="3171"/>
      <c r="S356" s="3171"/>
      <c r="T356" s="3171"/>
      <c r="U356" s="3171"/>
      <c r="V356" s="3171"/>
      <c r="W356" s="3171"/>
      <c r="X356" s="3171"/>
      <c r="Y356" s="3171"/>
      <c r="Z356" s="3171"/>
      <c r="AA356" s="3171"/>
      <c r="AB356" s="3171"/>
      <c r="AC356" s="3171"/>
      <c r="AD356" s="3171"/>
      <c r="AE356" s="3171"/>
      <c r="AF356" s="3171"/>
      <c r="AG356" s="3171"/>
      <c r="AH356" s="3171"/>
      <c r="AI356" s="3171"/>
      <c r="AJ356" s="3098"/>
      <c r="AK356" s="3098"/>
      <c r="AL356" s="3098"/>
      <c r="AM356" s="3098"/>
      <c r="AN356" s="3098"/>
      <c r="AO356" s="3115"/>
    </row>
    <row r="357" spans="1:41" ht="21" customHeight="1"/>
    <row r="358" spans="1:41" ht="21" customHeight="1">
      <c r="A358" s="3136" t="s">
        <v>2333</v>
      </c>
      <c r="B358" s="3137"/>
      <c r="C358" s="3137"/>
      <c r="D358" s="3137"/>
      <c r="E358" s="3137"/>
      <c r="F358" s="3137"/>
      <c r="G358" s="3137"/>
      <c r="H358" s="3137"/>
      <c r="I358" s="3137"/>
      <c r="J358" s="3137"/>
      <c r="K358" s="3137"/>
      <c r="L358" s="3137"/>
      <c r="M358" s="3137"/>
      <c r="N358" s="3137"/>
      <c r="O358" s="3137"/>
      <c r="P358" s="3137"/>
      <c r="Q358" s="3137"/>
      <c r="R358" s="3137"/>
      <c r="S358" s="3137"/>
      <c r="T358" s="3137"/>
      <c r="U358" s="3137"/>
      <c r="V358" s="3137"/>
      <c r="W358" s="3137"/>
      <c r="X358" s="3137"/>
      <c r="Y358" s="3137"/>
      <c r="Z358" s="3137"/>
      <c r="AA358" s="3137"/>
      <c r="AB358" s="3137"/>
      <c r="AC358" s="3137"/>
      <c r="AD358" s="3137"/>
      <c r="AE358" s="3137"/>
      <c r="AF358" s="3137"/>
      <c r="AG358" s="3137"/>
      <c r="AH358" s="3137"/>
      <c r="AI358" s="3137"/>
      <c r="AJ358" s="3137"/>
      <c r="AK358" s="3137"/>
      <c r="AL358" s="3137"/>
      <c r="AM358" s="3137"/>
      <c r="AN358" s="3137"/>
      <c r="AO358" s="3137"/>
    </row>
    <row r="359" spans="1:41" ht="8.25" customHeight="1">
      <c r="A359" s="3172"/>
      <c r="B359" s="3173"/>
      <c r="C359" s="3173"/>
      <c r="D359" s="3173"/>
      <c r="E359" s="3173"/>
      <c r="F359" s="3173"/>
      <c r="G359" s="3173"/>
      <c r="H359" s="3173"/>
      <c r="I359" s="3173"/>
      <c r="J359" s="3173"/>
      <c r="K359" s="3173"/>
      <c r="L359" s="3173"/>
      <c r="M359" s="3173"/>
      <c r="N359" s="3173"/>
      <c r="O359" s="3173"/>
      <c r="P359" s="3173"/>
      <c r="Q359" s="3173"/>
      <c r="R359" s="3173"/>
      <c r="S359" s="3173"/>
      <c r="T359" s="3173"/>
      <c r="U359" s="3173"/>
      <c r="V359" s="3173"/>
      <c r="W359" s="3173"/>
      <c r="X359" s="3173"/>
      <c r="Y359" s="3173"/>
      <c r="Z359" s="3173"/>
      <c r="AA359" s="3173"/>
      <c r="AB359" s="3173"/>
      <c r="AC359" s="3173"/>
      <c r="AD359" s="3173"/>
      <c r="AE359" s="3173"/>
      <c r="AF359" s="3173"/>
      <c r="AG359" s="3173"/>
      <c r="AH359" s="3173"/>
      <c r="AI359" s="3173"/>
      <c r="AJ359" s="3173"/>
      <c r="AK359" s="3173"/>
      <c r="AL359" s="3173"/>
      <c r="AM359" s="3173"/>
      <c r="AN359" s="3173"/>
      <c r="AO359" s="3173"/>
    </row>
    <row r="360" spans="1:41" ht="10.5" customHeight="1">
      <c r="A360" s="2825" t="s">
        <v>2425</v>
      </c>
    </row>
    <row r="361" spans="1:41" ht="10.5" customHeight="1">
      <c r="A361" s="2825" t="s">
        <v>2426</v>
      </c>
    </row>
    <row r="363" spans="1:41" ht="10.5" customHeight="1">
      <c r="A363" s="2825" t="s">
        <v>2427</v>
      </c>
    </row>
    <row r="364" spans="1:41" ht="10.5" customHeight="1">
      <c r="A364" s="2825" t="s">
        <v>2428</v>
      </c>
    </row>
    <row r="365" spans="1:41" ht="14.25" customHeight="1">
      <c r="D365" s="3154" t="s">
        <v>2429</v>
      </c>
      <c r="E365" s="3155"/>
      <c r="F365" s="3155"/>
      <c r="G365" s="3155"/>
      <c r="H365" s="3155"/>
      <c r="I365" s="3155"/>
      <c r="J365" s="3155"/>
      <c r="K365" s="3156"/>
      <c r="L365" s="3154" t="s">
        <v>2430</v>
      </c>
      <c r="M365" s="3155"/>
      <c r="N365" s="3155"/>
      <c r="O365" s="3155"/>
      <c r="P365" s="3155"/>
      <c r="Q365" s="3155"/>
      <c r="R365" s="3155"/>
      <c r="S365" s="3156"/>
      <c r="T365" s="3154" t="s">
        <v>2431</v>
      </c>
      <c r="U365" s="3155"/>
      <c r="V365" s="3155"/>
      <c r="W365" s="3155"/>
      <c r="X365" s="3155"/>
      <c r="Y365" s="3155"/>
      <c r="Z365" s="3155"/>
      <c r="AA365" s="3156"/>
      <c r="AB365" s="3154" t="s">
        <v>2432</v>
      </c>
      <c r="AC365" s="3155"/>
      <c r="AD365" s="3155"/>
      <c r="AE365" s="3155"/>
      <c r="AF365" s="3155"/>
      <c r="AG365" s="3155"/>
      <c r="AH365" s="3155"/>
      <c r="AI365" s="3156"/>
    </row>
    <row r="366" spans="1:41" ht="14.25" customHeight="1">
      <c r="D366" s="2845" t="s">
        <v>1732</v>
      </c>
      <c r="E366" s="2846"/>
      <c r="F366" s="2846"/>
      <c r="G366" s="2846"/>
      <c r="H366" s="2846"/>
      <c r="I366" s="2846"/>
      <c r="J366" s="2846"/>
      <c r="K366" s="2847"/>
      <c r="L366" s="2845">
        <v>1</v>
      </c>
      <c r="M366" s="2846"/>
      <c r="N366" s="2846"/>
      <c r="O366" s="2846"/>
      <c r="P366" s="2846"/>
      <c r="Q366" s="2846"/>
      <c r="R366" s="2846"/>
      <c r="S366" s="2847"/>
      <c r="T366" s="2845">
        <v>2</v>
      </c>
      <c r="U366" s="2846"/>
      <c r="V366" s="2846"/>
      <c r="W366" s="2846"/>
      <c r="X366" s="2846"/>
      <c r="Y366" s="2846"/>
      <c r="Z366" s="2846"/>
      <c r="AA366" s="2847"/>
      <c r="AB366" s="2845">
        <v>3</v>
      </c>
      <c r="AC366" s="2846"/>
      <c r="AD366" s="2846"/>
      <c r="AE366" s="2846"/>
      <c r="AF366" s="2846"/>
      <c r="AG366" s="2846"/>
      <c r="AH366" s="2846"/>
      <c r="AI366" s="2847"/>
    </row>
    <row r="368" spans="1:41" ht="10.5" customHeight="1">
      <c r="A368" s="2825" t="s">
        <v>2433</v>
      </c>
    </row>
    <row r="369" spans="1:41" ht="10.5" customHeight="1">
      <c r="A369" s="2825" t="s">
        <v>2434</v>
      </c>
    </row>
    <row r="371" spans="1:41" ht="10.5" customHeight="1">
      <c r="A371" s="2825" t="s">
        <v>2435</v>
      </c>
    </row>
    <row r="372" spans="1:41" ht="10.5" customHeight="1">
      <c r="A372" s="2825" t="s">
        <v>2436</v>
      </c>
    </row>
    <row r="374" spans="1:41" ht="10.5" customHeight="1">
      <c r="A374" s="3139"/>
      <c r="B374" s="3139"/>
      <c r="C374" s="3139"/>
      <c r="D374" s="3139"/>
      <c r="E374" s="3139"/>
      <c r="F374" s="3139"/>
      <c r="G374" s="3139"/>
      <c r="H374" s="3139"/>
      <c r="I374" s="3139"/>
      <c r="J374" s="3139"/>
      <c r="K374" s="3139"/>
      <c r="L374" s="3139"/>
      <c r="M374" s="3139"/>
      <c r="N374" s="3139"/>
      <c r="O374" s="3139"/>
      <c r="P374" s="3139"/>
      <c r="Q374" s="3139"/>
      <c r="R374" s="3139"/>
      <c r="S374" s="3139"/>
      <c r="T374" s="3139"/>
      <c r="U374" s="3139"/>
      <c r="V374" s="3139"/>
      <c r="W374" s="3139"/>
      <c r="X374" s="3139"/>
      <c r="Y374" s="3139"/>
      <c r="Z374" s="3139"/>
      <c r="AA374" s="3139"/>
      <c r="AB374" s="3139"/>
      <c r="AC374" s="3139"/>
      <c r="AD374" s="3139"/>
      <c r="AE374" s="3139"/>
      <c r="AF374" s="3139"/>
      <c r="AG374" s="3139"/>
      <c r="AH374" s="3139"/>
      <c r="AI374" s="3139"/>
      <c r="AJ374" s="3139"/>
      <c r="AK374" s="3139"/>
      <c r="AL374" s="3139"/>
      <c r="AM374" s="3139"/>
      <c r="AN374" s="3139"/>
      <c r="AO374" s="3139"/>
    </row>
    <row r="376" spans="1:41" ht="10.5" customHeight="1">
      <c r="AO376" s="2826" t="s">
        <v>2414</v>
      </c>
    </row>
    <row r="379" spans="1:41" ht="10.5" customHeight="1">
      <c r="A379" s="3174"/>
      <c r="B379" s="3174"/>
      <c r="C379" s="3174"/>
      <c r="D379" s="3174"/>
      <c r="E379" s="3174"/>
    </row>
    <row r="380" spans="1:41" ht="10.5" customHeight="1">
      <c r="A380" s="3174"/>
      <c r="B380" s="3174"/>
      <c r="C380" s="3174"/>
      <c r="D380" s="3174"/>
      <c r="E380" s="3174"/>
    </row>
    <row r="381" spans="1:41" ht="10.5" customHeight="1">
      <c r="A381" s="3174"/>
      <c r="B381" s="3174"/>
      <c r="C381" s="3174"/>
      <c r="D381" s="3174"/>
      <c r="E381" s="3174"/>
    </row>
  </sheetData>
  <mergeCells count="1877">
    <mergeCell ref="D366:K366"/>
    <mergeCell ref="L366:S366"/>
    <mergeCell ref="T366:AA366"/>
    <mergeCell ref="AB366:AI366"/>
    <mergeCell ref="AJ356:AO356"/>
    <mergeCell ref="A358:AO358"/>
    <mergeCell ref="D365:K365"/>
    <mergeCell ref="L365:S365"/>
    <mergeCell ref="T365:AA365"/>
    <mergeCell ref="AB365:AI365"/>
    <mergeCell ref="A356:E356"/>
    <mergeCell ref="F356:K356"/>
    <mergeCell ref="L356:Q356"/>
    <mergeCell ref="R356:W356"/>
    <mergeCell ref="X356:AC356"/>
    <mergeCell ref="AD356:AI356"/>
    <mergeCell ref="AJ354:AO354"/>
    <mergeCell ref="A355:E355"/>
    <mergeCell ref="F355:K355"/>
    <mergeCell ref="L355:Q355"/>
    <mergeCell ref="R355:W355"/>
    <mergeCell ref="X355:AC355"/>
    <mergeCell ref="AD355:AI355"/>
    <mergeCell ref="AJ355:AO355"/>
    <mergeCell ref="A354:E354"/>
    <mergeCell ref="F354:K354"/>
    <mergeCell ref="L354:Q354"/>
    <mergeCell ref="R354:W354"/>
    <mergeCell ref="X354:AC354"/>
    <mergeCell ref="AD354:AI354"/>
    <mergeCell ref="AJ352:AO352"/>
    <mergeCell ref="A353:E353"/>
    <mergeCell ref="F353:K353"/>
    <mergeCell ref="L353:Q353"/>
    <mergeCell ref="R353:W353"/>
    <mergeCell ref="X353:AC353"/>
    <mergeCell ref="AD353:AI353"/>
    <mergeCell ref="AJ353:AO353"/>
    <mergeCell ref="A352:E352"/>
    <mergeCell ref="F352:K352"/>
    <mergeCell ref="L352:Q352"/>
    <mergeCell ref="R352:W352"/>
    <mergeCell ref="X352:AC352"/>
    <mergeCell ref="AD352:AI352"/>
    <mergeCell ref="AJ350:AO350"/>
    <mergeCell ref="A351:E351"/>
    <mergeCell ref="F351:K351"/>
    <mergeCell ref="L351:Q351"/>
    <mergeCell ref="R351:W351"/>
    <mergeCell ref="X351:AC351"/>
    <mergeCell ref="AD351:AI351"/>
    <mergeCell ref="AJ351:AO351"/>
    <mergeCell ref="A350:E350"/>
    <mergeCell ref="F350:K350"/>
    <mergeCell ref="L350:Q350"/>
    <mergeCell ref="R350:W350"/>
    <mergeCell ref="X350:AC350"/>
    <mergeCell ref="AD350:AI350"/>
    <mergeCell ref="AJ348:AO348"/>
    <mergeCell ref="A349:E349"/>
    <mergeCell ref="F349:K349"/>
    <mergeCell ref="L349:Q349"/>
    <mergeCell ref="R349:W349"/>
    <mergeCell ref="X349:AC349"/>
    <mergeCell ref="AD349:AI349"/>
    <mergeCell ref="AJ349:AO349"/>
    <mergeCell ref="A348:E348"/>
    <mergeCell ref="F348:K348"/>
    <mergeCell ref="L348:Q348"/>
    <mergeCell ref="R348:W348"/>
    <mergeCell ref="X348:AC348"/>
    <mergeCell ref="AD348:AI348"/>
    <mergeCell ref="AJ346:AO346"/>
    <mergeCell ref="A347:E347"/>
    <mergeCell ref="F347:K347"/>
    <mergeCell ref="L347:Q347"/>
    <mergeCell ref="R347:W347"/>
    <mergeCell ref="X347:AC347"/>
    <mergeCell ref="AD347:AI347"/>
    <mergeCell ref="AJ347:AO347"/>
    <mergeCell ref="A346:E346"/>
    <mergeCell ref="F346:K346"/>
    <mergeCell ref="L346:Q346"/>
    <mergeCell ref="R346:W346"/>
    <mergeCell ref="X346:AC346"/>
    <mergeCell ref="AD346:AI346"/>
    <mergeCell ref="AL307:AO307"/>
    <mergeCell ref="A309:AO309"/>
    <mergeCell ref="R342:AK344"/>
    <mergeCell ref="AL344:AO344"/>
    <mergeCell ref="A345:K345"/>
    <mergeCell ref="L345:W345"/>
    <mergeCell ref="X345:AO345"/>
    <mergeCell ref="AH306:AK306"/>
    <mergeCell ref="AL306:AO306"/>
    <mergeCell ref="A307:E307"/>
    <mergeCell ref="F307:J307"/>
    <mergeCell ref="K307:O307"/>
    <mergeCell ref="P307:T307"/>
    <mergeCell ref="U307:Y307"/>
    <mergeCell ref="Z307:AC307"/>
    <mergeCell ref="AD307:AG307"/>
    <mergeCell ref="AH307:AK307"/>
    <mergeCell ref="AD305:AG305"/>
    <mergeCell ref="AH305:AK305"/>
    <mergeCell ref="AL305:AO305"/>
    <mergeCell ref="A306:E306"/>
    <mergeCell ref="F306:J306"/>
    <mergeCell ref="K306:O306"/>
    <mergeCell ref="P306:T306"/>
    <mergeCell ref="U306:Y306"/>
    <mergeCell ref="Z306:AC306"/>
    <mergeCell ref="AD306:AG306"/>
    <mergeCell ref="A305:E305"/>
    <mergeCell ref="F305:J305"/>
    <mergeCell ref="K305:O305"/>
    <mergeCell ref="P305:T305"/>
    <mergeCell ref="U305:Y305"/>
    <mergeCell ref="Z305:AC305"/>
    <mergeCell ref="AL303:AO303"/>
    <mergeCell ref="A304:E304"/>
    <mergeCell ref="F304:J304"/>
    <mergeCell ref="K304:O304"/>
    <mergeCell ref="P304:T304"/>
    <mergeCell ref="U304:Y304"/>
    <mergeCell ref="Z304:AC304"/>
    <mergeCell ref="AD304:AG304"/>
    <mergeCell ref="AH304:AK304"/>
    <mergeCell ref="AL304:AO304"/>
    <mergeCell ref="AH302:AK302"/>
    <mergeCell ref="AL302:AO302"/>
    <mergeCell ref="A303:E303"/>
    <mergeCell ref="F303:J303"/>
    <mergeCell ref="K303:O303"/>
    <mergeCell ref="P303:T303"/>
    <mergeCell ref="U303:Y303"/>
    <mergeCell ref="Z303:AC303"/>
    <mergeCell ref="AD303:AG303"/>
    <mergeCell ref="AH303:AK303"/>
    <mergeCell ref="AD301:AG301"/>
    <mergeCell ref="AH301:AK301"/>
    <mergeCell ref="AL301:AO301"/>
    <mergeCell ref="A302:E302"/>
    <mergeCell ref="F302:J302"/>
    <mergeCell ref="K302:O302"/>
    <mergeCell ref="P302:T302"/>
    <mergeCell ref="U302:Y302"/>
    <mergeCell ref="Z302:AC302"/>
    <mergeCell ref="AD302:AG302"/>
    <mergeCell ref="A301:E301"/>
    <mergeCell ref="F301:J301"/>
    <mergeCell ref="K301:O301"/>
    <mergeCell ref="P301:T301"/>
    <mergeCell ref="U301:Y301"/>
    <mergeCell ref="Z301:AC301"/>
    <mergeCell ref="AL299:AO299"/>
    <mergeCell ref="A300:E300"/>
    <mergeCell ref="F300:J300"/>
    <mergeCell ref="K300:O300"/>
    <mergeCell ref="P300:T300"/>
    <mergeCell ref="U300:Y300"/>
    <mergeCell ref="Z300:AC300"/>
    <mergeCell ref="AD300:AG300"/>
    <mergeCell ref="AH300:AK300"/>
    <mergeCell ref="AL300:AO300"/>
    <mergeCell ref="AH298:AK298"/>
    <mergeCell ref="AL298:AO298"/>
    <mergeCell ref="A299:E299"/>
    <mergeCell ref="F299:J299"/>
    <mergeCell ref="K299:O299"/>
    <mergeCell ref="P299:T299"/>
    <mergeCell ref="U299:Y299"/>
    <mergeCell ref="Z299:AC299"/>
    <mergeCell ref="AD299:AG299"/>
    <mergeCell ref="AH299:AK299"/>
    <mergeCell ref="AD297:AG297"/>
    <mergeCell ref="AH297:AK297"/>
    <mergeCell ref="AL297:AO297"/>
    <mergeCell ref="A298:E298"/>
    <mergeCell ref="F298:J298"/>
    <mergeCell ref="K298:O298"/>
    <mergeCell ref="P298:T298"/>
    <mergeCell ref="U298:Y298"/>
    <mergeCell ref="Z298:AC298"/>
    <mergeCell ref="AD298:AG298"/>
    <mergeCell ref="A297:E297"/>
    <mergeCell ref="F297:J297"/>
    <mergeCell ref="K297:O297"/>
    <mergeCell ref="P297:T297"/>
    <mergeCell ref="U297:Y297"/>
    <mergeCell ref="Z297:AC297"/>
    <mergeCell ref="AJ293:AO293"/>
    <mergeCell ref="A294:E294"/>
    <mergeCell ref="F294:J294"/>
    <mergeCell ref="K294:P294"/>
    <mergeCell ref="Q294:W294"/>
    <mergeCell ref="X294:AC294"/>
    <mergeCell ref="AD294:AI294"/>
    <mergeCell ref="AJ294:AO294"/>
    <mergeCell ref="AE254:AO254"/>
    <mergeCell ref="A261:AO261"/>
    <mergeCell ref="R289:AK291"/>
    <mergeCell ref="AL291:AO291"/>
    <mergeCell ref="A293:E293"/>
    <mergeCell ref="F293:J293"/>
    <mergeCell ref="K293:P293"/>
    <mergeCell ref="Q293:W293"/>
    <mergeCell ref="X293:AC293"/>
    <mergeCell ref="AD293:AI293"/>
    <mergeCell ref="A254:E254"/>
    <mergeCell ref="F254:J254"/>
    <mergeCell ref="K254:O254"/>
    <mergeCell ref="P254:T254"/>
    <mergeCell ref="U254:Y254"/>
    <mergeCell ref="Z254:AD254"/>
    <mergeCell ref="A252:O252"/>
    <mergeCell ref="P252:AD252"/>
    <mergeCell ref="AE252:AO253"/>
    <mergeCell ref="A253:E253"/>
    <mergeCell ref="F253:J253"/>
    <mergeCell ref="K253:O253"/>
    <mergeCell ref="P253:T253"/>
    <mergeCell ref="U253:Y253"/>
    <mergeCell ref="Z253:AD253"/>
    <mergeCell ref="T250:X250"/>
    <mergeCell ref="Y250:AC250"/>
    <mergeCell ref="AD250:AF250"/>
    <mergeCell ref="AG250:AI250"/>
    <mergeCell ref="AJ250:AL250"/>
    <mergeCell ref="AM250:AO250"/>
    <mergeCell ref="Y249:AC249"/>
    <mergeCell ref="AD249:AF249"/>
    <mergeCell ref="AG249:AI249"/>
    <mergeCell ref="AJ249:AL249"/>
    <mergeCell ref="AM249:AO249"/>
    <mergeCell ref="A250:C250"/>
    <mergeCell ref="D250:G250"/>
    <mergeCell ref="H250:M250"/>
    <mergeCell ref="N250:P250"/>
    <mergeCell ref="Q250:S250"/>
    <mergeCell ref="A249:C249"/>
    <mergeCell ref="D249:G249"/>
    <mergeCell ref="H249:M249"/>
    <mergeCell ref="N249:P249"/>
    <mergeCell ref="Q249:S249"/>
    <mergeCell ref="T249:X249"/>
    <mergeCell ref="T248:X248"/>
    <mergeCell ref="Y248:AC248"/>
    <mergeCell ref="AD248:AF248"/>
    <mergeCell ref="AG248:AI248"/>
    <mergeCell ref="AJ248:AL248"/>
    <mergeCell ref="AM248:AO248"/>
    <mergeCell ref="Y247:AC247"/>
    <mergeCell ref="AD247:AF247"/>
    <mergeCell ref="AG247:AI247"/>
    <mergeCell ref="AJ247:AL247"/>
    <mergeCell ref="AM247:AO247"/>
    <mergeCell ref="A248:C248"/>
    <mergeCell ref="D248:G248"/>
    <mergeCell ref="H248:M248"/>
    <mergeCell ref="N248:P248"/>
    <mergeCell ref="Q248:S248"/>
    <mergeCell ref="AL244:AO244"/>
    <mergeCell ref="A246:C247"/>
    <mergeCell ref="D246:G247"/>
    <mergeCell ref="H246:M247"/>
    <mergeCell ref="N246:S246"/>
    <mergeCell ref="T246:AI246"/>
    <mergeCell ref="AJ246:AO246"/>
    <mergeCell ref="N247:P247"/>
    <mergeCell ref="Q247:S247"/>
    <mergeCell ref="T247:X247"/>
    <mergeCell ref="AH243:AK243"/>
    <mergeCell ref="AL243:AO243"/>
    <mergeCell ref="A244:E244"/>
    <mergeCell ref="F244:I244"/>
    <mergeCell ref="J244:M244"/>
    <mergeCell ref="N244:Q244"/>
    <mergeCell ref="R244:U244"/>
    <mergeCell ref="V244:AC244"/>
    <mergeCell ref="AD244:AG244"/>
    <mergeCell ref="AH244:AK244"/>
    <mergeCell ref="AD242:AG242"/>
    <mergeCell ref="AH242:AK242"/>
    <mergeCell ref="AL242:AO242"/>
    <mergeCell ref="A243:E243"/>
    <mergeCell ref="F243:I243"/>
    <mergeCell ref="J243:M243"/>
    <mergeCell ref="N243:Q243"/>
    <mergeCell ref="R243:U243"/>
    <mergeCell ref="V243:AC243"/>
    <mergeCell ref="AD243:AG243"/>
    <mergeCell ref="A199:AO199"/>
    <mergeCell ref="R237:AK239"/>
    <mergeCell ref="AL239:AO239"/>
    <mergeCell ref="A241:E242"/>
    <mergeCell ref="F241:I242"/>
    <mergeCell ref="J241:M242"/>
    <mergeCell ref="N241:Q242"/>
    <mergeCell ref="R241:U242"/>
    <mergeCell ref="V241:AC242"/>
    <mergeCell ref="AD241:AO241"/>
    <mergeCell ref="V197:Y197"/>
    <mergeCell ref="Z197:AC197"/>
    <mergeCell ref="AD197:AF197"/>
    <mergeCell ref="AG197:AI197"/>
    <mergeCell ref="AJ197:AL197"/>
    <mergeCell ref="AM197:AO197"/>
    <mergeCell ref="AJ196:AL196"/>
    <mergeCell ref="AM196:AO196"/>
    <mergeCell ref="A197:C197"/>
    <mergeCell ref="D197:E197"/>
    <mergeCell ref="F197:G197"/>
    <mergeCell ref="H197:I197"/>
    <mergeCell ref="J197:K197"/>
    <mergeCell ref="L197:N197"/>
    <mergeCell ref="O197:Q197"/>
    <mergeCell ref="R197:U197"/>
    <mergeCell ref="O196:Q196"/>
    <mergeCell ref="R196:U196"/>
    <mergeCell ref="V196:Y196"/>
    <mergeCell ref="Z196:AC196"/>
    <mergeCell ref="AD196:AF196"/>
    <mergeCell ref="AG196:AI196"/>
    <mergeCell ref="A196:C196"/>
    <mergeCell ref="D196:E196"/>
    <mergeCell ref="F196:G196"/>
    <mergeCell ref="H196:I196"/>
    <mergeCell ref="J196:K196"/>
    <mergeCell ref="L196:N196"/>
    <mergeCell ref="V195:Y195"/>
    <mergeCell ref="Z195:AC195"/>
    <mergeCell ref="AD195:AF195"/>
    <mergeCell ref="AG195:AI195"/>
    <mergeCell ref="AJ195:AL195"/>
    <mergeCell ref="AM195:AO195"/>
    <mergeCell ref="AJ194:AL194"/>
    <mergeCell ref="AM194:AO194"/>
    <mergeCell ref="A195:C195"/>
    <mergeCell ref="D195:E195"/>
    <mergeCell ref="F195:G195"/>
    <mergeCell ref="H195:I195"/>
    <mergeCell ref="J195:K195"/>
    <mergeCell ref="L195:N195"/>
    <mergeCell ref="O195:Q195"/>
    <mergeCell ref="R195:U195"/>
    <mergeCell ref="O194:Q194"/>
    <mergeCell ref="R194:U194"/>
    <mergeCell ref="V194:Y194"/>
    <mergeCell ref="Z194:AC194"/>
    <mergeCell ref="AD194:AF194"/>
    <mergeCell ref="AG194:AI194"/>
    <mergeCell ref="A194:C194"/>
    <mergeCell ref="D194:E194"/>
    <mergeCell ref="F194:G194"/>
    <mergeCell ref="H194:I194"/>
    <mergeCell ref="J194:K194"/>
    <mergeCell ref="L194:N194"/>
    <mergeCell ref="V193:Y193"/>
    <mergeCell ref="Z193:AC193"/>
    <mergeCell ref="AD193:AF193"/>
    <mergeCell ref="AG193:AI193"/>
    <mergeCell ref="AJ193:AL193"/>
    <mergeCell ref="AM193:AO193"/>
    <mergeCell ref="AJ192:AL192"/>
    <mergeCell ref="AM192:AO192"/>
    <mergeCell ref="A193:C193"/>
    <mergeCell ref="D193:E193"/>
    <mergeCell ref="F193:G193"/>
    <mergeCell ref="H193:I193"/>
    <mergeCell ref="J193:K193"/>
    <mergeCell ref="L193:N193"/>
    <mergeCell ref="O193:Q193"/>
    <mergeCell ref="R193:U193"/>
    <mergeCell ref="O192:Q192"/>
    <mergeCell ref="R192:U192"/>
    <mergeCell ref="V192:Y192"/>
    <mergeCell ref="Z192:AC192"/>
    <mergeCell ref="AD192:AF192"/>
    <mergeCell ref="AG192:AI192"/>
    <mergeCell ref="A192:C192"/>
    <mergeCell ref="D192:E192"/>
    <mergeCell ref="F192:G192"/>
    <mergeCell ref="H192:I192"/>
    <mergeCell ref="J192:K192"/>
    <mergeCell ref="L192:N192"/>
    <mergeCell ref="V191:Y191"/>
    <mergeCell ref="Z191:AC191"/>
    <mergeCell ref="AD191:AF191"/>
    <mergeCell ref="AG191:AI191"/>
    <mergeCell ref="AJ191:AL191"/>
    <mergeCell ref="AM191:AO191"/>
    <mergeCell ref="AJ190:AL190"/>
    <mergeCell ref="AM190:AO190"/>
    <mergeCell ref="A191:C191"/>
    <mergeCell ref="D191:E191"/>
    <mergeCell ref="F191:G191"/>
    <mergeCell ref="H191:I191"/>
    <mergeCell ref="J191:K191"/>
    <mergeCell ref="L191:N191"/>
    <mergeCell ref="O191:Q191"/>
    <mergeCell ref="R191:U191"/>
    <mergeCell ref="O190:Q190"/>
    <mergeCell ref="R190:U190"/>
    <mergeCell ref="V190:Y190"/>
    <mergeCell ref="Z190:AC190"/>
    <mergeCell ref="AD190:AF190"/>
    <mergeCell ref="AG190:AI190"/>
    <mergeCell ref="A190:C190"/>
    <mergeCell ref="D190:E190"/>
    <mergeCell ref="F190:G190"/>
    <mergeCell ref="H190:I190"/>
    <mergeCell ref="J190:K190"/>
    <mergeCell ref="L190:N190"/>
    <mergeCell ref="V189:Y189"/>
    <mergeCell ref="Z189:AC189"/>
    <mergeCell ref="AD189:AF189"/>
    <mergeCell ref="AG189:AI189"/>
    <mergeCell ref="AJ189:AL189"/>
    <mergeCell ref="AM189:AO189"/>
    <mergeCell ref="AJ188:AL188"/>
    <mergeCell ref="AM188:AO188"/>
    <mergeCell ref="A189:C189"/>
    <mergeCell ref="D189:E189"/>
    <mergeCell ref="F189:G189"/>
    <mergeCell ref="H189:I189"/>
    <mergeCell ref="J189:K189"/>
    <mergeCell ref="L189:N189"/>
    <mergeCell ref="O189:Q189"/>
    <mergeCell ref="R189:U189"/>
    <mergeCell ref="O188:Q188"/>
    <mergeCell ref="R188:U188"/>
    <mergeCell ref="V188:Y188"/>
    <mergeCell ref="Z188:AC188"/>
    <mergeCell ref="AD188:AF188"/>
    <mergeCell ref="AG188:AI188"/>
    <mergeCell ref="A188:C188"/>
    <mergeCell ref="D188:E188"/>
    <mergeCell ref="F188:G188"/>
    <mergeCell ref="H188:I188"/>
    <mergeCell ref="J188:K188"/>
    <mergeCell ref="L188:N188"/>
    <mergeCell ref="O186:Q187"/>
    <mergeCell ref="R186:AC186"/>
    <mergeCell ref="AD186:AF187"/>
    <mergeCell ref="AG186:AI187"/>
    <mergeCell ref="AJ186:AL187"/>
    <mergeCell ref="AM186:AO187"/>
    <mergeCell ref="R187:U187"/>
    <mergeCell ref="V187:Y187"/>
    <mergeCell ref="Z187:AC187"/>
    <mergeCell ref="A186:C187"/>
    <mergeCell ref="D186:E187"/>
    <mergeCell ref="F186:G187"/>
    <mergeCell ref="H186:I187"/>
    <mergeCell ref="J186:K187"/>
    <mergeCell ref="L186:N187"/>
    <mergeCell ref="AA177:AC177"/>
    <mergeCell ref="AD177:AF177"/>
    <mergeCell ref="AG177:AI177"/>
    <mergeCell ref="AJ177:AL177"/>
    <mergeCell ref="AM177:AO177"/>
    <mergeCell ref="R183:AK185"/>
    <mergeCell ref="AL185:AO185"/>
    <mergeCell ref="AA176:AC176"/>
    <mergeCell ref="AD176:AF176"/>
    <mergeCell ref="AG176:AI176"/>
    <mergeCell ref="AJ176:AL176"/>
    <mergeCell ref="AM176:AO176"/>
    <mergeCell ref="C177:M177"/>
    <mergeCell ref="N177:O177"/>
    <mergeCell ref="P177:R177"/>
    <mergeCell ref="S177:V177"/>
    <mergeCell ref="W177:Z177"/>
    <mergeCell ref="E176:J176"/>
    <mergeCell ref="K176:M176"/>
    <mergeCell ref="N176:O176"/>
    <mergeCell ref="P176:R176"/>
    <mergeCell ref="S176:V176"/>
    <mergeCell ref="W176:Z176"/>
    <mergeCell ref="W175:Z175"/>
    <mergeCell ref="AA175:AC175"/>
    <mergeCell ref="AD175:AF175"/>
    <mergeCell ref="AG175:AI175"/>
    <mergeCell ref="AJ175:AL175"/>
    <mergeCell ref="AM175:AO175"/>
    <mergeCell ref="AA174:AC174"/>
    <mergeCell ref="AD174:AF174"/>
    <mergeCell ref="AG174:AI174"/>
    <mergeCell ref="AJ174:AL174"/>
    <mergeCell ref="AM174:AO174"/>
    <mergeCell ref="E175:J175"/>
    <mergeCell ref="K175:M175"/>
    <mergeCell ref="N175:O175"/>
    <mergeCell ref="P175:R175"/>
    <mergeCell ref="S175:V175"/>
    <mergeCell ref="E174:J174"/>
    <mergeCell ref="K174:M174"/>
    <mergeCell ref="N174:O174"/>
    <mergeCell ref="P174:R174"/>
    <mergeCell ref="S174:V174"/>
    <mergeCell ref="W174:Z174"/>
    <mergeCell ref="W173:Z173"/>
    <mergeCell ref="AA173:AC173"/>
    <mergeCell ref="AD173:AF173"/>
    <mergeCell ref="AG173:AI173"/>
    <mergeCell ref="AJ173:AL173"/>
    <mergeCell ref="AM173:AO173"/>
    <mergeCell ref="AA172:AC172"/>
    <mergeCell ref="AD172:AF172"/>
    <mergeCell ref="AG172:AI172"/>
    <mergeCell ref="AJ172:AL172"/>
    <mergeCell ref="AM172:AO172"/>
    <mergeCell ref="E173:J173"/>
    <mergeCell ref="K173:M173"/>
    <mergeCell ref="N173:O173"/>
    <mergeCell ref="P173:R173"/>
    <mergeCell ref="S173:V173"/>
    <mergeCell ref="E172:J172"/>
    <mergeCell ref="K172:M172"/>
    <mergeCell ref="N172:O172"/>
    <mergeCell ref="P172:R172"/>
    <mergeCell ref="S172:V172"/>
    <mergeCell ref="W172:Z172"/>
    <mergeCell ref="W171:Z171"/>
    <mergeCell ref="AA171:AC171"/>
    <mergeCell ref="AD171:AF171"/>
    <mergeCell ref="AG171:AI171"/>
    <mergeCell ref="AJ171:AL171"/>
    <mergeCell ref="AM171:AO171"/>
    <mergeCell ref="AA170:AC170"/>
    <mergeCell ref="AD170:AF170"/>
    <mergeCell ref="AG170:AI170"/>
    <mergeCell ref="AJ170:AL170"/>
    <mergeCell ref="AM170:AO170"/>
    <mergeCell ref="E171:J171"/>
    <mergeCell ref="K171:M171"/>
    <mergeCell ref="N171:O171"/>
    <mergeCell ref="P171:R171"/>
    <mergeCell ref="S171:V171"/>
    <mergeCell ref="E170:J170"/>
    <mergeCell ref="K170:M170"/>
    <mergeCell ref="N170:O170"/>
    <mergeCell ref="P170:R170"/>
    <mergeCell ref="S170:V170"/>
    <mergeCell ref="W170:Z170"/>
    <mergeCell ref="W169:Z169"/>
    <mergeCell ref="AA169:AC169"/>
    <mergeCell ref="AD169:AF169"/>
    <mergeCell ref="AG169:AI169"/>
    <mergeCell ref="AJ169:AL169"/>
    <mergeCell ref="AM169:AO169"/>
    <mergeCell ref="AD168:AF168"/>
    <mergeCell ref="AG168:AI168"/>
    <mergeCell ref="AJ168:AL168"/>
    <mergeCell ref="AM168:AO168"/>
    <mergeCell ref="C169:D176"/>
    <mergeCell ref="E169:J169"/>
    <mergeCell ref="K169:M169"/>
    <mergeCell ref="N169:O169"/>
    <mergeCell ref="P169:R169"/>
    <mergeCell ref="S169:V169"/>
    <mergeCell ref="AD167:AF167"/>
    <mergeCell ref="AG167:AI167"/>
    <mergeCell ref="AJ167:AL167"/>
    <mergeCell ref="AM167:AO167"/>
    <mergeCell ref="E168:M168"/>
    <mergeCell ref="N168:O168"/>
    <mergeCell ref="P168:R168"/>
    <mergeCell ref="S168:V168"/>
    <mergeCell ref="W168:Z168"/>
    <mergeCell ref="AA168:AC168"/>
    <mergeCell ref="AD166:AF166"/>
    <mergeCell ref="AG166:AI166"/>
    <mergeCell ref="AJ166:AL166"/>
    <mergeCell ref="AM166:AO166"/>
    <mergeCell ref="E167:M167"/>
    <mergeCell ref="N167:O167"/>
    <mergeCell ref="P167:R167"/>
    <mergeCell ref="S167:V167"/>
    <mergeCell ref="W167:Z167"/>
    <mergeCell ref="AA167:AC167"/>
    <mergeCell ref="AG165:AI165"/>
    <mergeCell ref="AJ165:AL165"/>
    <mergeCell ref="AM165:AO165"/>
    <mergeCell ref="E166:J166"/>
    <mergeCell ref="K166:M166"/>
    <mergeCell ref="N166:O166"/>
    <mergeCell ref="P166:R166"/>
    <mergeCell ref="S166:V166"/>
    <mergeCell ref="W166:Z166"/>
    <mergeCell ref="AA166:AC166"/>
    <mergeCell ref="AJ164:AL164"/>
    <mergeCell ref="AM164:AO164"/>
    <mergeCell ref="E165:J165"/>
    <mergeCell ref="K165:M165"/>
    <mergeCell ref="N165:O165"/>
    <mergeCell ref="P165:R165"/>
    <mergeCell ref="S165:V165"/>
    <mergeCell ref="W165:Z165"/>
    <mergeCell ref="AA165:AC165"/>
    <mergeCell ref="AD165:AF165"/>
    <mergeCell ref="AM163:AO163"/>
    <mergeCell ref="E164:J164"/>
    <mergeCell ref="K164:M164"/>
    <mergeCell ref="N164:O164"/>
    <mergeCell ref="P164:R164"/>
    <mergeCell ref="S164:V164"/>
    <mergeCell ref="W164:Z164"/>
    <mergeCell ref="AA164:AC164"/>
    <mergeCell ref="AD164:AF164"/>
    <mergeCell ref="AG164:AI164"/>
    <mergeCell ref="S163:V163"/>
    <mergeCell ref="W163:Z163"/>
    <mergeCell ref="AA163:AC163"/>
    <mergeCell ref="AD163:AF163"/>
    <mergeCell ref="AG163:AI163"/>
    <mergeCell ref="AJ163:AL163"/>
    <mergeCell ref="AD162:AF162"/>
    <mergeCell ref="AG162:AI162"/>
    <mergeCell ref="AJ162:AL162"/>
    <mergeCell ref="AM162:AO162"/>
    <mergeCell ref="A163:B177"/>
    <mergeCell ref="C163:D168"/>
    <mergeCell ref="E163:J163"/>
    <mergeCell ref="K163:M163"/>
    <mergeCell ref="N163:O163"/>
    <mergeCell ref="P163:R163"/>
    <mergeCell ref="AD161:AF161"/>
    <mergeCell ref="AG161:AI161"/>
    <mergeCell ref="AJ161:AL161"/>
    <mergeCell ref="AM161:AO161"/>
    <mergeCell ref="C162:M162"/>
    <mergeCell ref="N162:O162"/>
    <mergeCell ref="P162:R162"/>
    <mergeCell ref="S162:V162"/>
    <mergeCell ref="W162:Z162"/>
    <mergeCell ref="AA162:AC162"/>
    <mergeCell ref="AJ160:AL160"/>
    <mergeCell ref="AM160:AO160"/>
    <mergeCell ref="C161:D161"/>
    <mergeCell ref="E161:J161"/>
    <mergeCell ref="K161:M161"/>
    <mergeCell ref="N161:O161"/>
    <mergeCell ref="P161:R161"/>
    <mergeCell ref="S161:V161"/>
    <mergeCell ref="W161:Z161"/>
    <mergeCell ref="AA161:AC161"/>
    <mergeCell ref="AM159:AO159"/>
    <mergeCell ref="C160:J160"/>
    <mergeCell ref="K160:M160"/>
    <mergeCell ref="N160:O160"/>
    <mergeCell ref="P160:R160"/>
    <mergeCell ref="S160:V160"/>
    <mergeCell ref="W160:Z160"/>
    <mergeCell ref="AA160:AC160"/>
    <mergeCell ref="AD160:AF160"/>
    <mergeCell ref="AG160:AI160"/>
    <mergeCell ref="S159:V159"/>
    <mergeCell ref="W159:Z159"/>
    <mergeCell ref="AA159:AC159"/>
    <mergeCell ref="AD159:AF159"/>
    <mergeCell ref="AG159:AI159"/>
    <mergeCell ref="AJ159:AL159"/>
    <mergeCell ref="W158:Z158"/>
    <mergeCell ref="AA158:AC158"/>
    <mergeCell ref="AD158:AF158"/>
    <mergeCell ref="AG158:AI158"/>
    <mergeCell ref="AJ158:AL158"/>
    <mergeCell ref="AM158:AO158"/>
    <mergeCell ref="C158:D159"/>
    <mergeCell ref="E158:J158"/>
    <mergeCell ref="K158:M158"/>
    <mergeCell ref="N158:O158"/>
    <mergeCell ref="P158:R158"/>
    <mergeCell ref="S158:V158"/>
    <mergeCell ref="E159:J159"/>
    <mergeCell ref="K159:M159"/>
    <mergeCell ref="N159:O159"/>
    <mergeCell ref="P159:R159"/>
    <mergeCell ref="W157:Z157"/>
    <mergeCell ref="AA157:AC157"/>
    <mergeCell ref="AD157:AF157"/>
    <mergeCell ref="AG157:AI157"/>
    <mergeCell ref="AJ157:AL157"/>
    <mergeCell ref="AM157:AO157"/>
    <mergeCell ref="AA156:AC156"/>
    <mergeCell ref="AD156:AF156"/>
    <mergeCell ref="AG156:AI156"/>
    <mergeCell ref="AJ156:AL156"/>
    <mergeCell ref="AM156:AO156"/>
    <mergeCell ref="E157:J157"/>
    <mergeCell ref="K157:M157"/>
    <mergeCell ref="N157:O157"/>
    <mergeCell ref="P157:R157"/>
    <mergeCell ref="S157:V157"/>
    <mergeCell ref="E156:J156"/>
    <mergeCell ref="K156:M156"/>
    <mergeCell ref="N156:O156"/>
    <mergeCell ref="P156:R156"/>
    <mergeCell ref="S156:V156"/>
    <mergeCell ref="W156:Z156"/>
    <mergeCell ref="W155:Z155"/>
    <mergeCell ref="AA155:AC155"/>
    <mergeCell ref="AD155:AF155"/>
    <mergeCell ref="AG155:AI155"/>
    <mergeCell ref="AJ155:AL155"/>
    <mergeCell ref="AM155:AO155"/>
    <mergeCell ref="AD154:AF154"/>
    <mergeCell ref="AG154:AI154"/>
    <mergeCell ref="AJ154:AL154"/>
    <mergeCell ref="AM154:AO154"/>
    <mergeCell ref="C155:D157"/>
    <mergeCell ref="E155:J155"/>
    <mergeCell ref="K155:M155"/>
    <mergeCell ref="N155:O155"/>
    <mergeCell ref="P155:R155"/>
    <mergeCell ref="S155:V155"/>
    <mergeCell ref="AG153:AI153"/>
    <mergeCell ref="AJ153:AL153"/>
    <mergeCell ref="AM153:AO153"/>
    <mergeCell ref="C154:J154"/>
    <mergeCell ref="K154:M154"/>
    <mergeCell ref="N154:O154"/>
    <mergeCell ref="P154:R154"/>
    <mergeCell ref="S154:V154"/>
    <mergeCell ref="W154:Z154"/>
    <mergeCell ref="AA154:AC154"/>
    <mergeCell ref="AM152:AO152"/>
    <mergeCell ref="A153:B162"/>
    <mergeCell ref="C153:J153"/>
    <mergeCell ref="K153:M153"/>
    <mergeCell ref="N153:O153"/>
    <mergeCell ref="P153:R153"/>
    <mergeCell ref="S153:V153"/>
    <mergeCell ref="W153:Z153"/>
    <mergeCell ref="AA153:AC153"/>
    <mergeCell ref="AD153:AF153"/>
    <mergeCell ref="P152:R152"/>
    <mergeCell ref="S152:V152"/>
    <mergeCell ref="W152:Z152"/>
    <mergeCell ref="AA152:AC152"/>
    <mergeCell ref="AD152:AF152"/>
    <mergeCell ref="AJ152:AL152"/>
    <mergeCell ref="AD146:AF146"/>
    <mergeCell ref="AG146:AI146"/>
    <mergeCell ref="AJ146:AL146"/>
    <mergeCell ref="AM146:AO146"/>
    <mergeCell ref="A151:M152"/>
    <mergeCell ref="N151:O152"/>
    <mergeCell ref="P151:V151"/>
    <mergeCell ref="W151:AF151"/>
    <mergeCell ref="AG151:AI152"/>
    <mergeCell ref="AJ151:AO151"/>
    <mergeCell ref="D146:M146"/>
    <mergeCell ref="N146:O146"/>
    <mergeCell ref="P146:R146"/>
    <mergeCell ref="S146:V146"/>
    <mergeCell ref="W146:Z146"/>
    <mergeCell ref="AA146:AC146"/>
    <mergeCell ref="W145:Z145"/>
    <mergeCell ref="AA145:AC145"/>
    <mergeCell ref="AD145:AF145"/>
    <mergeCell ref="AG145:AI145"/>
    <mergeCell ref="AJ145:AL145"/>
    <mergeCell ref="AM145:AO145"/>
    <mergeCell ref="AA144:AC144"/>
    <mergeCell ref="AD144:AF144"/>
    <mergeCell ref="AG144:AI144"/>
    <mergeCell ref="AJ144:AL144"/>
    <mergeCell ref="AM144:AO144"/>
    <mergeCell ref="D145:J145"/>
    <mergeCell ref="K145:M145"/>
    <mergeCell ref="N145:O145"/>
    <mergeCell ref="P145:R145"/>
    <mergeCell ref="S145:V145"/>
    <mergeCell ref="D144:J144"/>
    <mergeCell ref="K144:M144"/>
    <mergeCell ref="N144:O144"/>
    <mergeCell ref="P144:R144"/>
    <mergeCell ref="S144:V144"/>
    <mergeCell ref="W144:Z144"/>
    <mergeCell ref="W143:Z143"/>
    <mergeCell ref="AA143:AC143"/>
    <mergeCell ref="AD143:AF143"/>
    <mergeCell ref="AG143:AI143"/>
    <mergeCell ref="AJ143:AL143"/>
    <mergeCell ref="AM143:AO143"/>
    <mergeCell ref="AA142:AC142"/>
    <mergeCell ref="AD142:AF142"/>
    <mergeCell ref="AG142:AI142"/>
    <mergeCell ref="AJ142:AL142"/>
    <mergeCell ref="AM142:AO142"/>
    <mergeCell ref="D143:J143"/>
    <mergeCell ref="K143:M143"/>
    <mergeCell ref="N143:O143"/>
    <mergeCell ref="P143:R143"/>
    <mergeCell ref="S143:V143"/>
    <mergeCell ref="AD141:AF141"/>
    <mergeCell ref="AG141:AI141"/>
    <mergeCell ref="AJ141:AL141"/>
    <mergeCell ref="AM141:AO141"/>
    <mergeCell ref="D142:J142"/>
    <mergeCell ref="K142:M142"/>
    <mergeCell ref="N142:O142"/>
    <mergeCell ref="P142:R142"/>
    <mergeCell ref="S142:V142"/>
    <mergeCell ref="W142:Z142"/>
    <mergeCell ref="K141:M141"/>
    <mergeCell ref="N141:O141"/>
    <mergeCell ref="P141:R141"/>
    <mergeCell ref="S141:V141"/>
    <mergeCell ref="W141:Z141"/>
    <mergeCell ref="AA141:AC141"/>
    <mergeCell ref="W140:Z140"/>
    <mergeCell ref="AA140:AC140"/>
    <mergeCell ref="AD140:AF140"/>
    <mergeCell ref="AG140:AI140"/>
    <mergeCell ref="AJ140:AL140"/>
    <mergeCell ref="AM140:AO140"/>
    <mergeCell ref="AD139:AF139"/>
    <mergeCell ref="AG139:AI139"/>
    <mergeCell ref="AJ139:AL139"/>
    <mergeCell ref="AM139:AO139"/>
    <mergeCell ref="B140:C146"/>
    <mergeCell ref="D140:J140"/>
    <mergeCell ref="K140:M140"/>
    <mergeCell ref="N140:O140"/>
    <mergeCell ref="P140:R140"/>
    <mergeCell ref="S140:V140"/>
    <mergeCell ref="AJ138:AL138"/>
    <mergeCell ref="AM138:AO138"/>
    <mergeCell ref="B139:C139"/>
    <mergeCell ref="D139:J139"/>
    <mergeCell ref="K139:M139"/>
    <mergeCell ref="N139:O139"/>
    <mergeCell ref="P139:R139"/>
    <mergeCell ref="S139:V139"/>
    <mergeCell ref="W139:Z139"/>
    <mergeCell ref="AA139:AC139"/>
    <mergeCell ref="AJ137:AL137"/>
    <mergeCell ref="AM137:AO137"/>
    <mergeCell ref="D138:M138"/>
    <mergeCell ref="N138:O138"/>
    <mergeCell ref="P138:R138"/>
    <mergeCell ref="S138:V138"/>
    <mergeCell ref="W138:Z138"/>
    <mergeCell ref="AA138:AC138"/>
    <mergeCell ref="AD138:AF138"/>
    <mergeCell ref="AG138:AI138"/>
    <mergeCell ref="AJ136:AL136"/>
    <mergeCell ref="AM136:AO136"/>
    <mergeCell ref="D137:M137"/>
    <mergeCell ref="N137:O137"/>
    <mergeCell ref="P137:R137"/>
    <mergeCell ref="S137:V137"/>
    <mergeCell ref="W137:Z137"/>
    <mergeCell ref="AA137:AC137"/>
    <mergeCell ref="AD137:AF137"/>
    <mergeCell ref="AG137:AI137"/>
    <mergeCell ref="AJ135:AL135"/>
    <mergeCell ref="AM135:AO135"/>
    <mergeCell ref="D136:M136"/>
    <mergeCell ref="N136:O136"/>
    <mergeCell ref="P136:R136"/>
    <mergeCell ref="S136:V136"/>
    <mergeCell ref="W136:Z136"/>
    <mergeCell ref="AA136:AC136"/>
    <mergeCell ref="AD136:AF136"/>
    <mergeCell ref="AG136:AI136"/>
    <mergeCell ref="AJ134:AL134"/>
    <mergeCell ref="AM134:AO134"/>
    <mergeCell ref="F135:M135"/>
    <mergeCell ref="N135:O135"/>
    <mergeCell ref="P135:R135"/>
    <mergeCell ref="S135:V135"/>
    <mergeCell ref="W135:Z135"/>
    <mergeCell ref="AA135:AC135"/>
    <mergeCell ref="AD135:AF135"/>
    <mergeCell ref="AG135:AI135"/>
    <mergeCell ref="AM133:AO133"/>
    <mergeCell ref="D134:E135"/>
    <mergeCell ref="F134:M134"/>
    <mergeCell ref="N134:O134"/>
    <mergeCell ref="P134:R134"/>
    <mergeCell ref="S134:V134"/>
    <mergeCell ref="W134:Z134"/>
    <mergeCell ref="AA134:AC134"/>
    <mergeCell ref="AD134:AF134"/>
    <mergeCell ref="AG134:AI134"/>
    <mergeCell ref="S133:V133"/>
    <mergeCell ref="W133:Z133"/>
    <mergeCell ref="AA133:AC133"/>
    <mergeCell ref="AD133:AF133"/>
    <mergeCell ref="AG133:AI133"/>
    <mergeCell ref="AJ133:AL133"/>
    <mergeCell ref="W132:Z132"/>
    <mergeCell ref="AA132:AC132"/>
    <mergeCell ref="AD132:AF132"/>
    <mergeCell ref="AG132:AI132"/>
    <mergeCell ref="AJ132:AL132"/>
    <mergeCell ref="AM132:AO132"/>
    <mergeCell ref="AA131:AC131"/>
    <mergeCell ref="AD131:AF131"/>
    <mergeCell ref="AG131:AI131"/>
    <mergeCell ref="AJ131:AL131"/>
    <mergeCell ref="AM131:AO131"/>
    <mergeCell ref="D132:E133"/>
    <mergeCell ref="F132:M132"/>
    <mergeCell ref="N132:O132"/>
    <mergeCell ref="P132:R132"/>
    <mergeCell ref="S132:V132"/>
    <mergeCell ref="AA130:AC130"/>
    <mergeCell ref="AD130:AF130"/>
    <mergeCell ref="AG130:AI130"/>
    <mergeCell ref="AJ130:AL130"/>
    <mergeCell ref="AM130:AO130"/>
    <mergeCell ref="F131:M131"/>
    <mergeCell ref="N131:O131"/>
    <mergeCell ref="P131:R131"/>
    <mergeCell ref="S131:V131"/>
    <mergeCell ref="W131:Z131"/>
    <mergeCell ref="AD129:AF129"/>
    <mergeCell ref="AG129:AI129"/>
    <mergeCell ref="AJ129:AL129"/>
    <mergeCell ref="AM129:AO129"/>
    <mergeCell ref="D130:E131"/>
    <mergeCell ref="F130:M130"/>
    <mergeCell ref="N130:O130"/>
    <mergeCell ref="P130:R130"/>
    <mergeCell ref="S130:V130"/>
    <mergeCell ref="W130:Z130"/>
    <mergeCell ref="AD128:AF128"/>
    <mergeCell ref="AG128:AI128"/>
    <mergeCell ref="AJ128:AL128"/>
    <mergeCell ref="AM128:AO128"/>
    <mergeCell ref="F129:M129"/>
    <mergeCell ref="N129:O129"/>
    <mergeCell ref="P129:R129"/>
    <mergeCell ref="S129:V129"/>
    <mergeCell ref="W129:Z129"/>
    <mergeCell ref="AA129:AC129"/>
    <mergeCell ref="AD127:AF127"/>
    <mergeCell ref="AG127:AI127"/>
    <mergeCell ref="AJ127:AL127"/>
    <mergeCell ref="AM127:AO127"/>
    <mergeCell ref="F128:M128"/>
    <mergeCell ref="N128:O128"/>
    <mergeCell ref="P128:R128"/>
    <mergeCell ref="S128:V128"/>
    <mergeCell ref="W128:Z128"/>
    <mergeCell ref="AA128:AC128"/>
    <mergeCell ref="AD126:AF126"/>
    <mergeCell ref="AG126:AI126"/>
    <mergeCell ref="AJ126:AL126"/>
    <mergeCell ref="AM126:AO126"/>
    <mergeCell ref="F127:M127"/>
    <mergeCell ref="N127:O127"/>
    <mergeCell ref="P127:R127"/>
    <mergeCell ref="S127:V127"/>
    <mergeCell ref="W127:Z127"/>
    <mergeCell ref="AA127:AC127"/>
    <mergeCell ref="AG125:AI125"/>
    <mergeCell ref="AJ125:AL125"/>
    <mergeCell ref="AM125:AO125"/>
    <mergeCell ref="D126:E129"/>
    <mergeCell ref="F126:M126"/>
    <mergeCell ref="N126:O126"/>
    <mergeCell ref="P126:R126"/>
    <mergeCell ref="S126:V126"/>
    <mergeCell ref="W126:Z126"/>
    <mergeCell ref="AA126:AC126"/>
    <mergeCell ref="AG124:AI124"/>
    <mergeCell ref="AJ124:AL124"/>
    <mergeCell ref="AM124:AO124"/>
    <mergeCell ref="F125:M125"/>
    <mergeCell ref="N125:O125"/>
    <mergeCell ref="P125:R125"/>
    <mergeCell ref="S125:V125"/>
    <mergeCell ref="W125:Z125"/>
    <mergeCell ref="AA125:AC125"/>
    <mergeCell ref="AD125:AF125"/>
    <mergeCell ref="AJ123:AL123"/>
    <mergeCell ref="AM123:AO123"/>
    <mergeCell ref="D124:E125"/>
    <mergeCell ref="F124:M124"/>
    <mergeCell ref="N124:O124"/>
    <mergeCell ref="P124:R124"/>
    <mergeCell ref="S124:V124"/>
    <mergeCell ref="W124:Z124"/>
    <mergeCell ref="AA124:AC124"/>
    <mergeCell ref="AD124:AF124"/>
    <mergeCell ref="AJ122:AL122"/>
    <mergeCell ref="AM122:AO122"/>
    <mergeCell ref="F123:M123"/>
    <mergeCell ref="N123:O123"/>
    <mergeCell ref="P123:R123"/>
    <mergeCell ref="S123:V123"/>
    <mergeCell ref="W123:Z123"/>
    <mergeCell ref="AA123:AC123"/>
    <mergeCell ref="AD123:AF123"/>
    <mergeCell ref="AG123:AI123"/>
    <mergeCell ref="AJ121:AL121"/>
    <mergeCell ref="AM121:AO121"/>
    <mergeCell ref="F122:M122"/>
    <mergeCell ref="N122:O122"/>
    <mergeCell ref="P122:R122"/>
    <mergeCell ref="S122:V122"/>
    <mergeCell ref="W122:Z122"/>
    <mergeCell ref="AA122:AC122"/>
    <mergeCell ref="AD122:AF122"/>
    <mergeCell ref="AG122:AI122"/>
    <mergeCell ref="AJ120:AL120"/>
    <mergeCell ref="AM120:AO120"/>
    <mergeCell ref="F121:M121"/>
    <mergeCell ref="N121:O121"/>
    <mergeCell ref="P121:R121"/>
    <mergeCell ref="S121:V121"/>
    <mergeCell ref="W121:Z121"/>
    <mergeCell ref="AA121:AC121"/>
    <mergeCell ref="AD121:AF121"/>
    <mergeCell ref="AG121:AI121"/>
    <mergeCell ref="AJ119:AL119"/>
    <mergeCell ref="AM119:AO119"/>
    <mergeCell ref="F120:M120"/>
    <mergeCell ref="N120:O120"/>
    <mergeCell ref="P120:R120"/>
    <mergeCell ref="S120:V120"/>
    <mergeCell ref="W120:Z120"/>
    <mergeCell ref="AA120:AC120"/>
    <mergeCell ref="AD120:AF120"/>
    <mergeCell ref="AG120:AI120"/>
    <mergeCell ref="AJ118:AL118"/>
    <mergeCell ref="AM118:AO118"/>
    <mergeCell ref="F119:M119"/>
    <mergeCell ref="N119:O119"/>
    <mergeCell ref="P119:R119"/>
    <mergeCell ref="S119:V119"/>
    <mergeCell ref="W119:Z119"/>
    <mergeCell ref="AA119:AC119"/>
    <mergeCell ref="AD119:AF119"/>
    <mergeCell ref="AG119:AI119"/>
    <mergeCell ref="AJ117:AL117"/>
    <mergeCell ref="AM117:AO117"/>
    <mergeCell ref="F118:M118"/>
    <mergeCell ref="N118:O118"/>
    <mergeCell ref="P118:R118"/>
    <mergeCell ref="S118:V118"/>
    <mergeCell ref="W118:Z118"/>
    <mergeCell ref="AA118:AC118"/>
    <mergeCell ref="AD118:AF118"/>
    <mergeCell ref="AG118:AI118"/>
    <mergeCell ref="AM116:AO116"/>
    <mergeCell ref="D117:E123"/>
    <mergeCell ref="F117:M117"/>
    <mergeCell ref="N117:O117"/>
    <mergeCell ref="P117:R117"/>
    <mergeCell ref="S117:V117"/>
    <mergeCell ref="W117:Z117"/>
    <mergeCell ref="AA117:AC117"/>
    <mergeCell ref="AD117:AF117"/>
    <mergeCell ref="AG117:AI117"/>
    <mergeCell ref="AM115:AO115"/>
    <mergeCell ref="F116:M116"/>
    <mergeCell ref="N116:O116"/>
    <mergeCell ref="P116:R116"/>
    <mergeCell ref="S116:V116"/>
    <mergeCell ref="W116:Z116"/>
    <mergeCell ref="AA116:AC116"/>
    <mergeCell ref="AD116:AF116"/>
    <mergeCell ref="AG116:AI116"/>
    <mergeCell ref="AJ116:AL116"/>
    <mergeCell ref="AM114:AO114"/>
    <mergeCell ref="F115:M115"/>
    <mergeCell ref="N115:O115"/>
    <mergeCell ref="P115:R115"/>
    <mergeCell ref="S115:V115"/>
    <mergeCell ref="W115:Z115"/>
    <mergeCell ref="AA115:AC115"/>
    <mergeCell ref="AD115:AF115"/>
    <mergeCell ref="AG115:AI115"/>
    <mergeCell ref="AJ115:AL115"/>
    <mergeCell ref="AM113:AO113"/>
    <mergeCell ref="F114:M114"/>
    <mergeCell ref="N114:O114"/>
    <mergeCell ref="P114:R114"/>
    <mergeCell ref="S114:V114"/>
    <mergeCell ref="W114:Z114"/>
    <mergeCell ref="AA114:AC114"/>
    <mergeCell ref="AD114:AF114"/>
    <mergeCell ref="AG114:AI114"/>
    <mergeCell ref="AJ114:AL114"/>
    <mergeCell ref="AM112:AO112"/>
    <mergeCell ref="F113:M113"/>
    <mergeCell ref="N113:O113"/>
    <mergeCell ref="P113:R113"/>
    <mergeCell ref="S113:V113"/>
    <mergeCell ref="W113:Z113"/>
    <mergeCell ref="AA113:AC113"/>
    <mergeCell ref="AD113:AF113"/>
    <mergeCell ref="AG113:AI113"/>
    <mergeCell ref="AJ113:AL113"/>
    <mergeCell ref="AM111:AO111"/>
    <mergeCell ref="F112:M112"/>
    <mergeCell ref="N112:O112"/>
    <mergeCell ref="P112:R112"/>
    <mergeCell ref="S112:V112"/>
    <mergeCell ref="W112:Z112"/>
    <mergeCell ref="AA112:AC112"/>
    <mergeCell ref="AD112:AF112"/>
    <mergeCell ref="AG112:AI112"/>
    <mergeCell ref="AJ112:AL112"/>
    <mergeCell ref="AM110:AO110"/>
    <mergeCell ref="F111:M111"/>
    <mergeCell ref="N111:O111"/>
    <mergeCell ref="P111:R111"/>
    <mergeCell ref="S111:V111"/>
    <mergeCell ref="W111:Z111"/>
    <mergeCell ref="AA111:AC111"/>
    <mergeCell ref="AD111:AF111"/>
    <mergeCell ref="AG111:AI111"/>
    <mergeCell ref="AJ111:AL111"/>
    <mergeCell ref="AM109:AO109"/>
    <mergeCell ref="F110:M110"/>
    <mergeCell ref="N110:O110"/>
    <mergeCell ref="P110:R110"/>
    <mergeCell ref="S110:V110"/>
    <mergeCell ref="W110:Z110"/>
    <mergeCell ref="AA110:AC110"/>
    <mergeCell ref="AD110:AF110"/>
    <mergeCell ref="AG110:AI110"/>
    <mergeCell ref="AJ110:AL110"/>
    <mergeCell ref="AM108:AO108"/>
    <mergeCell ref="F109:M109"/>
    <mergeCell ref="N109:O109"/>
    <mergeCell ref="P109:R109"/>
    <mergeCell ref="S109:V109"/>
    <mergeCell ref="W109:Z109"/>
    <mergeCell ref="AA109:AC109"/>
    <mergeCell ref="AD109:AF109"/>
    <mergeCell ref="AG109:AI109"/>
    <mergeCell ref="AJ109:AL109"/>
    <mergeCell ref="AM107:AO107"/>
    <mergeCell ref="F108:M108"/>
    <mergeCell ref="N108:O108"/>
    <mergeCell ref="P108:R108"/>
    <mergeCell ref="S108:V108"/>
    <mergeCell ref="W108:Z108"/>
    <mergeCell ref="AA108:AC108"/>
    <mergeCell ref="AD108:AF108"/>
    <mergeCell ref="AG108:AI108"/>
    <mergeCell ref="AJ108:AL108"/>
    <mergeCell ref="AM106:AO106"/>
    <mergeCell ref="F107:M107"/>
    <mergeCell ref="N107:O107"/>
    <mergeCell ref="P107:R107"/>
    <mergeCell ref="S107:V107"/>
    <mergeCell ref="W107:Z107"/>
    <mergeCell ref="AA107:AC107"/>
    <mergeCell ref="AD107:AF107"/>
    <mergeCell ref="AG107:AI107"/>
    <mergeCell ref="AJ107:AL107"/>
    <mergeCell ref="AM105:AO105"/>
    <mergeCell ref="F106:M106"/>
    <mergeCell ref="N106:O106"/>
    <mergeCell ref="P106:R106"/>
    <mergeCell ref="S106:V106"/>
    <mergeCell ref="W106:Z106"/>
    <mergeCell ref="AA106:AC106"/>
    <mergeCell ref="AD106:AF106"/>
    <mergeCell ref="AG106:AI106"/>
    <mergeCell ref="AJ106:AL106"/>
    <mergeCell ref="AM104:AO104"/>
    <mergeCell ref="F105:M105"/>
    <mergeCell ref="N105:O105"/>
    <mergeCell ref="P105:R105"/>
    <mergeCell ref="S105:V105"/>
    <mergeCell ref="W105:Z105"/>
    <mergeCell ref="AA105:AC105"/>
    <mergeCell ref="AD105:AF105"/>
    <mergeCell ref="AG105:AI105"/>
    <mergeCell ref="AJ105:AL105"/>
    <mergeCell ref="AM103:AO103"/>
    <mergeCell ref="F104:M104"/>
    <mergeCell ref="N104:O104"/>
    <mergeCell ref="P104:R104"/>
    <mergeCell ref="S104:V104"/>
    <mergeCell ref="W104:Z104"/>
    <mergeCell ref="AA104:AC104"/>
    <mergeCell ref="AD104:AF104"/>
    <mergeCell ref="AG104:AI104"/>
    <mergeCell ref="AJ104:AL104"/>
    <mergeCell ref="AM102:AO102"/>
    <mergeCell ref="F103:M103"/>
    <mergeCell ref="N103:O103"/>
    <mergeCell ref="P103:R103"/>
    <mergeCell ref="S103:V103"/>
    <mergeCell ref="W103:Z103"/>
    <mergeCell ref="AA103:AC103"/>
    <mergeCell ref="AD103:AF103"/>
    <mergeCell ref="AG103:AI103"/>
    <mergeCell ref="AJ103:AL103"/>
    <mergeCell ref="AM101:AO101"/>
    <mergeCell ref="F102:M102"/>
    <mergeCell ref="N102:O102"/>
    <mergeCell ref="P102:R102"/>
    <mergeCell ref="S102:V102"/>
    <mergeCell ref="W102:Z102"/>
    <mergeCell ref="AA102:AC102"/>
    <mergeCell ref="AD102:AF102"/>
    <mergeCell ref="AG102:AI102"/>
    <mergeCell ref="AJ102:AL102"/>
    <mergeCell ref="S101:V101"/>
    <mergeCell ref="W101:Z101"/>
    <mergeCell ref="AA101:AC101"/>
    <mergeCell ref="AD101:AF101"/>
    <mergeCell ref="AG101:AI101"/>
    <mergeCell ref="AJ101:AL101"/>
    <mergeCell ref="A101:A146"/>
    <mergeCell ref="B101:C138"/>
    <mergeCell ref="D101:E116"/>
    <mergeCell ref="F101:M101"/>
    <mergeCell ref="N101:O101"/>
    <mergeCell ref="P101:R101"/>
    <mergeCell ref="F133:M133"/>
    <mergeCell ref="N133:O133"/>
    <mergeCell ref="P133:R133"/>
    <mergeCell ref="D141:J141"/>
    <mergeCell ref="AJ99:AO99"/>
    <mergeCell ref="P100:R100"/>
    <mergeCell ref="S100:V100"/>
    <mergeCell ref="W100:Z100"/>
    <mergeCell ref="AA100:AC100"/>
    <mergeCell ref="AD100:AF100"/>
    <mergeCell ref="AJ100:AL100"/>
    <mergeCell ref="AM100:AO100"/>
    <mergeCell ref="B93:D93"/>
    <mergeCell ref="AA93:AD93"/>
    <mergeCell ref="AE93:AO93"/>
    <mergeCell ref="R96:AK98"/>
    <mergeCell ref="AL98:AO98"/>
    <mergeCell ref="A99:M100"/>
    <mergeCell ref="N99:O100"/>
    <mergeCell ref="P99:V99"/>
    <mergeCell ref="W99:AF99"/>
    <mergeCell ref="AG99:AI100"/>
    <mergeCell ref="AA88:AG88"/>
    <mergeCell ref="AH88:AO88"/>
    <mergeCell ref="AA89:AO90"/>
    <mergeCell ref="AA91:AD91"/>
    <mergeCell ref="AE91:AO91"/>
    <mergeCell ref="H92:R92"/>
    <mergeCell ref="AA92:AD92"/>
    <mergeCell ref="AE92:AO92"/>
    <mergeCell ref="O85:Y85"/>
    <mergeCell ref="AA85:AO85"/>
    <mergeCell ref="H86:R86"/>
    <mergeCell ref="AA86:AG86"/>
    <mergeCell ref="AH86:AO86"/>
    <mergeCell ref="AA87:AG87"/>
    <mergeCell ref="AH87:AO87"/>
    <mergeCell ref="AA81:AO82"/>
    <mergeCell ref="AA83:AE83"/>
    <mergeCell ref="AF83:AJ83"/>
    <mergeCell ref="AK83:AO83"/>
    <mergeCell ref="AA84:AE84"/>
    <mergeCell ref="AF84:AJ84"/>
    <mergeCell ref="AK84:AO84"/>
    <mergeCell ref="T80:V80"/>
    <mergeCell ref="W80:Y80"/>
    <mergeCell ref="Z80:AC80"/>
    <mergeCell ref="AD80:AG80"/>
    <mergeCell ref="AH80:AK80"/>
    <mergeCell ref="AL80:AO80"/>
    <mergeCell ref="W79:Y79"/>
    <mergeCell ref="Z79:AC79"/>
    <mergeCell ref="AD79:AG79"/>
    <mergeCell ref="AH79:AK79"/>
    <mergeCell ref="AL79:AO79"/>
    <mergeCell ref="A80:D80"/>
    <mergeCell ref="E80:H80"/>
    <mergeCell ref="I80:L80"/>
    <mergeCell ref="M80:P80"/>
    <mergeCell ref="Q80:S80"/>
    <mergeCell ref="A79:D79"/>
    <mergeCell ref="E79:H79"/>
    <mergeCell ref="I79:L79"/>
    <mergeCell ref="M79:P79"/>
    <mergeCell ref="Q79:S79"/>
    <mergeCell ref="T79:V79"/>
    <mergeCell ref="I77:L78"/>
    <mergeCell ref="M77:P78"/>
    <mergeCell ref="Q77:S78"/>
    <mergeCell ref="T77:Y77"/>
    <mergeCell ref="T78:V78"/>
    <mergeCell ref="W78:Y78"/>
    <mergeCell ref="AH74:AK74"/>
    <mergeCell ref="AL74:AO74"/>
    <mergeCell ref="A76:L76"/>
    <mergeCell ref="M76:Y76"/>
    <mergeCell ref="Z76:AC78"/>
    <mergeCell ref="AD76:AG78"/>
    <mergeCell ref="AH76:AK78"/>
    <mergeCell ref="AL76:AO78"/>
    <mergeCell ref="A77:D78"/>
    <mergeCell ref="E77:H78"/>
    <mergeCell ref="Z73:AC73"/>
    <mergeCell ref="AD73:AG73"/>
    <mergeCell ref="AH73:AK73"/>
    <mergeCell ref="AL73:AO73"/>
    <mergeCell ref="J74:L74"/>
    <mergeCell ref="M74:Q74"/>
    <mergeCell ref="R74:U74"/>
    <mergeCell ref="V74:Y74"/>
    <mergeCell ref="Z74:AC74"/>
    <mergeCell ref="AD74:AG74"/>
    <mergeCell ref="A73:G74"/>
    <mergeCell ref="H73:I74"/>
    <mergeCell ref="J73:L73"/>
    <mergeCell ref="M73:Q73"/>
    <mergeCell ref="R73:U73"/>
    <mergeCell ref="V73:Y73"/>
    <mergeCell ref="AL71:AO71"/>
    <mergeCell ref="J72:L72"/>
    <mergeCell ref="M72:Q72"/>
    <mergeCell ref="R72:U72"/>
    <mergeCell ref="V72:Y72"/>
    <mergeCell ref="Z72:AC72"/>
    <mergeCell ref="AD72:AG72"/>
    <mergeCell ref="AH72:AK72"/>
    <mergeCell ref="AL72:AO72"/>
    <mergeCell ref="AL70:AO70"/>
    <mergeCell ref="A71:G72"/>
    <mergeCell ref="H71:I72"/>
    <mergeCell ref="J71:L71"/>
    <mergeCell ref="M71:Q71"/>
    <mergeCell ref="R71:U71"/>
    <mergeCell ref="V71:Y71"/>
    <mergeCell ref="Z71:AC71"/>
    <mergeCell ref="AD71:AG71"/>
    <mergeCell ref="AH71:AK71"/>
    <mergeCell ref="AD69:AG69"/>
    <mergeCell ref="AH69:AK69"/>
    <mergeCell ref="AL69:AO69"/>
    <mergeCell ref="J70:L70"/>
    <mergeCell ref="M70:Q70"/>
    <mergeCell ref="R70:U70"/>
    <mergeCell ref="V70:Y70"/>
    <mergeCell ref="Z70:AC70"/>
    <mergeCell ref="AD70:AG70"/>
    <mergeCell ref="AH70:AK70"/>
    <mergeCell ref="AH68:AK68"/>
    <mergeCell ref="AL68:AO68"/>
    <mergeCell ref="A69:A70"/>
    <mergeCell ref="B69:G70"/>
    <mergeCell ref="H69:I70"/>
    <mergeCell ref="J69:L69"/>
    <mergeCell ref="M69:Q69"/>
    <mergeCell ref="R69:U69"/>
    <mergeCell ref="V69:Y69"/>
    <mergeCell ref="Z69:AC69"/>
    <mergeCell ref="Z67:AC67"/>
    <mergeCell ref="AD67:AG67"/>
    <mergeCell ref="AH67:AK67"/>
    <mergeCell ref="AL67:AO67"/>
    <mergeCell ref="J68:L68"/>
    <mergeCell ref="M68:Q68"/>
    <mergeCell ref="R68:U68"/>
    <mergeCell ref="V68:Y68"/>
    <mergeCell ref="Z68:AC68"/>
    <mergeCell ref="AD68:AG68"/>
    <mergeCell ref="B67:G68"/>
    <mergeCell ref="H67:I68"/>
    <mergeCell ref="J67:L67"/>
    <mergeCell ref="M67:Q67"/>
    <mergeCell ref="R67:U67"/>
    <mergeCell ref="V67:Y67"/>
    <mergeCell ref="AH65:AK65"/>
    <mergeCell ref="AL65:AO65"/>
    <mergeCell ref="J66:L66"/>
    <mergeCell ref="M66:Q66"/>
    <mergeCell ref="R66:U66"/>
    <mergeCell ref="V66:Y66"/>
    <mergeCell ref="Z66:AC66"/>
    <mergeCell ref="AD66:AG66"/>
    <mergeCell ref="AH66:AK66"/>
    <mergeCell ref="AL66:AO66"/>
    <mergeCell ref="AH64:AK64"/>
    <mergeCell ref="AL64:AO64"/>
    <mergeCell ref="B65:G66"/>
    <mergeCell ref="H65:I66"/>
    <mergeCell ref="J65:L65"/>
    <mergeCell ref="M65:Q65"/>
    <mergeCell ref="R65:U65"/>
    <mergeCell ref="V65:Y65"/>
    <mergeCell ref="Z65:AC65"/>
    <mergeCell ref="AD65:AG65"/>
    <mergeCell ref="Z63:AC63"/>
    <mergeCell ref="AD63:AG63"/>
    <mergeCell ref="AH63:AK63"/>
    <mergeCell ref="AL63:AO63"/>
    <mergeCell ref="J64:L64"/>
    <mergeCell ref="M64:Q64"/>
    <mergeCell ref="R64:U64"/>
    <mergeCell ref="V64:Y64"/>
    <mergeCell ref="Z64:AC64"/>
    <mergeCell ref="AD64:AG64"/>
    <mergeCell ref="B63:G64"/>
    <mergeCell ref="H63:I64"/>
    <mergeCell ref="J63:L63"/>
    <mergeCell ref="M63:Q63"/>
    <mergeCell ref="R63:U63"/>
    <mergeCell ref="V63:Y63"/>
    <mergeCell ref="AH61:AK61"/>
    <mergeCell ref="AL61:AO61"/>
    <mergeCell ref="J62:L62"/>
    <mergeCell ref="M62:Q62"/>
    <mergeCell ref="R62:U62"/>
    <mergeCell ref="V62:Y62"/>
    <mergeCell ref="Z62:AC62"/>
    <mergeCell ref="AD62:AG62"/>
    <mergeCell ref="AH62:AK62"/>
    <mergeCell ref="AL62:AO62"/>
    <mergeCell ref="AH60:AK60"/>
    <mergeCell ref="AL60:AO60"/>
    <mergeCell ref="B61:G62"/>
    <mergeCell ref="H61:I62"/>
    <mergeCell ref="J61:L61"/>
    <mergeCell ref="M61:Q61"/>
    <mergeCell ref="R61:U61"/>
    <mergeCell ref="V61:Y61"/>
    <mergeCell ref="Z61:AC61"/>
    <mergeCell ref="AD61:AG61"/>
    <mergeCell ref="J60:L60"/>
    <mergeCell ref="M60:Q60"/>
    <mergeCell ref="R60:U60"/>
    <mergeCell ref="V60:Y60"/>
    <mergeCell ref="Z60:AC60"/>
    <mergeCell ref="AD60:AG60"/>
    <mergeCell ref="R59:U59"/>
    <mergeCell ref="V59:Y59"/>
    <mergeCell ref="Z59:AC59"/>
    <mergeCell ref="AD59:AG59"/>
    <mergeCell ref="AH59:AK59"/>
    <mergeCell ref="AL59:AO59"/>
    <mergeCell ref="AL57:AO57"/>
    <mergeCell ref="J58:L58"/>
    <mergeCell ref="M58:Q58"/>
    <mergeCell ref="R58:U58"/>
    <mergeCell ref="V58:Y58"/>
    <mergeCell ref="Z58:AC58"/>
    <mergeCell ref="AD58:AG58"/>
    <mergeCell ref="AH58:AK58"/>
    <mergeCell ref="AL58:AO58"/>
    <mergeCell ref="AL56:AO56"/>
    <mergeCell ref="C57:G58"/>
    <mergeCell ref="H57:I58"/>
    <mergeCell ref="J57:L57"/>
    <mergeCell ref="M57:Q57"/>
    <mergeCell ref="R57:U57"/>
    <mergeCell ref="V57:Y57"/>
    <mergeCell ref="Z57:AC57"/>
    <mergeCell ref="AD57:AG57"/>
    <mergeCell ref="AH57:AK57"/>
    <mergeCell ref="AD55:AG55"/>
    <mergeCell ref="AH55:AK55"/>
    <mergeCell ref="AL55:AO55"/>
    <mergeCell ref="J56:L56"/>
    <mergeCell ref="M56:Q56"/>
    <mergeCell ref="R56:U56"/>
    <mergeCell ref="V56:Y56"/>
    <mergeCell ref="Z56:AC56"/>
    <mergeCell ref="AD56:AG56"/>
    <mergeCell ref="AH56:AK56"/>
    <mergeCell ref="AD54:AG54"/>
    <mergeCell ref="AH54:AK54"/>
    <mergeCell ref="AL54:AO54"/>
    <mergeCell ref="C55:G56"/>
    <mergeCell ref="H55:I56"/>
    <mergeCell ref="J55:L55"/>
    <mergeCell ref="M55:Q55"/>
    <mergeCell ref="R55:U55"/>
    <mergeCell ref="V55:Y55"/>
    <mergeCell ref="Z55:AC55"/>
    <mergeCell ref="V53:Y53"/>
    <mergeCell ref="Z53:AC53"/>
    <mergeCell ref="AD53:AG53"/>
    <mergeCell ref="AH53:AK53"/>
    <mergeCell ref="AL53:AO53"/>
    <mergeCell ref="J54:L54"/>
    <mergeCell ref="M54:Q54"/>
    <mergeCell ref="R54:U54"/>
    <mergeCell ref="V54:Y54"/>
    <mergeCell ref="Z54:AC54"/>
    <mergeCell ref="B53:B60"/>
    <mergeCell ref="C53:G54"/>
    <mergeCell ref="H53:I54"/>
    <mergeCell ref="J53:L53"/>
    <mergeCell ref="M53:Q53"/>
    <mergeCell ref="R53:U53"/>
    <mergeCell ref="C59:G60"/>
    <mergeCell ref="H59:I60"/>
    <mergeCell ref="J59:L59"/>
    <mergeCell ref="M59:Q59"/>
    <mergeCell ref="AH51:AK51"/>
    <mergeCell ref="AL51:AO51"/>
    <mergeCell ref="J52:L52"/>
    <mergeCell ref="M52:Q52"/>
    <mergeCell ref="R52:U52"/>
    <mergeCell ref="V52:Y52"/>
    <mergeCell ref="Z52:AC52"/>
    <mergeCell ref="AD52:AG52"/>
    <mergeCell ref="AH52:AK52"/>
    <mergeCell ref="AL52:AO52"/>
    <mergeCell ref="AH50:AK50"/>
    <mergeCell ref="AL50:AO50"/>
    <mergeCell ref="C51:G52"/>
    <mergeCell ref="H51:I52"/>
    <mergeCell ref="J51:L51"/>
    <mergeCell ref="M51:Q51"/>
    <mergeCell ref="R51:U51"/>
    <mergeCell ref="V51:Y51"/>
    <mergeCell ref="Z51:AC51"/>
    <mergeCell ref="AD51:AG51"/>
    <mergeCell ref="J50:L50"/>
    <mergeCell ref="M50:Q50"/>
    <mergeCell ref="R50:U50"/>
    <mergeCell ref="V50:Y50"/>
    <mergeCell ref="Z50:AC50"/>
    <mergeCell ref="AD50:AG50"/>
    <mergeCell ref="R49:U49"/>
    <mergeCell ref="V49:Y49"/>
    <mergeCell ref="Z49:AC49"/>
    <mergeCell ref="AD49:AG49"/>
    <mergeCell ref="AH49:AK49"/>
    <mergeCell ref="AL49:AO49"/>
    <mergeCell ref="AH47:AK47"/>
    <mergeCell ref="AL47:AO47"/>
    <mergeCell ref="J48:L48"/>
    <mergeCell ref="M48:Q48"/>
    <mergeCell ref="R48:U48"/>
    <mergeCell ref="V48:Y48"/>
    <mergeCell ref="Z48:AC48"/>
    <mergeCell ref="AD48:AG48"/>
    <mergeCell ref="AH48:AK48"/>
    <mergeCell ref="AL48:AO48"/>
    <mergeCell ref="AH46:AK46"/>
    <mergeCell ref="AL46:AO46"/>
    <mergeCell ref="E47:G48"/>
    <mergeCell ref="H47:I48"/>
    <mergeCell ref="J47:L47"/>
    <mergeCell ref="M47:Q47"/>
    <mergeCell ref="R47:U47"/>
    <mergeCell ref="V47:Y47"/>
    <mergeCell ref="Z47:AC47"/>
    <mergeCell ref="AD47:AG47"/>
    <mergeCell ref="Z45:AC45"/>
    <mergeCell ref="AD45:AG45"/>
    <mergeCell ref="AH45:AK45"/>
    <mergeCell ref="AL45:AO45"/>
    <mergeCell ref="J46:L46"/>
    <mergeCell ref="M46:Q46"/>
    <mergeCell ref="R46:U46"/>
    <mergeCell ref="V46:Y46"/>
    <mergeCell ref="Z46:AC46"/>
    <mergeCell ref="AD46:AG46"/>
    <mergeCell ref="AD44:AG44"/>
    <mergeCell ref="AH44:AK44"/>
    <mergeCell ref="AL44:AO44"/>
    <mergeCell ref="C45:D48"/>
    <mergeCell ref="E45:G46"/>
    <mergeCell ref="H45:I46"/>
    <mergeCell ref="J45:L45"/>
    <mergeCell ref="M45:Q45"/>
    <mergeCell ref="R45:U45"/>
    <mergeCell ref="V45:Y45"/>
    <mergeCell ref="V43:Y43"/>
    <mergeCell ref="Z43:AC43"/>
    <mergeCell ref="AD43:AG43"/>
    <mergeCell ref="AH43:AK43"/>
    <mergeCell ref="AL43:AO43"/>
    <mergeCell ref="J44:L44"/>
    <mergeCell ref="M44:Q44"/>
    <mergeCell ref="R44:U44"/>
    <mergeCell ref="V44:Y44"/>
    <mergeCell ref="Z44:AC44"/>
    <mergeCell ref="B43:B52"/>
    <mergeCell ref="C43:G44"/>
    <mergeCell ref="H43:I44"/>
    <mergeCell ref="J43:L43"/>
    <mergeCell ref="M43:Q43"/>
    <mergeCell ref="R43:U43"/>
    <mergeCell ref="C49:G50"/>
    <mergeCell ref="H49:I50"/>
    <mergeCell ref="J49:L49"/>
    <mergeCell ref="M49:Q49"/>
    <mergeCell ref="AL41:AO41"/>
    <mergeCell ref="J42:L42"/>
    <mergeCell ref="M42:Q42"/>
    <mergeCell ref="R42:U42"/>
    <mergeCell ref="V42:Y42"/>
    <mergeCell ref="Z42:AC42"/>
    <mergeCell ref="AD42:AG42"/>
    <mergeCell ref="AH42:AK42"/>
    <mergeCell ref="AL42:AO42"/>
    <mergeCell ref="AL40:AO40"/>
    <mergeCell ref="C41:G42"/>
    <mergeCell ref="H41:I42"/>
    <mergeCell ref="J41:L41"/>
    <mergeCell ref="M41:Q41"/>
    <mergeCell ref="R41:U41"/>
    <mergeCell ref="V41:Y41"/>
    <mergeCell ref="Z41:AC41"/>
    <mergeCell ref="AD41:AG41"/>
    <mergeCell ref="AH41:AK41"/>
    <mergeCell ref="AD39:AG39"/>
    <mergeCell ref="AH39:AK39"/>
    <mergeCell ref="AL39:AO39"/>
    <mergeCell ref="J40:L40"/>
    <mergeCell ref="M40:Q40"/>
    <mergeCell ref="R40:U40"/>
    <mergeCell ref="V40:Y40"/>
    <mergeCell ref="Z40:AC40"/>
    <mergeCell ref="AD40:AG40"/>
    <mergeCell ref="AH40:AK40"/>
    <mergeCell ref="AD38:AG38"/>
    <mergeCell ref="AH38:AK38"/>
    <mergeCell ref="AL38:AO38"/>
    <mergeCell ref="C39:G40"/>
    <mergeCell ref="H39:I40"/>
    <mergeCell ref="J39:L39"/>
    <mergeCell ref="M39:Q39"/>
    <mergeCell ref="R39:U39"/>
    <mergeCell ref="V39:Y39"/>
    <mergeCell ref="Z39:AC39"/>
    <mergeCell ref="V37:Y37"/>
    <mergeCell ref="Z37:AC37"/>
    <mergeCell ref="AD37:AG37"/>
    <mergeCell ref="AH37:AK37"/>
    <mergeCell ref="AL37:AO37"/>
    <mergeCell ref="J38:L38"/>
    <mergeCell ref="M38:Q38"/>
    <mergeCell ref="R38:U38"/>
    <mergeCell ref="V38:Y38"/>
    <mergeCell ref="Z38:AC38"/>
    <mergeCell ref="B37:B42"/>
    <mergeCell ref="C37:G38"/>
    <mergeCell ref="H37:I38"/>
    <mergeCell ref="J37:L37"/>
    <mergeCell ref="M37:Q37"/>
    <mergeCell ref="R37:U37"/>
    <mergeCell ref="AL35:AO35"/>
    <mergeCell ref="J36:L36"/>
    <mergeCell ref="M36:Q36"/>
    <mergeCell ref="R36:U36"/>
    <mergeCell ref="V36:Y36"/>
    <mergeCell ref="Z36:AC36"/>
    <mergeCell ref="AD36:AG36"/>
    <mergeCell ref="AH36:AK36"/>
    <mergeCell ref="AL36:AO36"/>
    <mergeCell ref="AL34:AO34"/>
    <mergeCell ref="C35:G36"/>
    <mergeCell ref="H35:I36"/>
    <mergeCell ref="J35:L35"/>
    <mergeCell ref="M35:Q35"/>
    <mergeCell ref="R35:U35"/>
    <mergeCell ref="V35:Y35"/>
    <mergeCell ref="Z35:AC35"/>
    <mergeCell ref="AD35:AG35"/>
    <mergeCell ref="AH35:AK35"/>
    <mergeCell ref="AD33:AG33"/>
    <mergeCell ref="AH33:AK33"/>
    <mergeCell ref="AL33:AO33"/>
    <mergeCell ref="J34:L34"/>
    <mergeCell ref="M34:Q34"/>
    <mergeCell ref="R34:U34"/>
    <mergeCell ref="V34:Y34"/>
    <mergeCell ref="Z34:AC34"/>
    <mergeCell ref="AD34:AG34"/>
    <mergeCell ref="AH34:AK34"/>
    <mergeCell ref="AD32:AG32"/>
    <mergeCell ref="AH32:AK32"/>
    <mergeCell ref="AL32:AO32"/>
    <mergeCell ref="C33:G34"/>
    <mergeCell ref="H33:I34"/>
    <mergeCell ref="J33:L33"/>
    <mergeCell ref="M33:Q33"/>
    <mergeCell ref="R33:U33"/>
    <mergeCell ref="V33:Y33"/>
    <mergeCell ref="Z33:AC33"/>
    <mergeCell ref="V31:Y31"/>
    <mergeCell ref="Z31:AC31"/>
    <mergeCell ref="AD31:AG31"/>
    <mergeCell ref="AH31:AK31"/>
    <mergeCell ref="AL31:AO31"/>
    <mergeCell ref="J32:L32"/>
    <mergeCell ref="M32:Q32"/>
    <mergeCell ref="R32:U32"/>
    <mergeCell ref="V32:Y32"/>
    <mergeCell ref="Z32:AC32"/>
    <mergeCell ref="B31:B36"/>
    <mergeCell ref="C31:G32"/>
    <mergeCell ref="H31:I32"/>
    <mergeCell ref="J31:L31"/>
    <mergeCell ref="M31:Q31"/>
    <mergeCell ref="R31:U31"/>
    <mergeCell ref="AH29:AK29"/>
    <mergeCell ref="AL29:AO29"/>
    <mergeCell ref="J30:L30"/>
    <mergeCell ref="M30:Q30"/>
    <mergeCell ref="R30:U30"/>
    <mergeCell ref="V30:Y30"/>
    <mergeCell ref="Z30:AC30"/>
    <mergeCell ref="AD30:AG30"/>
    <mergeCell ref="AH30:AK30"/>
    <mergeCell ref="AL30:AO30"/>
    <mergeCell ref="AH28:AK28"/>
    <mergeCell ref="AL28:AO28"/>
    <mergeCell ref="C29:G30"/>
    <mergeCell ref="H29:I30"/>
    <mergeCell ref="J29:L29"/>
    <mergeCell ref="M29:Q29"/>
    <mergeCell ref="R29:U29"/>
    <mergeCell ref="V29:Y29"/>
    <mergeCell ref="Z29:AC29"/>
    <mergeCell ref="AD29:AG29"/>
    <mergeCell ref="Z27:AC27"/>
    <mergeCell ref="AD27:AG27"/>
    <mergeCell ref="AH27:AK27"/>
    <mergeCell ref="AL27:AO27"/>
    <mergeCell ref="J28:L28"/>
    <mergeCell ref="M28:Q28"/>
    <mergeCell ref="R28:U28"/>
    <mergeCell ref="V28:Y28"/>
    <mergeCell ref="Z28:AC28"/>
    <mergeCell ref="AD28:AG28"/>
    <mergeCell ref="E27:G28"/>
    <mergeCell ref="H27:I28"/>
    <mergeCell ref="J27:L27"/>
    <mergeCell ref="M27:Q27"/>
    <mergeCell ref="R27:U27"/>
    <mergeCell ref="V27:Y27"/>
    <mergeCell ref="AL25:AO25"/>
    <mergeCell ref="J26:L26"/>
    <mergeCell ref="M26:Q26"/>
    <mergeCell ref="R26:U26"/>
    <mergeCell ref="V26:Y26"/>
    <mergeCell ref="Z26:AC26"/>
    <mergeCell ref="AD26:AG26"/>
    <mergeCell ref="AH26:AK26"/>
    <mergeCell ref="AL26:AO26"/>
    <mergeCell ref="AL24:AO24"/>
    <mergeCell ref="E25:G26"/>
    <mergeCell ref="H25:I26"/>
    <mergeCell ref="J25:L25"/>
    <mergeCell ref="M25:Q25"/>
    <mergeCell ref="R25:U25"/>
    <mergeCell ref="V25:Y25"/>
    <mergeCell ref="Z25:AC25"/>
    <mergeCell ref="AD25:AG25"/>
    <mergeCell ref="AH25:AK25"/>
    <mergeCell ref="AD23:AG23"/>
    <mergeCell ref="AH23:AK23"/>
    <mergeCell ref="AL23:AO23"/>
    <mergeCell ref="J24:L24"/>
    <mergeCell ref="M24:Q24"/>
    <mergeCell ref="R24:U24"/>
    <mergeCell ref="V24:Y24"/>
    <mergeCell ref="Z24:AC24"/>
    <mergeCell ref="AD24:AG24"/>
    <mergeCell ref="AH24:AK24"/>
    <mergeCell ref="AH22:AK22"/>
    <mergeCell ref="AL22:AO22"/>
    <mergeCell ref="C23:D28"/>
    <mergeCell ref="E23:G24"/>
    <mergeCell ref="H23:I24"/>
    <mergeCell ref="J23:L23"/>
    <mergeCell ref="M23:Q23"/>
    <mergeCell ref="R23:U23"/>
    <mergeCell ref="V23:Y23"/>
    <mergeCell ref="Z23:AC23"/>
    <mergeCell ref="Z21:AC21"/>
    <mergeCell ref="AD21:AG21"/>
    <mergeCell ref="AH21:AK21"/>
    <mergeCell ref="AL21:AO21"/>
    <mergeCell ref="J22:L22"/>
    <mergeCell ref="M22:Q22"/>
    <mergeCell ref="R22:U22"/>
    <mergeCell ref="V22:Y22"/>
    <mergeCell ref="Z22:AC22"/>
    <mergeCell ref="AD22:AG22"/>
    <mergeCell ref="C21:G22"/>
    <mergeCell ref="H21:I22"/>
    <mergeCell ref="J21:L21"/>
    <mergeCell ref="M21:Q21"/>
    <mergeCell ref="R21:U21"/>
    <mergeCell ref="V21:Y21"/>
    <mergeCell ref="AH19:AK19"/>
    <mergeCell ref="AL19:AO19"/>
    <mergeCell ref="J20:L20"/>
    <mergeCell ref="M20:Q20"/>
    <mergeCell ref="R20:U20"/>
    <mergeCell ref="V20:Y20"/>
    <mergeCell ref="Z20:AC20"/>
    <mergeCell ref="AD20:AG20"/>
    <mergeCell ref="AH20:AK20"/>
    <mergeCell ref="AL20:AO20"/>
    <mergeCell ref="AH18:AK18"/>
    <mergeCell ref="AL18:AO18"/>
    <mergeCell ref="C19:G20"/>
    <mergeCell ref="H19:I20"/>
    <mergeCell ref="J19:L19"/>
    <mergeCell ref="M19:Q19"/>
    <mergeCell ref="R19:U19"/>
    <mergeCell ref="V19:Y19"/>
    <mergeCell ref="Z19:AC19"/>
    <mergeCell ref="AD19:AG19"/>
    <mergeCell ref="J18:L18"/>
    <mergeCell ref="M18:Q18"/>
    <mergeCell ref="R18:U18"/>
    <mergeCell ref="V18:Y18"/>
    <mergeCell ref="Z18:AC18"/>
    <mergeCell ref="AD18:AG18"/>
    <mergeCell ref="R17:U17"/>
    <mergeCell ref="V17:Y17"/>
    <mergeCell ref="Z17:AC17"/>
    <mergeCell ref="AD17:AG17"/>
    <mergeCell ref="AH17:AK17"/>
    <mergeCell ref="AL17:AO17"/>
    <mergeCell ref="M16:Q16"/>
    <mergeCell ref="R16:U16"/>
    <mergeCell ref="V16:Y16"/>
    <mergeCell ref="Z16:AC16"/>
    <mergeCell ref="A17:A68"/>
    <mergeCell ref="B17:B30"/>
    <mergeCell ref="C17:G18"/>
    <mergeCell ref="H17:I18"/>
    <mergeCell ref="J17:L17"/>
    <mergeCell ref="M17:Q17"/>
    <mergeCell ref="A14:G16"/>
    <mergeCell ref="H14:I16"/>
    <mergeCell ref="J14:AC14"/>
    <mergeCell ref="AD14:AG16"/>
    <mergeCell ref="AH14:AO14"/>
    <mergeCell ref="J15:Q15"/>
    <mergeCell ref="R15:AC15"/>
    <mergeCell ref="AH15:AK16"/>
    <mergeCell ref="AL15:AO16"/>
    <mergeCell ref="J16:L16"/>
    <mergeCell ref="D11:H12"/>
    <mergeCell ref="I11:P12"/>
    <mergeCell ref="Q11:U12"/>
    <mergeCell ref="V11:AC12"/>
    <mergeCell ref="AD11:AI11"/>
    <mergeCell ref="AJ11:AO11"/>
    <mergeCell ref="AD12:AI12"/>
    <mergeCell ref="AJ12:AO12"/>
    <mergeCell ref="O6:AC8"/>
    <mergeCell ref="AD6:AI8"/>
    <mergeCell ref="AJ6:AO8"/>
    <mergeCell ref="A9:C12"/>
    <mergeCell ref="D9:H10"/>
    <mergeCell ref="I9:P10"/>
    <mergeCell ref="Q9:U10"/>
    <mergeCell ref="V9:AC10"/>
    <mergeCell ref="AD9:AI9"/>
    <mergeCell ref="AD10:AI10"/>
    <mergeCell ref="A3:L5"/>
    <mergeCell ref="O3:AC5"/>
    <mergeCell ref="AD3:AI5"/>
    <mergeCell ref="AJ3:AO5"/>
    <mergeCell ref="A6:B8"/>
    <mergeCell ref="C6:D8"/>
    <mergeCell ref="E6:F8"/>
    <mergeCell ref="G6:H8"/>
    <mergeCell ref="I6:J8"/>
    <mergeCell ref="K6:L8"/>
  </mergeCells>
  <phoneticPr fontId="4" type="noConversion"/>
  <printOptions horizontalCentered="1" verticalCentered="1"/>
  <pageMargins left="0.39370078740157483" right="0.39370078740157483" top="0.55118110236220474" bottom="0.15748031496062992" header="0.31496062992125984" footer="0"/>
  <pageSetup paperSize="9" orientation="portrait" r:id="rId1"/>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D0D8A-D1E6-4C46-972B-BEFE03E2C24E}">
  <dimension ref="B1:H33"/>
  <sheetViews>
    <sheetView showGridLines="0" workbookViewId="0">
      <selection activeCell="J15" sqref="J15:W15"/>
    </sheetView>
  </sheetViews>
  <sheetFormatPr defaultRowHeight="13.5"/>
  <cols>
    <col min="1" max="1" width="9" style="3175"/>
    <col min="2" max="2" width="17.125" style="3181" customWidth="1"/>
    <col min="3" max="3" width="22.125" style="3181" bestFit="1" customWidth="1"/>
    <col min="4" max="4" width="12" style="3181" bestFit="1" customWidth="1"/>
    <col min="5" max="5" width="13.25" style="3181" bestFit="1" customWidth="1"/>
    <col min="6" max="7" width="9" style="3175"/>
    <col min="8" max="8" width="17.25" style="3175" bestFit="1" customWidth="1"/>
    <col min="9" max="16384" width="9" style="3175"/>
  </cols>
  <sheetData>
    <row r="1" spans="2:8">
      <c r="B1" s="3175"/>
      <c r="C1" s="3175"/>
      <c r="D1" s="3175"/>
      <c r="E1" s="3175"/>
    </row>
    <row r="2" spans="2:8">
      <c r="B2" s="3175"/>
      <c r="C2" s="3175"/>
      <c r="D2" s="3175"/>
      <c r="E2" s="3175"/>
      <c r="H2" s="3176" t="s">
        <v>2437</v>
      </c>
    </row>
    <row r="3" spans="2:8">
      <c r="B3" s="3175"/>
      <c r="C3" s="3175"/>
      <c r="D3" s="3175"/>
      <c r="E3" s="3175"/>
      <c r="H3" s="3177">
        <f>'근로소득원천징수영수증(특별공제)-입력'!L91</f>
        <v>196433600</v>
      </c>
    </row>
    <row r="4" spans="2:8">
      <c r="B4" s="3178">
        <v>0</v>
      </c>
      <c r="C4" s="3178">
        <v>5000000</v>
      </c>
      <c r="D4" s="3178">
        <v>0</v>
      </c>
      <c r="E4" s="3178">
        <v>0</v>
      </c>
      <c r="F4" s="3179">
        <v>0.7</v>
      </c>
      <c r="H4" s="3180">
        <f>D4+(($H$3-E4)*F4)</f>
        <v>137503520</v>
      </c>
    </row>
    <row r="5" spans="2:8">
      <c r="B5" s="3178">
        <f>C4+1</f>
        <v>5000001</v>
      </c>
      <c r="C5" s="3178">
        <v>15000000</v>
      </c>
      <c r="D5" s="3178">
        <v>3500000</v>
      </c>
      <c r="E5" s="3178">
        <f>C4</f>
        <v>5000000</v>
      </c>
      <c r="F5" s="3179">
        <v>0.4</v>
      </c>
      <c r="H5" s="3180">
        <f t="shared" ref="H5:H7" si="0">D5+(($H$3-E5)*F5)</f>
        <v>80073440</v>
      </c>
    </row>
    <row r="6" spans="2:8">
      <c r="B6" s="3178">
        <f>C5+1</f>
        <v>15000001</v>
      </c>
      <c r="C6" s="3178">
        <v>45000000</v>
      </c>
      <c r="D6" s="3178">
        <v>7500000</v>
      </c>
      <c r="E6" s="3178">
        <f>C5</f>
        <v>15000000</v>
      </c>
      <c r="F6" s="3179">
        <v>0.15</v>
      </c>
      <c r="H6" s="3180">
        <f t="shared" si="0"/>
        <v>34715040</v>
      </c>
    </row>
    <row r="7" spans="2:8">
      <c r="B7" s="3178">
        <f>C6+1</f>
        <v>45000001</v>
      </c>
      <c r="C7" s="3178">
        <v>100000000</v>
      </c>
      <c r="D7" s="3178">
        <v>12000000</v>
      </c>
      <c r="E7" s="3178">
        <f>C6</f>
        <v>45000000</v>
      </c>
      <c r="F7" s="3179">
        <v>0.05</v>
      </c>
      <c r="H7" s="3180">
        <f t="shared" si="0"/>
        <v>19571680</v>
      </c>
    </row>
    <row r="8" spans="2:8">
      <c r="B8" s="3178">
        <f>C7+1</f>
        <v>100000001</v>
      </c>
      <c r="C8" s="3178">
        <v>100000000000000</v>
      </c>
      <c r="D8" s="3178">
        <v>14750000</v>
      </c>
      <c r="E8" s="3178">
        <f>C7</f>
        <v>100000000</v>
      </c>
      <c r="F8" s="3179">
        <v>0.02</v>
      </c>
      <c r="H8" s="3180">
        <f>D8+(($H$3-E8)*F8)</f>
        <v>16678672</v>
      </c>
    </row>
    <row r="12" spans="2:8">
      <c r="B12" s="3181" t="s">
        <v>2438</v>
      </c>
    </row>
    <row r="15" spans="2:8">
      <c r="B15" s="3181" t="s">
        <v>2439</v>
      </c>
    </row>
    <row r="16" spans="2:8">
      <c r="B16" s="3181" t="s">
        <v>2440</v>
      </c>
    </row>
    <row r="18" spans="2:3">
      <c r="B18" s="3182" t="s">
        <v>2441</v>
      </c>
      <c r="C18" s="3182" t="s">
        <v>2442</v>
      </c>
    </row>
    <row r="19" spans="2:3">
      <c r="B19" s="3181" t="s">
        <v>2443</v>
      </c>
      <c r="C19" s="3181" t="s">
        <v>2444</v>
      </c>
    </row>
    <row r="20" spans="2:3" ht="27">
      <c r="B20" s="3183" t="s">
        <v>2445</v>
      </c>
      <c r="C20" s="3181" t="s">
        <v>2446</v>
      </c>
    </row>
    <row r="21" spans="2:3" ht="27">
      <c r="B21" s="3183" t="s">
        <v>2447</v>
      </c>
      <c r="C21" s="3181" t="s">
        <v>2448</v>
      </c>
    </row>
    <row r="22" spans="2:3" ht="27">
      <c r="B22" s="3183" t="s">
        <v>2449</v>
      </c>
      <c r="C22" s="3181" t="s">
        <v>2450</v>
      </c>
    </row>
    <row r="23" spans="2:3">
      <c r="B23" s="3181" t="s">
        <v>2451</v>
      </c>
      <c r="C23" s="3181" t="s">
        <v>2452</v>
      </c>
    </row>
    <row r="25" spans="2:3">
      <c r="B25" s="3181" t="s">
        <v>2453</v>
      </c>
    </row>
    <row r="27" spans="2:3">
      <c r="B27" s="3181" t="s">
        <v>2454</v>
      </c>
    </row>
    <row r="29" spans="2:3">
      <c r="B29" s="3181" t="s">
        <v>2455</v>
      </c>
    </row>
    <row r="31" spans="2:3">
      <c r="B31" s="3181" t="s">
        <v>2456</v>
      </c>
    </row>
    <row r="33" spans="2:2">
      <c r="B33" s="3181" t="s">
        <v>2457</v>
      </c>
    </row>
  </sheetData>
  <phoneticPr fontId="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D02B5-0CB4-419F-89DD-D6AC9F50EB67}">
  <dimension ref="B1:H37"/>
  <sheetViews>
    <sheetView workbookViewId="0">
      <selection activeCell="J15" sqref="J15:W15"/>
    </sheetView>
  </sheetViews>
  <sheetFormatPr defaultRowHeight="13.5"/>
  <cols>
    <col min="1" max="1" width="9" style="3175"/>
    <col min="2" max="2" width="17.5" style="3181" customWidth="1"/>
    <col min="3" max="3" width="20.875" style="3181" bestFit="1" customWidth="1"/>
    <col min="4" max="4" width="12" style="3181" bestFit="1" customWidth="1"/>
    <col min="5" max="5" width="10.875" style="3181" bestFit="1" customWidth="1"/>
    <col min="6" max="6" width="14" style="3175" customWidth="1"/>
    <col min="7" max="7" width="16.25" style="3175" customWidth="1"/>
    <col min="8" max="8" width="14.25" style="3175" bestFit="1" customWidth="1"/>
    <col min="9" max="16384" width="9" style="3175"/>
  </cols>
  <sheetData>
    <row r="1" spans="2:8">
      <c r="B1" s="3175"/>
      <c r="C1" s="3175"/>
      <c r="D1" s="3175"/>
      <c r="E1" s="3175"/>
    </row>
    <row r="2" spans="2:8">
      <c r="B2" s="3175"/>
      <c r="C2" s="3175"/>
      <c r="D2" s="3175"/>
      <c r="E2" s="3175"/>
    </row>
    <row r="3" spans="2:8">
      <c r="B3" s="3175"/>
      <c r="C3" s="3175"/>
      <c r="D3" s="3175"/>
      <c r="E3" s="3175"/>
    </row>
    <row r="4" spans="2:8">
      <c r="B4" s="3175" t="s">
        <v>1800</v>
      </c>
      <c r="C4" s="3184">
        <f>'근로소득원천징수영수증(특별공제)-입력'!AK92</f>
        <v>44406364</v>
      </c>
      <c r="D4" s="3175"/>
      <c r="E4" s="3175"/>
    </row>
    <row r="5" spans="2:8">
      <c r="B5" s="3175"/>
      <c r="C5" s="3175"/>
      <c r="D5" s="3175"/>
      <c r="E5" s="3175"/>
    </row>
    <row r="6" spans="2:8">
      <c r="B6" s="3175"/>
      <c r="C6" s="3175"/>
      <c r="D6" s="3175"/>
      <c r="E6" s="3175"/>
    </row>
    <row r="7" spans="2:8" ht="16.5">
      <c r="B7" s="3181">
        <v>0</v>
      </c>
      <c r="C7" s="3181">
        <v>1300000</v>
      </c>
      <c r="D7" s="3175">
        <v>0</v>
      </c>
      <c r="E7" s="3175">
        <v>0</v>
      </c>
      <c r="F7" s="3185">
        <f>55/100</f>
        <v>0.55000000000000004</v>
      </c>
      <c r="G7" s="3186">
        <f>TRUNC(D7+(($C$4-E7)*F7),0)</f>
        <v>24423500</v>
      </c>
    </row>
    <row r="8" spans="2:8" ht="16.5">
      <c r="B8" s="3181">
        <f>C7+1</f>
        <v>1300001</v>
      </c>
      <c r="C8" s="3181">
        <v>10000000000000</v>
      </c>
      <c r="D8" s="3181">
        <v>715000</v>
      </c>
      <c r="E8" s="3181">
        <f>C7</f>
        <v>1300000</v>
      </c>
      <c r="F8" s="3185">
        <f>30/100</f>
        <v>0.3</v>
      </c>
      <c r="G8" s="3186">
        <f>TRUNC(D8+(($C$4-E8)*F8),0)</f>
        <v>13646909</v>
      </c>
    </row>
    <row r="11" spans="2:8">
      <c r="B11" s="3181" t="s">
        <v>2458</v>
      </c>
      <c r="C11" s="3184">
        <f>'근로소득원천징수영수증(특별공제)-입력'!L91</f>
        <v>196433600</v>
      </c>
    </row>
    <row r="13" spans="2:8">
      <c r="D13" s="3187" t="s">
        <v>2459</v>
      </c>
      <c r="G13" s="3182" t="s">
        <v>2460</v>
      </c>
      <c r="H13" s="3181"/>
    </row>
    <row r="14" spans="2:8">
      <c r="B14" s="3178">
        <v>0</v>
      </c>
      <c r="C14" s="3178">
        <v>33000000</v>
      </c>
      <c r="D14" s="3178">
        <f>G14</f>
        <v>740000</v>
      </c>
      <c r="G14" s="3181">
        <v>740000</v>
      </c>
      <c r="H14" s="3181"/>
    </row>
    <row r="15" spans="2:8">
      <c r="B15" s="3178">
        <f>C14+1</f>
        <v>33000001</v>
      </c>
      <c r="C15" s="3178">
        <v>70000000</v>
      </c>
      <c r="D15" s="3178">
        <f>MAX(G15,H15)</f>
        <v>660000</v>
      </c>
      <c r="G15" s="3181">
        <f>740000-((C11-C14)*8/1000)</f>
        <v>-567468.80000000005</v>
      </c>
      <c r="H15" s="3181">
        <v>660000</v>
      </c>
    </row>
    <row r="16" spans="2:8">
      <c r="B16" s="3178">
        <f>C15+1</f>
        <v>70000001</v>
      </c>
      <c r="C16" s="3178">
        <v>10000000000000</v>
      </c>
      <c r="D16" s="3178">
        <f>MAX(G16,H16)</f>
        <v>500000</v>
      </c>
      <c r="G16" s="3181">
        <f>660000-((C11-C15)*1/2)</f>
        <v>-62556800</v>
      </c>
      <c r="H16" s="3181">
        <v>500000</v>
      </c>
    </row>
    <row r="19" spans="2:3">
      <c r="B19" s="3181" t="s">
        <v>2461</v>
      </c>
    </row>
    <row r="21" spans="2:3">
      <c r="B21" s="3181" t="s">
        <v>2462</v>
      </c>
    </row>
    <row r="23" spans="2:3" ht="27">
      <c r="B23" s="3183" t="s">
        <v>2463</v>
      </c>
      <c r="C23" s="3181" t="s">
        <v>2442</v>
      </c>
    </row>
    <row r="24" spans="2:3">
      <c r="B24" s="3181" t="s">
        <v>2464</v>
      </c>
      <c r="C24" s="3181" t="s">
        <v>2465</v>
      </c>
    </row>
    <row r="25" spans="2:3">
      <c r="B25" s="3181" t="s">
        <v>2466</v>
      </c>
      <c r="C25" s="3181" t="s">
        <v>2467</v>
      </c>
    </row>
    <row r="28" spans="2:3">
      <c r="B28" s="3181" t="s">
        <v>2468</v>
      </c>
    </row>
    <row r="30" spans="2:3">
      <c r="B30" s="3181" t="s">
        <v>2469</v>
      </c>
    </row>
    <row r="32" spans="2:3">
      <c r="B32" s="3181" t="s">
        <v>2470</v>
      </c>
    </row>
    <row r="34" spans="2:2">
      <c r="B34" s="3181" t="s">
        <v>2471</v>
      </c>
    </row>
    <row r="37" spans="2:2">
      <c r="B37" s="3181" t="s">
        <v>2472</v>
      </c>
    </row>
  </sheetData>
  <phoneticPr fontId="4" type="noConversion"/>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F6B3D-484D-4CB2-B98F-C5CBD62B03BB}">
  <dimension ref="B1:E12"/>
  <sheetViews>
    <sheetView workbookViewId="0">
      <selection activeCell="J15" sqref="J15:W15"/>
    </sheetView>
  </sheetViews>
  <sheetFormatPr defaultRowHeight="13.5"/>
  <cols>
    <col min="1" max="1" width="9" style="3175"/>
    <col min="2" max="2" width="15.25" style="3181" bestFit="1" customWidth="1"/>
    <col min="3" max="3" width="19.625" style="3181" bestFit="1" customWidth="1"/>
    <col min="4" max="4" width="9" style="3175"/>
    <col min="5" max="5" width="14.25" style="3175" bestFit="1" customWidth="1"/>
    <col min="6" max="16384" width="9" style="3175"/>
  </cols>
  <sheetData>
    <row r="1" spans="2:5">
      <c r="B1" s="3175"/>
      <c r="C1" s="3175"/>
    </row>
    <row r="2" spans="2:5">
      <c r="B2" s="3175"/>
      <c r="C2" s="3175"/>
    </row>
    <row r="3" spans="2:5">
      <c r="B3" s="3175" t="s">
        <v>2473</v>
      </c>
      <c r="C3" s="3175"/>
    </row>
    <row r="4" spans="2:5" s="3187" customFormat="1">
      <c r="B4" s="3176"/>
      <c r="C4" s="3176"/>
      <c r="D4" s="3176" t="s">
        <v>2474</v>
      </c>
      <c r="E4" s="3176" t="s">
        <v>2475</v>
      </c>
    </row>
    <row r="5" spans="2:5" ht="16.5">
      <c r="B5" s="3178">
        <v>0</v>
      </c>
      <c r="C5" s="3178">
        <v>12000000</v>
      </c>
      <c r="D5" s="3179">
        <v>0.06</v>
      </c>
      <c r="E5" s="3188">
        <v>0</v>
      </c>
    </row>
    <row r="6" spans="2:5" ht="16.5">
      <c r="B6" s="3178">
        <f t="shared" ref="B6:B12" si="0">C5+1</f>
        <v>12000001</v>
      </c>
      <c r="C6" s="3178">
        <v>46000000</v>
      </c>
      <c r="D6" s="3179">
        <v>0.15</v>
      </c>
      <c r="E6" s="3188">
        <v>-1080000</v>
      </c>
    </row>
    <row r="7" spans="2:5" ht="16.5">
      <c r="B7" s="3178">
        <f t="shared" si="0"/>
        <v>46000001</v>
      </c>
      <c r="C7" s="3178">
        <v>88000000</v>
      </c>
      <c r="D7" s="3179">
        <v>0.24</v>
      </c>
      <c r="E7" s="3188">
        <v>-5220000</v>
      </c>
    </row>
    <row r="8" spans="2:5" ht="16.5">
      <c r="B8" s="3178">
        <f t="shared" si="0"/>
        <v>88000001</v>
      </c>
      <c r="C8" s="3178">
        <v>150000000</v>
      </c>
      <c r="D8" s="3179">
        <v>0.35</v>
      </c>
      <c r="E8" s="3188">
        <v>-14900000</v>
      </c>
    </row>
    <row r="9" spans="2:5" ht="16.5">
      <c r="B9" s="3178">
        <f t="shared" si="0"/>
        <v>150000001</v>
      </c>
      <c r="C9" s="3178">
        <v>300000000</v>
      </c>
      <c r="D9" s="3179">
        <v>0.38</v>
      </c>
      <c r="E9" s="3188">
        <v>-19400000</v>
      </c>
    </row>
    <row r="10" spans="2:5" ht="16.5">
      <c r="B10" s="3178">
        <f t="shared" si="0"/>
        <v>300000001</v>
      </c>
      <c r="C10" s="3178">
        <v>500000000</v>
      </c>
      <c r="D10" s="3179">
        <v>0.4</v>
      </c>
      <c r="E10" s="3188">
        <v>-25400000</v>
      </c>
    </row>
    <row r="11" spans="2:5" ht="16.5">
      <c r="B11" s="3178">
        <f t="shared" si="0"/>
        <v>500000001</v>
      </c>
      <c r="C11" s="3178">
        <v>1000000000</v>
      </c>
      <c r="D11" s="3179">
        <v>0.42</v>
      </c>
      <c r="E11" s="3188">
        <v>-35400000</v>
      </c>
    </row>
    <row r="12" spans="2:5" ht="16.5">
      <c r="B12" s="3178">
        <f t="shared" si="0"/>
        <v>1000000001</v>
      </c>
      <c r="C12" s="3178">
        <v>1000000000000</v>
      </c>
      <c r="D12" s="3179">
        <v>0.45</v>
      </c>
      <c r="E12" s="3188">
        <v>-65400000</v>
      </c>
    </row>
  </sheetData>
  <phoneticPr fontId="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14999847407452621"/>
    <pageSetUpPr fitToPage="1"/>
  </sheetPr>
  <dimension ref="A1:AF159"/>
  <sheetViews>
    <sheetView showGridLines="0" topLeftCell="A13" zoomScale="115" zoomScaleNormal="115" workbookViewId="0">
      <selection activeCell="G36" sqref="G36:J36"/>
    </sheetView>
  </sheetViews>
  <sheetFormatPr defaultRowHeight="16.5"/>
  <cols>
    <col min="4" max="4" width="10.25" bestFit="1" customWidth="1"/>
    <col min="5" max="5" width="11.625" bestFit="1" customWidth="1"/>
    <col min="6" max="6" width="13.75" customWidth="1"/>
    <col min="8" max="8" width="13" bestFit="1" customWidth="1"/>
    <col min="9" max="9" width="11.875" bestFit="1" customWidth="1"/>
    <col min="10" max="10" width="13.125" customWidth="1"/>
    <col min="11" max="11" width="10.75" customWidth="1"/>
    <col min="12" max="12" width="8" customWidth="1"/>
    <col min="13" max="13" width="16.375" customWidth="1"/>
    <col min="14" max="14" width="12.125" bestFit="1" customWidth="1"/>
    <col min="15" max="15" width="13.5" bestFit="1" customWidth="1"/>
    <col min="16" max="16" width="14.25" bestFit="1" customWidth="1"/>
    <col min="17" max="17" width="16.625" bestFit="1" customWidth="1"/>
    <col min="18" max="19" width="13" bestFit="1" customWidth="1"/>
    <col min="20" max="21" width="12.125" bestFit="1" customWidth="1"/>
    <col min="22" max="22" width="12" bestFit="1" customWidth="1"/>
    <col min="23" max="23" width="11.375" bestFit="1" customWidth="1"/>
    <col min="24" max="24" width="14.125" customWidth="1"/>
    <col min="25" max="25" width="12.375" bestFit="1" customWidth="1"/>
  </cols>
  <sheetData>
    <row r="1" spans="1:25" ht="17.25" thickBot="1">
      <c r="A1" s="370" t="s">
        <v>1074</v>
      </c>
      <c r="B1" s="410" t="s">
        <v>1082</v>
      </c>
      <c r="C1" s="411" t="s">
        <v>1097</v>
      </c>
      <c r="D1" s="360" t="s">
        <v>1076</v>
      </c>
      <c r="E1" s="409">
        <v>42004</v>
      </c>
    </row>
    <row r="2" spans="1:25" ht="17.25" thickBot="1">
      <c r="A2" s="334" t="s">
        <v>67</v>
      </c>
      <c r="B2" s="39"/>
      <c r="C2" s="39"/>
      <c r="D2" s="40"/>
      <c r="E2" s="40"/>
      <c r="F2" s="331" t="s">
        <v>1049</v>
      </c>
      <c r="G2" s="41"/>
      <c r="H2" s="42"/>
      <c r="I2" s="42"/>
      <c r="J2" s="42"/>
      <c r="K2" s="43"/>
      <c r="L2" s="43"/>
      <c r="M2" s="42"/>
      <c r="N2" s="1"/>
      <c r="O2" s="12"/>
      <c r="P2" s="12"/>
      <c r="Q2" s="12"/>
      <c r="R2" s="12"/>
    </row>
    <row r="3" spans="1:25" ht="17.25" thickBot="1">
      <c r="A3" s="45"/>
      <c r="B3" s="39"/>
      <c r="C3" s="39"/>
      <c r="D3" s="40"/>
      <c r="E3" s="40"/>
      <c r="F3" s="66"/>
      <c r="G3" s="41"/>
      <c r="H3" s="894" t="s">
        <v>1028</v>
      </c>
      <c r="I3" s="895"/>
      <c r="J3" s="896"/>
      <c r="K3" s="43"/>
      <c r="L3" s="43"/>
      <c r="M3" s="42"/>
      <c r="N3" s="1"/>
      <c r="O3" s="12"/>
      <c r="P3" s="12"/>
      <c r="Q3" s="12"/>
      <c r="R3" s="12"/>
    </row>
    <row r="4" spans="1:25" ht="32.25" thickBot="1">
      <c r="A4" s="68" t="s">
        <v>2</v>
      </c>
      <c r="B4" s="69" t="s">
        <v>3</v>
      </c>
      <c r="C4" s="69" t="s">
        <v>4</v>
      </c>
      <c r="D4" s="70" t="s">
        <v>5</v>
      </c>
      <c r="E4" s="70" t="s">
        <v>50</v>
      </c>
      <c r="F4" s="69" t="s">
        <v>6</v>
      </c>
      <c r="G4" s="71" t="s">
        <v>7</v>
      </c>
      <c r="H4" s="313" t="s">
        <v>68</v>
      </c>
      <c r="I4" s="314" t="s">
        <v>69</v>
      </c>
      <c r="J4" s="73" t="s">
        <v>71</v>
      </c>
      <c r="K4" s="74" t="s">
        <v>75</v>
      </c>
      <c r="L4" s="71" t="s">
        <v>1098</v>
      </c>
      <c r="M4" s="72" t="s">
        <v>1041</v>
      </c>
      <c r="N4" s="1"/>
      <c r="P4" s="319">
        <v>5</v>
      </c>
      <c r="Q4" s="320">
        <f>K5*P4</f>
        <v>43100000</v>
      </c>
      <c r="R4" s="12"/>
    </row>
    <row r="5" spans="1:25" ht="18" thickTop="1" thickBot="1">
      <c r="A5" s="380">
        <v>1</v>
      </c>
      <c r="B5" s="376" t="str">
        <f>B1</f>
        <v>전무이사</v>
      </c>
      <c r="C5" s="377" t="str">
        <f>C1</f>
        <v>이태임</v>
      </c>
      <c r="D5" s="374">
        <v>38204</v>
      </c>
      <c r="E5" s="408">
        <f>E1</f>
        <v>42004</v>
      </c>
      <c r="F5" s="375" t="str">
        <f>DATEDIF(D5,E5+1,"Y")&amp;"년 "&amp;DATEDIF(D5,E5+1,"YM")&amp;"개월 "&amp;IF(OR(AND(TEXT(D5,"dd")="01",TEXT(EOMONTH(E5,0),"dd")=TEXT(E5,"dd")),TEXT(TEXT(E5,"dd")+1,"dd")=TEXT(D5,"dd")),"",DATEDIF(D5,E5,"MD")+VALUE(TEXT(EOMONTH(D5,0),"dd"))-30&amp;"일")</f>
        <v>10년 4개월 27일</v>
      </c>
      <c r="G5" s="379">
        <f t="shared" ref="G5" si="0">E5-D5+1</f>
        <v>3801</v>
      </c>
      <c r="H5" s="412">
        <f>O74</f>
        <v>78700000</v>
      </c>
      <c r="I5" s="419">
        <f>P74</f>
        <v>7500000</v>
      </c>
      <c r="J5" s="421">
        <f>SUM(H5:I5)</f>
        <v>86200000</v>
      </c>
      <c r="K5" s="422">
        <f>TRUNC(J5/10,0)</f>
        <v>8620000</v>
      </c>
      <c r="L5" s="423">
        <f>IF(E5="",0,DATEDIF(D5,E5,"M"))</f>
        <v>124</v>
      </c>
      <c r="M5" s="424">
        <f>TRUNC(K5*(L5/12),-1)</f>
        <v>89073330</v>
      </c>
      <c r="N5" s="172">
        <f>IF(DATEDIF(D5,E5+1,"MD")&gt;0,DATEDIF(D5,E5+1,"M")+1,DATEDIF(D5,E5+1,"M"))</f>
        <v>125</v>
      </c>
      <c r="O5" t="b">
        <f>L5=N5</f>
        <v>0</v>
      </c>
      <c r="P5" s="321">
        <v>0</v>
      </c>
      <c r="Q5" s="322">
        <f>K5*P5/12</f>
        <v>0</v>
      </c>
      <c r="R5" s="12"/>
    </row>
    <row r="6" spans="1:25" ht="18" thickTop="1" thickBot="1">
      <c r="A6" s="831" t="s">
        <v>72</v>
      </c>
      <c r="B6" s="832"/>
      <c r="C6" s="832"/>
      <c r="D6" s="832"/>
      <c r="E6" s="832"/>
      <c r="F6" s="832"/>
      <c r="G6" s="833"/>
      <c r="H6" s="425">
        <f>SUM(H5)</f>
        <v>78700000</v>
      </c>
      <c r="I6" s="425">
        <f>SUM(I5)</f>
        <v>7500000</v>
      </c>
      <c r="J6" s="426">
        <f>SUM(J5)</f>
        <v>86200000</v>
      </c>
      <c r="K6" s="47"/>
      <c r="L6" s="47"/>
      <c r="M6" s="342">
        <f>SUM(M5)</f>
        <v>89073330</v>
      </c>
      <c r="N6" s="12"/>
      <c r="P6" s="323">
        <v>0</v>
      </c>
      <c r="Q6" s="324">
        <v>0</v>
      </c>
      <c r="R6" s="1" t="s">
        <v>249</v>
      </c>
    </row>
    <row r="7" spans="1:25">
      <c r="A7" s="343" t="s">
        <v>1046</v>
      </c>
      <c r="B7" s="1"/>
      <c r="C7" s="1"/>
      <c r="D7" s="1"/>
      <c r="E7" s="1"/>
      <c r="F7" s="1"/>
      <c r="G7" s="1"/>
      <c r="H7" s="1"/>
      <c r="I7" s="1"/>
      <c r="J7" s="1"/>
      <c r="K7" s="13"/>
      <c r="L7" s="14"/>
      <c r="M7" s="1"/>
      <c r="N7" s="1"/>
      <c r="P7" s="325" t="s">
        <v>81</v>
      </c>
      <c r="Q7" s="326">
        <f>TRUNC(SUM(Q4:Q6),-1)</f>
        <v>43100000</v>
      </c>
      <c r="R7" t="b">
        <f>M6=Q7</f>
        <v>0</v>
      </c>
    </row>
    <row r="8" spans="1:25">
      <c r="A8" s="344" t="s">
        <v>1047</v>
      </c>
      <c r="J8" s="351" t="s">
        <v>1044</v>
      </c>
      <c r="K8" s="960" t="s">
        <v>1042</v>
      </c>
      <c r="L8" s="960"/>
      <c r="M8" s="341">
        <f>M15</f>
        <v>269375000</v>
      </c>
    </row>
    <row r="9" spans="1:25">
      <c r="A9" s="344" t="s">
        <v>1048</v>
      </c>
      <c r="J9" s="351" t="s">
        <v>1045</v>
      </c>
      <c r="K9" s="960" t="s">
        <v>1043</v>
      </c>
      <c r="L9" s="960"/>
      <c r="M9" s="341">
        <f>MAX(M8-M6,0)</f>
        <v>180301670</v>
      </c>
    </row>
    <row r="10" spans="1:25">
      <c r="A10" s="344"/>
      <c r="J10" s="345"/>
      <c r="K10" s="346"/>
      <c r="L10" s="346"/>
      <c r="M10" s="347"/>
    </row>
    <row r="11" spans="1:25">
      <c r="A11" s="334" t="s">
        <v>67</v>
      </c>
      <c r="F11" s="331" t="s">
        <v>1050</v>
      </c>
      <c r="S11" s="93">
        <v>37000000</v>
      </c>
    </row>
    <row r="12" spans="1:25" ht="17.25" thickBot="1">
      <c r="S12" s="93">
        <f>SUM(S11:S11)</f>
        <v>37000000</v>
      </c>
      <c r="V12" t="s">
        <v>1086</v>
      </c>
      <c r="W12" t="s">
        <v>1090</v>
      </c>
    </row>
    <row r="13" spans="1:25" ht="17.25" thickBot="1">
      <c r="A13" s="332" t="s">
        <v>1056</v>
      </c>
      <c r="H13" s="894" t="s">
        <v>1081</v>
      </c>
      <c r="I13" s="895"/>
      <c r="J13" s="895"/>
      <c r="K13" s="433">
        <f>'임원퇴직급여한도계산-회사규정 직전 3년'!K13</f>
        <v>3</v>
      </c>
      <c r="L13" t="str">
        <f>"배라 가정("&amp;K13&amp;"/10)"</f>
        <v>배라 가정(3/10)</v>
      </c>
      <c r="Q13" t="s">
        <v>1085</v>
      </c>
      <c r="V13" s="93">
        <v>50000000</v>
      </c>
      <c r="W13" t="s">
        <v>1087</v>
      </c>
      <c r="X13" t="s">
        <v>1088</v>
      </c>
      <c r="Y13" t="s">
        <v>1089</v>
      </c>
    </row>
    <row r="14" spans="1:25" ht="21.75" thickBot="1">
      <c r="A14" s="68" t="s">
        <v>2</v>
      </c>
      <c r="B14" s="69" t="s">
        <v>3</v>
      </c>
      <c r="C14" s="69" t="s">
        <v>4</v>
      </c>
      <c r="D14" s="70" t="s">
        <v>5</v>
      </c>
      <c r="E14" s="70" t="s">
        <v>50</v>
      </c>
      <c r="F14" s="69" t="s">
        <v>6</v>
      </c>
      <c r="G14" s="71" t="s">
        <v>7</v>
      </c>
      <c r="H14" s="313" t="s">
        <v>68</v>
      </c>
      <c r="I14" s="314" t="s">
        <v>69</v>
      </c>
      <c r="J14" s="73" t="s">
        <v>71</v>
      </c>
      <c r="K14" s="350" t="str">
        <f>K13&amp;"/10"</f>
        <v>3/10</v>
      </c>
      <c r="L14" s="71" t="s">
        <v>1119</v>
      </c>
      <c r="M14" s="329" t="s">
        <v>1122</v>
      </c>
      <c r="Q14" t="s">
        <v>1096</v>
      </c>
      <c r="R14" s="93">
        <v>6000</v>
      </c>
      <c r="S14">
        <v>5000</v>
      </c>
      <c r="T14" s="93">
        <f>R14*S14</f>
        <v>30000000</v>
      </c>
      <c r="U14" s="469">
        <f>R14/$R$16</f>
        <v>0.6</v>
      </c>
      <c r="V14" s="474">
        <f>$V$13*U14</f>
        <v>30000000</v>
      </c>
      <c r="W14" s="349">
        <f>V14*14%</f>
        <v>4200000</v>
      </c>
      <c r="X14" s="349">
        <f>V14-20000000</f>
        <v>10000000</v>
      </c>
      <c r="Y14" s="93">
        <f>X14*38.5%</f>
        <v>3850000</v>
      </c>
    </row>
    <row r="15" spans="1:25" ht="18" thickTop="1" thickBot="1">
      <c r="A15" s="380">
        <f>A5</f>
        <v>1</v>
      </c>
      <c r="B15" s="376" t="s">
        <v>27</v>
      </c>
      <c r="C15" s="378" t="str">
        <f>C5</f>
        <v>이태임</v>
      </c>
      <c r="D15" s="211">
        <f>D5</f>
        <v>38204</v>
      </c>
      <c r="E15" s="212">
        <f>E5</f>
        <v>42004</v>
      </c>
      <c r="F15" s="375" t="str">
        <f>DATEDIF(D15,E15+1,"Y")&amp;"년 "&amp;DATEDIF(D15,E15+1,"YM")&amp;"개월 "&amp;IF(OR(AND(TEXT(D15,"dd")="01",TEXT(EOMONTH(E15,0),"dd")=TEXT(E15,"dd")),TEXT(TEXT(E15,"dd")+1,"dd")=TEXT(D15,"dd")),"",DATEDIF(D15,E15,"MD")+VALUE(TEXT(EOMONTH(D15,0),"dd"))-30&amp;"일")</f>
        <v>10년 4개월 27일</v>
      </c>
      <c r="G15" s="379">
        <f t="shared" ref="G15" si="1">E15-D15+1</f>
        <v>3801</v>
      </c>
      <c r="H15" s="412">
        <f>O74</f>
        <v>78700000</v>
      </c>
      <c r="I15" s="419">
        <f>P74</f>
        <v>7500000</v>
      </c>
      <c r="J15" s="421">
        <f>SUM(H15:I15)</f>
        <v>86200000</v>
      </c>
      <c r="K15" s="428">
        <f>TRUNC(J15*K13/10,0)</f>
        <v>25860000</v>
      </c>
      <c r="L15" s="423">
        <f>IF(E15="",0,DATEDIF(D15,E15,"M")+1)</f>
        <v>125</v>
      </c>
      <c r="M15" s="429">
        <f>TRUNC(K15*(L15/12),-1)</f>
        <v>269375000</v>
      </c>
      <c r="N15" s="328">
        <f>M15/M6</f>
        <v>3.0241936615595262</v>
      </c>
      <c r="Q15" t="s">
        <v>1097</v>
      </c>
      <c r="R15" s="93">
        <v>4000</v>
      </c>
      <c r="S15">
        <v>5000</v>
      </c>
      <c r="T15" s="93">
        <f>R15*S15</f>
        <v>20000000</v>
      </c>
      <c r="U15" s="469">
        <f>R15/$R$16</f>
        <v>0.4</v>
      </c>
      <c r="V15" s="474">
        <f>$V$13*U15</f>
        <v>20000000</v>
      </c>
      <c r="W15" s="349">
        <f>V15*14%</f>
        <v>2800000.0000000005</v>
      </c>
      <c r="X15" s="349">
        <f>V15-20000000</f>
        <v>0</v>
      </c>
    </row>
    <row r="16" spans="1:25" ht="17.25" thickTop="1">
      <c r="R16" s="93">
        <f t="shared" ref="R16:S16" si="2">SUM(R14:R15)</f>
        <v>10000</v>
      </c>
      <c r="S16" s="93">
        <f t="shared" si="2"/>
        <v>10000</v>
      </c>
      <c r="T16" s="93">
        <f>SUM(T14:T15)</f>
        <v>50000000</v>
      </c>
      <c r="U16" s="469">
        <f>SUM(U14:U15)</f>
        <v>1</v>
      </c>
      <c r="W16" s="349">
        <f>SUM(W14:W15)</f>
        <v>7000000</v>
      </c>
    </row>
    <row r="17" spans="1:20">
      <c r="S17" s="93" t="e">
        <f>S12-S31</f>
        <v>#REF!</v>
      </c>
    </row>
    <row r="18" spans="1:20" ht="17.25" thickBot="1">
      <c r="A18" s="332" t="s">
        <v>1055</v>
      </c>
    </row>
    <row r="19" spans="1:20" ht="17.25" thickBot="1">
      <c r="H19" s="894" t="s">
        <v>1034</v>
      </c>
      <c r="I19" s="895"/>
      <c r="J19" s="896"/>
    </row>
    <row r="20" spans="1:20" ht="17.25" thickBot="1">
      <c r="A20" s="332" t="s">
        <v>1121</v>
      </c>
      <c r="H20" s="894" t="str">
        <f>H13</f>
        <v>회사규정-퇴직직전 1년간 총급여</v>
      </c>
      <c r="I20" s="895"/>
      <c r="J20" s="896"/>
      <c r="K20" s="432">
        <f>K13</f>
        <v>3</v>
      </c>
      <c r="L20" t="str">
        <f>L13</f>
        <v>배라 가정(3/10)</v>
      </c>
    </row>
    <row r="21" spans="1:20" ht="21.75" thickBot="1">
      <c r="A21" s="68" t="s">
        <v>2</v>
      </c>
      <c r="B21" s="69" t="s">
        <v>3</v>
      </c>
      <c r="C21" s="69" t="s">
        <v>4</v>
      </c>
      <c r="D21" s="70" t="s">
        <v>5</v>
      </c>
      <c r="E21" s="318" t="s">
        <v>1027</v>
      </c>
      <c r="F21" s="69" t="s">
        <v>6</v>
      </c>
      <c r="G21" s="71" t="s">
        <v>7</v>
      </c>
      <c r="H21" s="335" t="s">
        <v>68</v>
      </c>
      <c r="I21" s="336" t="s">
        <v>69</v>
      </c>
      <c r="J21" s="73" t="s">
        <v>71</v>
      </c>
      <c r="K21" s="327" t="str">
        <f>K20&amp;"/10"</f>
        <v>3/10</v>
      </c>
      <c r="L21" s="71" t="s">
        <v>208</v>
      </c>
      <c r="M21" s="329" t="s">
        <v>1123</v>
      </c>
    </row>
    <row r="22" spans="1:20" ht="18" thickTop="1" thickBot="1">
      <c r="A22" s="380">
        <f>A15</f>
        <v>1</v>
      </c>
      <c r="B22" s="376" t="s">
        <v>27</v>
      </c>
      <c r="C22" s="378" t="str">
        <f>C15</f>
        <v>이태임</v>
      </c>
      <c r="D22" s="317">
        <f>D15</f>
        <v>38204</v>
      </c>
      <c r="E22" s="315">
        <v>40908</v>
      </c>
      <c r="F22" s="375" t="str">
        <f>DATEDIF(D22,E22+1,"Y")&amp;"년 "&amp;DATEDIF(D22,E22+1,"YM")&amp;"개월 "&amp;IF(OR(AND(TEXT(D22,"dd")="01",TEXT(EOMONTH(E22,0),"dd")=TEXT(E22,"dd")),TEXT(TEXT(E22,"dd")+1,"dd")=TEXT(D22,"dd")),"",DATEDIF(D22,E22,"MD")+VALUE(TEXT(EOMONTH(D22,0),"dd"))-30&amp;"일")</f>
        <v>7년 4개월 27일</v>
      </c>
      <c r="G22" s="379">
        <f t="shared" ref="G22" si="3">E22-D22+1</f>
        <v>2705</v>
      </c>
      <c r="H22" s="430">
        <f>U46</f>
        <v>66950000</v>
      </c>
      <c r="I22" s="431">
        <f>V46</f>
        <v>7700000</v>
      </c>
      <c r="J22" s="420">
        <f>SUM(H22:I22)</f>
        <v>74650000</v>
      </c>
      <c r="K22" s="427">
        <f>TRUNC(J22*K20/10,0)</f>
        <v>22395000</v>
      </c>
      <c r="L22" s="423">
        <f>IF(E22="",0,DATEDIF(D22,E22,"M")+1)</f>
        <v>89</v>
      </c>
      <c r="M22" s="429">
        <f>TRUNC(K22*(L22/12),-1)</f>
        <v>166096250</v>
      </c>
    </row>
    <row r="23" spans="1:20" ht="17.25" thickTop="1">
      <c r="J23" s="93" t="b">
        <f>J22=W46</f>
        <v>1</v>
      </c>
    </row>
    <row r="24" spans="1:20">
      <c r="P24" t="s">
        <v>1035</v>
      </c>
    </row>
    <row r="25" spans="1:20" ht="17.25" thickBot="1">
      <c r="P25" s="893" t="b">
        <f>M15=(P28+Q28)</f>
        <v>1</v>
      </c>
      <c r="Q25" s="893"/>
    </row>
    <row r="26" spans="1:20" ht="17.25" thickBot="1">
      <c r="A26" s="332" t="s">
        <v>1030</v>
      </c>
      <c r="H26" s="894" t="s">
        <v>1032</v>
      </c>
      <c r="I26" s="895"/>
      <c r="J26" s="896"/>
      <c r="K26" s="432">
        <v>3</v>
      </c>
      <c r="L26" t="s">
        <v>1057</v>
      </c>
      <c r="P26" s="965" t="s">
        <v>1031</v>
      </c>
      <c r="Q26" s="966"/>
    </row>
    <row r="27" spans="1:20" ht="21.75" thickBot="1">
      <c r="A27" s="68" t="s">
        <v>2</v>
      </c>
      <c r="B27" s="69" t="s">
        <v>3</v>
      </c>
      <c r="C27" s="69" t="s">
        <v>4</v>
      </c>
      <c r="D27" s="318" t="s">
        <v>1027</v>
      </c>
      <c r="E27" s="70" t="s">
        <v>50</v>
      </c>
      <c r="F27" s="69" t="s">
        <v>6</v>
      </c>
      <c r="G27" s="71" t="s">
        <v>7</v>
      </c>
      <c r="H27" s="335" t="s">
        <v>68</v>
      </c>
      <c r="I27" s="336" t="s">
        <v>69</v>
      </c>
      <c r="J27" s="73" t="s">
        <v>71</v>
      </c>
      <c r="K27" s="327" t="str">
        <f>K26&amp;"/10"</f>
        <v>3/10</v>
      </c>
      <c r="L27" s="71" t="s">
        <v>208</v>
      </c>
      <c r="M27" s="329" t="s">
        <v>1125</v>
      </c>
      <c r="N27" s="897" t="s">
        <v>1124</v>
      </c>
      <c r="O27" s="898"/>
      <c r="P27" s="330" t="s">
        <v>1126</v>
      </c>
      <c r="Q27" s="333" t="s">
        <v>1127</v>
      </c>
    </row>
    <row r="28" spans="1:20" ht="18" thickTop="1" thickBot="1">
      <c r="A28" s="380">
        <f>A22</f>
        <v>1</v>
      </c>
      <c r="B28" s="376" t="s">
        <v>27</v>
      </c>
      <c r="C28" s="378" t="str">
        <f>C22</f>
        <v>이태임</v>
      </c>
      <c r="D28" s="316">
        <v>40909</v>
      </c>
      <c r="E28" s="478">
        <f>E15</f>
        <v>42004</v>
      </c>
      <c r="F28" s="375" t="str">
        <f>DATEDIF(D28,E28+1,"Y")&amp;"년 "&amp;DATEDIF(D28,E28+1,"YM")&amp;"개월 "&amp;IF(OR(AND(TEXT(D28,"dd")="01",TEXT(EOMONTH(E28,0),"dd")=TEXT(E28,"dd")),TEXT(TEXT(E28,"dd")+1,"dd")=TEXT(D28,"dd")),"",DATEDIF(D28,E28,"MD")+VALUE(TEXT(EOMONTH(D28,0),"dd"))-30&amp;"일")</f>
        <v xml:space="preserve">3년 0개월 </v>
      </c>
      <c r="G28" s="379">
        <f t="shared" ref="G28" si="4">E28-D28+1</f>
        <v>1096</v>
      </c>
      <c r="H28" s="434">
        <f>O72</f>
        <v>74566666.666666672</v>
      </c>
      <c r="I28" s="435">
        <f>P72</f>
        <v>5333333.333333333</v>
      </c>
      <c r="J28" s="421">
        <f>SUM(H28:I28)</f>
        <v>79900000</v>
      </c>
      <c r="K28" s="428">
        <f>TRUNC(J28*K26/10,0)</f>
        <v>23970000</v>
      </c>
      <c r="L28" s="423">
        <f>IF(E28="",0,DATEDIF(D28,E28,"M")+1)</f>
        <v>36</v>
      </c>
      <c r="M28" s="437">
        <f>TRUNC(K28*(L28/12),-1)</f>
        <v>71910000</v>
      </c>
      <c r="N28" s="889">
        <f>MAX(M15-M22,0)</f>
        <v>103278750</v>
      </c>
      <c r="O28" s="890"/>
      <c r="P28" s="438">
        <f>MAX(N28-M28,0)</f>
        <v>31368750</v>
      </c>
      <c r="Q28" s="439">
        <f>M15-P28</f>
        <v>238006250</v>
      </c>
      <c r="R28" t="s">
        <v>1054</v>
      </c>
    </row>
    <row r="29" spans="1:20" ht="17.25" thickTop="1">
      <c r="L29" s="370">
        <f>VALUE(DATEDIF(D28,E28+1,"Y"))*12+VALUE(DATEDIF(D28,E28+1,"YM"))</f>
        <v>36</v>
      </c>
      <c r="O29" s="440" t="s">
        <v>1051</v>
      </c>
      <c r="P29" s="470" t="e">
        <f>#REF!</f>
        <v>#REF!</v>
      </c>
      <c r="Q29" s="442">
        <v>11150800</v>
      </c>
      <c r="R29" s="349" t="e">
        <f>SUM(P29:Q29)</f>
        <v>#REF!</v>
      </c>
    </row>
    <row r="30" spans="1:20" ht="17.25" thickBot="1">
      <c r="A30" t="s">
        <v>1026</v>
      </c>
      <c r="O30" s="440" t="s">
        <v>1052</v>
      </c>
      <c r="P30" s="470" t="e">
        <f>#REF!</f>
        <v>#REF!</v>
      </c>
      <c r="Q30" s="443">
        <v>1115080</v>
      </c>
      <c r="R30" s="349" t="e">
        <f>SUM(P30:Q30)</f>
        <v>#REF!</v>
      </c>
      <c r="S30" s="349" t="e">
        <f>SUM(R29:R30)</f>
        <v>#REF!</v>
      </c>
    </row>
    <row r="31" spans="1:20">
      <c r="O31" s="440" t="s">
        <v>1053</v>
      </c>
      <c r="P31" s="471" t="e">
        <f>SUM(P29:P30)</f>
        <v>#REF!</v>
      </c>
      <c r="Q31" s="441">
        <f>Q28-Q29-Q30</f>
        <v>225740370</v>
      </c>
      <c r="R31" s="349" t="e">
        <f>SUM(P31:Q31)</f>
        <v>#REF!</v>
      </c>
      <c r="S31" s="93" t="e">
        <f>'[1]임원퇴직급여한도계산(클라라)'!R31+R31</f>
        <v>#REF!</v>
      </c>
    </row>
    <row r="32" spans="1:20">
      <c r="M32" t="s">
        <v>1084</v>
      </c>
      <c r="T32" t="s">
        <v>1083</v>
      </c>
    </row>
    <row r="33" spans="1:23" ht="21" thickBot="1">
      <c r="A33" s="311" t="s">
        <v>1019</v>
      </c>
      <c r="M33" s="337" t="s">
        <v>1039</v>
      </c>
      <c r="N33" s="384" t="s">
        <v>28</v>
      </c>
      <c r="O33" s="396" t="s">
        <v>1036</v>
      </c>
      <c r="P33" s="396" t="s">
        <v>1037</v>
      </c>
      <c r="Q33" s="384" t="s">
        <v>81</v>
      </c>
      <c r="S33" s="337" t="s">
        <v>1039</v>
      </c>
      <c r="T33" s="406" t="s">
        <v>1077</v>
      </c>
      <c r="U33" s="407" t="s">
        <v>1078</v>
      </c>
      <c r="V33" s="407" t="s">
        <v>1079</v>
      </c>
      <c r="W33" s="339" t="s">
        <v>81</v>
      </c>
    </row>
    <row r="34" spans="1:23">
      <c r="A34" s="834" t="s">
        <v>28</v>
      </c>
      <c r="B34" s="836" t="s">
        <v>1020</v>
      </c>
      <c r="C34" s="837"/>
      <c r="D34" s="837"/>
      <c r="E34" s="837"/>
      <c r="F34" s="838"/>
      <c r="G34" s="836" t="s">
        <v>1021</v>
      </c>
      <c r="H34" s="837"/>
      <c r="I34" s="837"/>
      <c r="J34" s="837"/>
      <c r="K34" s="837"/>
      <c r="L34" s="839"/>
      <c r="M34" s="381">
        <v>1</v>
      </c>
      <c r="N34" s="385">
        <f t="shared" ref="N34:N53" si="5">EOMONTH(N35,-1)</f>
        <v>40939</v>
      </c>
      <c r="O34" s="446">
        <v>5800000</v>
      </c>
      <c r="P34" s="447">
        <v>1500000</v>
      </c>
      <c r="Q34" s="390"/>
      <c r="S34" s="338">
        <v>1</v>
      </c>
      <c r="T34" s="401">
        <v>40544</v>
      </c>
      <c r="U34" s="404">
        <v>5250000</v>
      </c>
      <c r="V34" s="405">
        <v>1500000</v>
      </c>
      <c r="W34" s="391">
        <f>SUM(U34:V34)</f>
        <v>6750000</v>
      </c>
    </row>
    <row r="35" spans="1:23">
      <c r="A35" s="835"/>
      <c r="B35" s="840" t="s">
        <v>1022</v>
      </c>
      <c r="C35" s="841"/>
      <c r="D35" s="841"/>
      <c r="E35" s="841"/>
      <c r="F35" s="842"/>
      <c r="G35" s="934" t="s">
        <v>1023</v>
      </c>
      <c r="H35" s="935"/>
      <c r="I35" s="935"/>
      <c r="J35" s="935"/>
      <c r="K35" s="935"/>
      <c r="L35" s="1336"/>
      <c r="M35" s="381">
        <f>M34+1</f>
        <v>2</v>
      </c>
      <c r="N35" s="385">
        <f t="shared" si="5"/>
        <v>40968</v>
      </c>
      <c r="O35" s="448">
        <v>5700000</v>
      </c>
      <c r="P35" s="449"/>
      <c r="Q35" s="390"/>
      <c r="S35" s="338">
        <f>S34+1</f>
        <v>2</v>
      </c>
      <c r="T35" s="401">
        <v>40575</v>
      </c>
      <c r="U35" s="397">
        <v>5000000</v>
      </c>
      <c r="V35" s="398"/>
      <c r="W35" s="391">
        <f t="shared" ref="W35:W45" si="6">SUM(U35:V35)</f>
        <v>5000000</v>
      </c>
    </row>
    <row r="36" spans="1:23">
      <c r="A36" s="835"/>
      <c r="B36" s="845" t="s">
        <v>1024</v>
      </c>
      <c r="C36" s="846"/>
      <c r="D36" s="846"/>
      <c r="E36" s="846" t="s">
        <v>1025</v>
      </c>
      <c r="F36" s="847"/>
      <c r="G36" s="848" t="s">
        <v>1024</v>
      </c>
      <c r="H36" s="846"/>
      <c r="I36" s="846"/>
      <c r="J36" s="846"/>
      <c r="K36" s="846" t="s">
        <v>1025</v>
      </c>
      <c r="L36" s="849"/>
      <c r="M36" s="381">
        <f t="shared" ref="M36:M69" si="7">M35+1</f>
        <v>3</v>
      </c>
      <c r="N36" s="385">
        <f t="shared" si="5"/>
        <v>40999</v>
      </c>
      <c r="O36" s="448">
        <v>5700000</v>
      </c>
      <c r="P36" s="449"/>
      <c r="Q36" s="390"/>
      <c r="S36" s="338">
        <f t="shared" ref="S36:S45" si="8">S35+1</f>
        <v>3</v>
      </c>
      <c r="T36" s="401">
        <v>40603</v>
      </c>
      <c r="U36" s="397">
        <v>5250000</v>
      </c>
      <c r="V36" s="398"/>
      <c r="W36" s="391">
        <f t="shared" si="6"/>
        <v>5250000</v>
      </c>
    </row>
    <row r="37" spans="1:23">
      <c r="A37" s="851" t="s">
        <v>61</v>
      </c>
      <c r="B37" s="853" t="s">
        <v>62</v>
      </c>
      <c r="C37" s="854"/>
      <c r="D37" s="855"/>
      <c r="E37" s="862" t="s">
        <v>63</v>
      </c>
      <c r="F37" s="863"/>
      <c r="G37" s="853" t="s">
        <v>64</v>
      </c>
      <c r="H37" s="854"/>
      <c r="I37" s="854"/>
      <c r="J37" s="855"/>
      <c r="K37" s="868" t="s">
        <v>63</v>
      </c>
      <c r="L37" s="869"/>
      <c r="M37" s="381">
        <f t="shared" si="7"/>
        <v>4</v>
      </c>
      <c r="N37" s="385">
        <f t="shared" si="5"/>
        <v>41029</v>
      </c>
      <c r="O37" s="448">
        <v>6000000</v>
      </c>
      <c r="P37" s="449"/>
      <c r="Q37" s="390"/>
      <c r="S37" s="338">
        <f t="shared" si="8"/>
        <v>4</v>
      </c>
      <c r="T37" s="401">
        <v>40634</v>
      </c>
      <c r="U37" s="397">
        <v>5700000</v>
      </c>
      <c r="V37" s="398"/>
      <c r="W37" s="391">
        <f t="shared" si="6"/>
        <v>5700000</v>
      </c>
    </row>
    <row r="38" spans="1:23">
      <c r="A38" s="852"/>
      <c r="B38" s="856"/>
      <c r="C38" s="857"/>
      <c r="D38" s="858"/>
      <c r="E38" s="864"/>
      <c r="F38" s="865"/>
      <c r="G38" s="856"/>
      <c r="H38" s="857"/>
      <c r="I38" s="857"/>
      <c r="J38" s="858"/>
      <c r="K38" s="868"/>
      <c r="L38" s="869"/>
      <c r="M38" s="381">
        <f t="shared" si="7"/>
        <v>5</v>
      </c>
      <c r="N38" s="385">
        <f t="shared" si="5"/>
        <v>41060</v>
      </c>
      <c r="O38" s="448">
        <v>6100000</v>
      </c>
      <c r="P38" s="449"/>
      <c r="Q38" s="390"/>
      <c r="S38" s="338">
        <f t="shared" si="8"/>
        <v>5</v>
      </c>
      <c r="T38" s="401">
        <v>40664</v>
      </c>
      <c r="U38" s="397">
        <v>5700000</v>
      </c>
      <c r="V38" s="398"/>
      <c r="W38" s="391">
        <f t="shared" si="6"/>
        <v>5700000</v>
      </c>
    </row>
    <row r="39" spans="1:23">
      <c r="A39" s="852"/>
      <c r="B39" s="856"/>
      <c r="C39" s="857"/>
      <c r="D39" s="858"/>
      <c r="E39" s="864"/>
      <c r="F39" s="865"/>
      <c r="G39" s="856"/>
      <c r="H39" s="857"/>
      <c r="I39" s="857"/>
      <c r="J39" s="858"/>
      <c r="K39" s="868"/>
      <c r="L39" s="869"/>
      <c r="M39" s="381">
        <f t="shared" si="7"/>
        <v>6</v>
      </c>
      <c r="N39" s="385">
        <f t="shared" si="5"/>
        <v>41090</v>
      </c>
      <c r="O39" s="448">
        <v>6100000</v>
      </c>
      <c r="P39" s="449"/>
      <c r="Q39" s="390"/>
      <c r="S39" s="338">
        <f t="shared" si="8"/>
        <v>6</v>
      </c>
      <c r="T39" s="401">
        <v>40695</v>
      </c>
      <c r="U39" s="397">
        <v>5750000</v>
      </c>
      <c r="V39" s="398"/>
      <c r="W39" s="391">
        <f t="shared" si="6"/>
        <v>5750000</v>
      </c>
    </row>
    <row r="40" spans="1:23">
      <c r="A40" s="852"/>
      <c r="B40" s="856"/>
      <c r="C40" s="857"/>
      <c r="D40" s="858"/>
      <c r="E40" s="864"/>
      <c r="F40" s="865"/>
      <c r="G40" s="856"/>
      <c r="H40" s="857"/>
      <c r="I40" s="857"/>
      <c r="J40" s="858"/>
      <c r="K40" s="868"/>
      <c r="L40" s="869"/>
      <c r="M40" s="381">
        <f t="shared" si="7"/>
        <v>7</v>
      </c>
      <c r="N40" s="385">
        <f t="shared" si="5"/>
        <v>41121</v>
      </c>
      <c r="O40" s="448">
        <v>6000000</v>
      </c>
      <c r="P40" s="449"/>
      <c r="Q40" s="390"/>
      <c r="S40" s="338">
        <f t="shared" si="8"/>
        <v>7</v>
      </c>
      <c r="T40" s="401">
        <v>40725</v>
      </c>
      <c r="U40" s="397">
        <v>5800000</v>
      </c>
      <c r="V40" s="398"/>
      <c r="W40" s="391">
        <f t="shared" si="6"/>
        <v>5800000</v>
      </c>
    </row>
    <row r="41" spans="1:23">
      <c r="A41" s="852"/>
      <c r="B41" s="856"/>
      <c r="C41" s="857"/>
      <c r="D41" s="858"/>
      <c r="E41" s="864"/>
      <c r="F41" s="865"/>
      <c r="G41" s="856"/>
      <c r="H41" s="857"/>
      <c r="I41" s="857"/>
      <c r="J41" s="858"/>
      <c r="K41" s="868"/>
      <c r="L41" s="869"/>
      <c r="M41" s="381">
        <f t="shared" si="7"/>
        <v>8</v>
      </c>
      <c r="N41" s="385">
        <f t="shared" si="5"/>
        <v>41152</v>
      </c>
      <c r="O41" s="448">
        <v>5800000</v>
      </c>
      <c r="P41" s="449"/>
      <c r="Q41" s="390"/>
      <c r="S41" s="338">
        <f t="shared" si="8"/>
        <v>8</v>
      </c>
      <c r="T41" s="401">
        <v>40756</v>
      </c>
      <c r="U41" s="397">
        <v>5800000</v>
      </c>
      <c r="V41" s="398"/>
      <c r="W41" s="391">
        <f t="shared" si="6"/>
        <v>5800000</v>
      </c>
    </row>
    <row r="42" spans="1:23">
      <c r="A42" s="852"/>
      <c r="B42" s="859"/>
      <c r="C42" s="860"/>
      <c r="D42" s="861"/>
      <c r="E42" s="866"/>
      <c r="F42" s="867"/>
      <c r="G42" s="859"/>
      <c r="H42" s="860"/>
      <c r="I42" s="860"/>
      <c r="J42" s="861"/>
      <c r="K42" s="868"/>
      <c r="L42" s="869"/>
      <c r="M42" s="381">
        <f t="shared" si="7"/>
        <v>9</v>
      </c>
      <c r="N42" s="385">
        <f t="shared" si="5"/>
        <v>41182</v>
      </c>
      <c r="O42" s="448">
        <v>5800000</v>
      </c>
      <c r="P42" s="449">
        <v>1000000</v>
      </c>
      <c r="Q42" s="390"/>
      <c r="S42" s="338">
        <f t="shared" si="8"/>
        <v>9</v>
      </c>
      <c r="T42" s="401">
        <v>40787</v>
      </c>
      <c r="U42" s="397">
        <v>5800000</v>
      </c>
      <c r="V42" s="398">
        <v>1000000</v>
      </c>
      <c r="W42" s="391">
        <f t="shared" si="6"/>
        <v>6800000</v>
      </c>
    </row>
    <row r="43" spans="1:23">
      <c r="A43" s="369" t="s">
        <v>91</v>
      </c>
      <c r="B43" s="823" t="s">
        <v>92</v>
      </c>
      <c r="C43" s="824"/>
      <c r="D43" s="825"/>
      <c r="E43" s="826" t="s">
        <v>95</v>
      </c>
      <c r="F43" s="827"/>
      <c r="G43" s="828" t="s">
        <v>96</v>
      </c>
      <c r="H43" s="829"/>
      <c r="I43" s="829"/>
      <c r="J43" s="830"/>
      <c r="K43" s="826" t="s">
        <v>95</v>
      </c>
      <c r="L43" s="829"/>
      <c r="M43" s="381">
        <f t="shared" si="7"/>
        <v>10</v>
      </c>
      <c r="N43" s="385">
        <f t="shared" si="5"/>
        <v>41213</v>
      </c>
      <c r="O43" s="448">
        <v>5900000</v>
      </c>
      <c r="P43" s="449"/>
      <c r="Q43" s="390"/>
      <c r="S43" s="338">
        <f t="shared" si="8"/>
        <v>10</v>
      </c>
      <c r="T43" s="401">
        <v>40817</v>
      </c>
      <c r="U43" s="397">
        <v>5700000</v>
      </c>
      <c r="V43" s="398"/>
      <c r="W43" s="391">
        <f t="shared" si="6"/>
        <v>5700000</v>
      </c>
    </row>
    <row r="44" spans="1:23">
      <c r="A44" s="65" t="s">
        <v>73</v>
      </c>
      <c r="B44" t="s">
        <v>65</v>
      </c>
      <c r="M44" s="381">
        <f t="shared" si="7"/>
        <v>11</v>
      </c>
      <c r="N44" s="385">
        <f t="shared" si="5"/>
        <v>41243</v>
      </c>
      <c r="O44" s="450">
        <v>5800000</v>
      </c>
      <c r="P44" s="451"/>
      <c r="Q44" s="391">
        <f>SUM(O44:P44)</f>
        <v>5800000</v>
      </c>
      <c r="S44" s="338">
        <f t="shared" si="8"/>
        <v>11</v>
      </c>
      <c r="T44" s="401">
        <v>40848</v>
      </c>
      <c r="U44" s="397">
        <v>5600000</v>
      </c>
      <c r="V44" s="398"/>
      <c r="W44" s="391">
        <f t="shared" si="6"/>
        <v>5600000</v>
      </c>
    </row>
    <row r="45" spans="1:23" ht="17.25" thickBot="1">
      <c r="A45" s="65" t="s">
        <v>74</v>
      </c>
      <c r="B45" t="s">
        <v>66</v>
      </c>
      <c r="M45" s="462">
        <f t="shared" si="7"/>
        <v>12</v>
      </c>
      <c r="N45" s="463">
        <f t="shared" si="5"/>
        <v>41274</v>
      </c>
      <c r="O45" s="464">
        <v>5900000</v>
      </c>
      <c r="P45" s="465"/>
      <c r="Q45" s="466">
        <f t="shared" ref="Q45:Q69" si="9">SUM(O45:P45)</f>
        <v>5900000</v>
      </c>
      <c r="S45" s="338">
        <f t="shared" si="8"/>
        <v>12</v>
      </c>
      <c r="T45" s="402">
        <v>40878</v>
      </c>
      <c r="U45" s="399">
        <v>5600000</v>
      </c>
      <c r="V45" s="400">
        <v>5200000</v>
      </c>
      <c r="W45" s="392">
        <f t="shared" si="6"/>
        <v>10800000</v>
      </c>
    </row>
    <row r="46" spans="1:23">
      <c r="M46" s="381">
        <f t="shared" si="7"/>
        <v>13</v>
      </c>
      <c r="N46" s="458">
        <f t="shared" si="5"/>
        <v>41305</v>
      </c>
      <c r="O46" s="459">
        <v>6100000</v>
      </c>
      <c r="P46" s="460"/>
      <c r="Q46" s="461">
        <f t="shared" si="9"/>
        <v>6100000</v>
      </c>
      <c r="T46" s="340" t="s">
        <v>1038</v>
      </c>
      <c r="U46" s="403">
        <f>SUM(U34:U45)</f>
        <v>66950000</v>
      </c>
      <c r="V46" s="403">
        <f>SUM(V34:V45)</f>
        <v>7700000</v>
      </c>
      <c r="W46" s="383">
        <f>SUM(W34:W45)</f>
        <v>74650000</v>
      </c>
    </row>
    <row r="47" spans="1:23">
      <c r="A47" t="s">
        <v>82</v>
      </c>
      <c r="M47" s="381">
        <f t="shared" si="7"/>
        <v>14</v>
      </c>
      <c r="N47" s="385">
        <f t="shared" si="5"/>
        <v>41333</v>
      </c>
      <c r="O47" s="450">
        <v>5800000</v>
      </c>
      <c r="P47" s="451">
        <v>1500000</v>
      </c>
      <c r="Q47" s="391">
        <f t="shared" si="9"/>
        <v>7300000</v>
      </c>
    </row>
    <row r="48" spans="1:23">
      <c r="M48" s="381">
        <f t="shared" si="7"/>
        <v>15</v>
      </c>
      <c r="N48" s="385">
        <f t="shared" si="5"/>
        <v>41364</v>
      </c>
      <c r="O48" s="450">
        <v>5900000</v>
      </c>
      <c r="P48" s="451"/>
      <c r="Q48" s="391">
        <f t="shared" si="9"/>
        <v>5900000</v>
      </c>
    </row>
    <row r="49" spans="1:18">
      <c r="A49" t="s">
        <v>89</v>
      </c>
      <c r="M49" s="381">
        <f t="shared" si="7"/>
        <v>16</v>
      </c>
      <c r="N49" s="385">
        <f t="shared" si="5"/>
        <v>41394</v>
      </c>
      <c r="O49" s="450">
        <v>6200000</v>
      </c>
      <c r="P49" s="451"/>
      <c r="Q49" s="391">
        <f t="shared" si="9"/>
        <v>6200000</v>
      </c>
    </row>
    <row r="50" spans="1:18">
      <c r="A50" t="s">
        <v>90</v>
      </c>
      <c r="M50" s="381">
        <f t="shared" si="7"/>
        <v>17</v>
      </c>
      <c r="N50" s="385">
        <f t="shared" si="5"/>
        <v>41425</v>
      </c>
      <c r="O50" s="450">
        <v>6200000</v>
      </c>
      <c r="P50" s="451"/>
      <c r="Q50" s="391">
        <f t="shared" si="9"/>
        <v>6200000</v>
      </c>
    </row>
    <row r="51" spans="1:18">
      <c r="M51" s="381">
        <f t="shared" si="7"/>
        <v>18</v>
      </c>
      <c r="N51" s="385">
        <f t="shared" si="5"/>
        <v>41455</v>
      </c>
      <c r="O51" s="450">
        <v>6200000</v>
      </c>
      <c r="P51" s="451"/>
      <c r="Q51" s="391">
        <f t="shared" si="9"/>
        <v>6200000</v>
      </c>
    </row>
    <row r="52" spans="1:18">
      <c r="M52" s="381">
        <f t="shared" si="7"/>
        <v>19</v>
      </c>
      <c r="N52" s="385">
        <f t="shared" si="5"/>
        <v>41486</v>
      </c>
      <c r="O52" s="450">
        <v>6200000</v>
      </c>
      <c r="P52" s="451"/>
      <c r="Q52" s="391">
        <f t="shared" si="9"/>
        <v>6200000</v>
      </c>
    </row>
    <row r="53" spans="1:18">
      <c r="A53" t="s">
        <v>163</v>
      </c>
      <c r="M53" s="381">
        <f t="shared" si="7"/>
        <v>20</v>
      </c>
      <c r="N53" s="385">
        <f t="shared" si="5"/>
        <v>41517</v>
      </c>
      <c r="O53" s="450">
        <v>6200000</v>
      </c>
      <c r="P53" s="451">
        <v>3000000</v>
      </c>
      <c r="Q53" s="391">
        <f t="shared" si="9"/>
        <v>9200000</v>
      </c>
    </row>
    <row r="54" spans="1:18">
      <c r="A54" s="870" t="s">
        <v>164</v>
      </c>
      <c r="B54" s="871"/>
      <c r="C54" s="872" t="s">
        <v>167</v>
      </c>
      <c r="D54" s="873"/>
      <c r="E54" s="872" t="s">
        <v>170</v>
      </c>
      <c r="F54" s="873"/>
      <c r="G54" s="872" t="s">
        <v>173</v>
      </c>
      <c r="H54" s="874"/>
      <c r="M54" s="381">
        <f t="shared" si="7"/>
        <v>21</v>
      </c>
      <c r="N54" s="385">
        <f>EOMONTH(N55,-1)</f>
        <v>41547</v>
      </c>
      <c r="O54" s="450">
        <v>6400000</v>
      </c>
      <c r="P54" s="451">
        <v>1500000</v>
      </c>
      <c r="Q54" s="391">
        <f t="shared" si="9"/>
        <v>7900000</v>
      </c>
    </row>
    <row r="55" spans="1:18">
      <c r="A55" s="875" t="s">
        <v>165</v>
      </c>
      <c r="B55" s="876"/>
      <c r="C55" s="877" t="s">
        <v>167</v>
      </c>
      <c r="D55" s="878"/>
      <c r="E55" s="877" t="s">
        <v>171</v>
      </c>
      <c r="F55" s="878"/>
      <c r="G55" s="877" t="s">
        <v>174</v>
      </c>
      <c r="H55" s="879"/>
      <c r="M55" s="381">
        <f t="shared" si="7"/>
        <v>22</v>
      </c>
      <c r="N55" s="385">
        <f>EOMONTH(N56,-1)</f>
        <v>41578</v>
      </c>
      <c r="O55" s="450">
        <v>6400000</v>
      </c>
      <c r="P55" s="451"/>
      <c r="Q55" s="391">
        <f t="shared" si="9"/>
        <v>6400000</v>
      </c>
    </row>
    <row r="56" spans="1:18">
      <c r="A56" s="880" t="s">
        <v>166</v>
      </c>
      <c r="B56" s="881"/>
      <c r="C56" s="881" t="s">
        <v>168</v>
      </c>
      <c r="D56" s="881"/>
      <c r="E56" s="884" t="s">
        <v>171</v>
      </c>
      <c r="F56" s="885"/>
      <c r="G56" s="884" t="s">
        <v>175</v>
      </c>
      <c r="H56" s="886"/>
      <c r="M56" s="381">
        <f t="shared" si="7"/>
        <v>23</v>
      </c>
      <c r="N56" s="385">
        <f>EOMONTH(N57,-1)</f>
        <v>41608</v>
      </c>
      <c r="O56" s="450">
        <v>6400000</v>
      </c>
      <c r="P56" s="451"/>
      <c r="Q56" s="391">
        <f t="shared" si="9"/>
        <v>6400000</v>
      </c>
    </row>
    <row r="57" spans="1:18" ht="17.25" thickBot="1">
      <c r="A57" s="882"/>
      <c r="B57" s="883"/>
      <c r="C57" s="887" t="s">
        <v>169</v>
      </c>
      <c r="D57" s="825"/>
      <c r="E57" s="887" t="s">
        <v>172</v>
      </c>
      <c r="F57" s="825"/>
      <c r="G57" s="887" t="s">
        <v>175</v>
      </c>
      <c r="H57" s="888"/>
      <c r="M57" s="467">
        <f t="shared" si="7"/>
        <v>24</v>
      </c>
      <c r="N57" s="386">
        <f>EOMONTH(N58,-1)</f>
        <v>41639</v>
      </c>
      <c r="O57" s="452">
        <v>6400000</v>
      </c>
      <c r="P57" s="453"/>
      <c r="Q57" s="392">
        <f t="shared" si="9"/>
        <v>6400000</v>
      </c>
    </row>
    <row r="58" spans="1:18">
      <c r="M58" s="381">
        <f t="shared" si="7"/>
        <v>25</v>
      </c>
      <c r="N58" s="387">
        <f>EOMONTH(N59,-1)</f>
        <v>41670</v>
      </c>
      <c r="O58" s="454">
        <v>6400000</v>
      </c>
      <c r="P58" s="455">
        <v>1500000</v>
      </c>
      <c r="Q58" s="393">
        <f t="shared" si="9"/>
        <v>7900000</v>
      </c>
      <c r="R58">
        <f t="shared" ref="R58:R67" si="10">R59+1</f>
        <v>12</v>
      </c>
    </row>
    <row r="59" spans="1:18">
      <c r="M59" s="381">
        <f t="shared" si="7"/>
        <v>26</v>
      </c>
      <c r="N59" s="388">
        <f t="shared" ref="N59:N67" si="11">EOMONTH(N60,-1)</f>
        <v>41698</v>
      </c>
      <c r="O59" s="450">
        <v>6200000</v>
      </c>
      <c r="P59" s="451"/>
      <c r="Q59" s="394">
        <f t="shared" si="9"/>
        <v>6200000</v>
      </c>
      <c r="R59">
        <f t="shared" si="10"/>
        <v>11</v>
      </c>
    </row>
    <row r="60" spans="1:18">
      <c r="M60" s="381">
        <f t="shared" si="7"/>
        <v>27</v>
      </c>
      <c r="N60" s="388">
        <f t="shared" si="11"/>
        <v>41729</v>
      </c>
      <c r="O60" s="450">
        <v>6400000</v>
      </c>
      <c r="P60" s="451"/>
      <c r="Q60" s="394">
        <f t="shared" si="9"/>
        <v>6400000</v>
      </c>
      <c r="R60">
        <f t="shared" si="10"/>
        <v>10</v>
      </c>
    </row>
    <row r="61" spans="1:18">
      <c r="M61" s="381">
        <f t="shared" si="7"/>
        <v>28</v>
      </c>
      <c r="N61" s="388">
        <f t="shared" si="11"/>
        <v>41759</v>
      </c>
      <c r="O61" s="450">
        <v>6700000</v>
      </c>
      <c r="P61" s="451"/>
      <c r="Q61" s="394">
        <f t="shared" si="9"/>
        <v>6700000</v>
      </c>
      <c r="R61">
        <f t="shared" si="10"/>
        <v>9</v>
      </c>
    </row>
    <row r="62" spans="1:18">
      <c r="M62" s="381">
        <f t="shared" si="7"/>
        <v>29</v>
      </c>
      <c r="N62" s="388">
        <f t="shared" si="11"/>
        <v>41790</v>
      </c>
      <c r="O62" s="450">
        <v>6700000</v>
      </c>
      <c r="P62" s="451"/>
      <c r="Q62" s="394">
        <f t="shared" si="9"/>
        <v>6700000</v>
      </c>
      <c r="R62">
        <f t="shared" si="10"/>
        <v>8</v>
      </c>
    </row>
    <row r="63" spans="1:18">
      <c r="M63" s="381">
        <f t="shared" si="7"/>
        <v>30</v>
      </c>
      <c r="N63" s="388">
        <f t="shared" si="11"/>
        <v>41820</v>
      </c>
      <c r="O63" s="450">
        <v>6700000</v>
      </c>
      <c r="P63" s="451"/>
      <c r="Q63" s="394">
        <f t="shared" si="9"/>
        <v>6700000</v>
      </c>
      <c r="R63">
        <f t="shared" si="10"/>
        <v>7</v>
      </c>
    </row>
    <row r="64" spans="1:18">
      <c r="M64" s="381">
        <f t="shared" si="7"/>
        <v>31</v>
      </c>
      <c r="N64" s="388">
        <f t="shared" si="11"/>
        <v>41851</v>
      </c>
      <c r="O64" s="450">
        <v>6700000</v>
      </c>
      <c r="P64" s="451"/>
      <c r="Q64" s="394">
        <f t="shared" si="9"/>
        <v>6700000</v>
      </c>
      <c r="R64">
        <f t="shared" si="10"/>
        <v>6</v>
      </c>
    </row>
    <row r="65" spans="13:18">
      <c r="M65" s="381">
        <f t="shared" si="7"/>
        <v>32</v>
      </c>
      <c r="N65" s="388">
        <f t="shared" si="11"/>
        <v>41882</v>
      </c>
      <c r="O65" s="450">
        <v>6700000</v>
      </c>
      <c r="P65" s="451"/>
      <c r="Q65" s="394">
        <f t="shared" si="9"/>
        <v>6700000</v>
      </c>
      <c r="R65">
        <f t="shared" si="10"/>
        <v>5</v>
      </c>
    </row>
    <row r="66" spans="13:18">
      <c r="M66" s="381">
        <f t="shared" si="7"/>
        <v>33</v>
      </c>
      <c r="N66" s="388">
        <f t="shared" si="11"/>
        <v>41912</v>
      </c>
      <c r="O66" s="450">
        <v>6700000</v>
      </c>
      <c r="P66" s="451">
        <v>1000000</v>
      </c>
      <c r="Q66" s="394">
        <f t="shared" si="9"/>
        <v>7700000</v>
      </c>
      <c r="R66">
        <f t="shared" si="10"/>
        <v>4</v>
      </c>
    </row>
    <row r="67" spans="13:18">
      <c r="M67" s="381">
        <f t="shared" si="7"/>
        <v>34</v>
      </c>
      <c r="N67" s="388">
        <f t="shared" si="11"/>
        <v>41943</v>
      </c>
      <c r="O67" s="450">
        <v>6500000</v>
      </c>
      <c r="P67" s="451">
        <v>5000000</v>
      </c>
      <c r="Q67" s="394">
        <f t="shared" si="9"/>
        <v>11500000</v>
      </c>
      <c r="R67">
        <f t="shared" si="10"/>
        <v>3</v>
      </c>
    </row>
    <row r="68" spans="13:18">
      <c r="M68" s="381">
        <f t="shared" si="7"/>
        <v>35</v>
      </c>
      <c r="N68" s="388">
        <f>EOMONTH(N69,-1)</f>
        <v>41973</v>
      </c>
      <c r="O68" s="450">
        <v>6500000</v>
      </c>
      <c r="P68" s="451"/>
      <c r="Q68" s="394">
        <f t="shared" si="9"/>
        <v>6500000</v>
      </c>
      <c r="R68">
        <f>R69+1</f>
        <v>2</v>
      </c>
    </row>
    <row r="69" spans="13:18" ht="17.25" thickBot="1">
      <c r="M69" s="381">
        <f t="shared" si="7"/>
        <v>36</v>
      </c>
      <c r="N69" s="389">
        <f>E1</f>
        <v>42004</v>
      </c>
      <c r="O69" s="456">
        <v>6500000</v>
      </c>
      <c r="P69" s="457"/>
      <c r="Q69" s="395">
        <f t="shared" si="9"/>
        <v>6500000</v>
      </c>
      <c r="R69">
        <v>1</v>
      </c>
    </row>
    <row r="70" spans="13:18">
      <c r="M70" s="382">
        <f>COUNTA(O34:O69)</f>
        <v>36</v>
      </c>
      <c r="N70" s="415" t="s">
        <v>1038</v>
      </c>
      <c r="O70" s="416">
        <f>SUM(O34:O69)</f>
        <v>223700000</v>
      </c>
      <c r="P70" s="416">
        <f>SUM(P34:P69)</f>
        <v>16000000</v>
      </c>
      <c r="Q70" s="416">
        <f>SUM(O70:P70)</f>
        <v>239700000</v>
      </c>
      <c r="R70" t="s">
        <v>1080</v>
      </c>
    </row>
    <row r="71" spans="13:18">
      <c r="M71" s="381" t="b">
        <f>M69=M70</f>
        <v>1</v>
      </c>
      <c r="N71" s="417" t="s">
        <v>1040</v>
      </c>
      <c r="O71" s="414">
        <f>O70/M70</f>
        <v>6213888.888888889</v>
      </c>
      <c r="P71" s="414">
        <f>P70/M70</f>
        <v>444444.44444444444</v>
      </c>
      <c r="Q71" s="414">
        <f>SUM(O71:P71)</f>
        <v>6658333.333333333</v>
      </c>
      <c r="R71" s="436">
        <f>Q71-Q70/M70</f>
        <v>0</v>
      </c>
    </row>
    <row r="72" spans="13:18">
      <c r="N72" s="479" t="s">
        <v>1120</v>
      </c>
      <c r="O72" s="414">
        <f>O71*12</f>
        <v>74566666.666666672</v>
      </c>
      <c r="P72" s="414">
        <f>P71*12</f>
        <v>5333333.333333333</v>
      </c>
      <c r="Q72" s="418">
        <f>TRUNC(Q71*12,0)</f>
        <v>79900000</v>
      </c>
      <c r="R72" s="436">
        <f>SUM(O72:P72)-Q72</f>
        <v>0</v>
      </c>
    </row>
    <row r="74" spans="13:18">
      <c r="M74">
        <f>COUNTA(O58:O69)</f>
        <v>12</v>
      </c>
      <c r="N74" s="413" t="s">
        <v>1128</v>
      </c>
      <c r="O74" s="414">
        <f>SUM(O58:O69)</f>
        <v>78700000</v>
      </c>
      <c r="P74" s="414">
        <f>SUM(P58:P69)</f>
        <v>7500000</v>
      </c>
      <c r="Q74" s="414">
        <f>SUM(O74:P74)</f>
        <v>86200000</v>
      </c>
    </row>
    <row r="135" spans="1:32">
      <c r="A135" s="486" t="s">
        <v>1160</v>
      </c>
      <c r="B135" s="214"/>
      <c r="C135" s="214"/>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row>
    <row r="136" spans="1:32">
      <c r="A136" s="214"/>
      <c r="B136" s="214" t="s">
        <v>1161</v>
      </c>
      <c r="C136" s="214"/>
      <c r="D136" s="214"/>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row>
    <row r="137" spans="1:32">
      <c r="A137" s="214"/>
      <c r="B137" s="214"/>
      <c r="C137" s="214" t="s">
        <v>1162</v>
      </c>
      <c r="D137" s="214"/>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row>
    <row r="138" spans="1:32">
      <c r="A138" s="214"/>
      <c r="B138" s="214"/>
      <c r="C138" s="487" t="s">
        <v>1163</v>
      </c>
      <c r="D138" s="487"/>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row>
    <row r="139" spans="1:32">
      <c r="A139" s="214"/>
      <c r="B139" s="214"/>
      <c r="C139" s="487" t="s">
        <v>1164</v>
      </c>
      <c r="D139" s="487"/>
      <c r="E139" s="214"/>
      <c r="F139" s="214"/>
      <c r="G139" s="214"/>
      <c r="H139" s="214"/>
      <c r="I139" s="214"/>
      <c r="J139" s="214"/>
      <c r="K139" s="214"/>
      <c r="L139" s="214"/>
      <c r="M139" s="214"/>
      <c r="N139" s="214"/>
      <c r="O139" s="214"/>
      <c r="P139" s="214"/>
      <c r="Q139" s="214"/>
      <c r="R139" s="214"/>
      <c r="S139" s="214"/>
      <c r="T139" s="214"/>
      <c r="U139" s="214"/>
      <c r="V139" s="214"/>
      <c r="W139" s="214"/>
      <c r="X139" s="214"/>
      <c r="Y139" s="214"/>
      <c r="Z139" s="214"/>
      <c r="AA139" s="214"/>
      <c r="AB139" s="214"/>
      <c r="AC139" s="214"/>
      <c r="AD139" s="214"/>
      <c r="AE139" s="214"/>
      <c r="AF139" s="214"/>
    </row>
    <row r="140" spans="1:32">
      <c r="A140" s="214"/>
      <c r="B140" s="214" t="s">
        <v>1165</v>
      </c>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row>
    <row r="141" spans="1:32">
      <c r="A141" s="214"/>
      <c r="B141" s="899" t="s">
        <v>1166</v>
      </c>
      <c r="C141" s="900"/>
      <c r="D141" s="900"/>
      <c r="E141" s="900"/>
      <c r="F141" s="900"/>
      <c r="G141" s="900"/>
      <c r="H141" s="900"/>
      <c r="I141" s="900"/>
      <c r="J141" s="900"/>
      <c r="K141" s="900"/>
      <c r="L141" s="900"/>
      <c r="M141" s="900"/>
      <c r="N141" s="900"/>
      <c r="O141" s="900"/>
      <c r="P141" s="900"/>
      <c r="Q141" s="900"/>
      <c r="R141" s="900"/>
      <c r="S141" s="900"/>
      <c r="T141" s="900"/>
      <c r="U141" s="900"/>
      <c r="V141" s="900"/>
      <c r="W141" s="900"/>
      <c r="X141" s="900"/>
      <c r="Y141" s="900"/>
      <c r="Z141" s="900"/>
      <c r="AA141" s="900"/>
      <c r="AB141" s="900"/>
      <c r="AC141" s="900"/>
      <c r="AD141" s="900"/>
      <c r="AE141" s="900"/>
      <c r="AF141" s="214"/>
    </row>
    <row r="142" spans="1:32">
      <c r="A142" s="214"/>
      <c r="B142" s="214"/>
      <c r="C142" s="214"/>
      <c r="D142" s="214"/>
      <c r="E142" s="214"/>
      <c r="F142" s="214"/>
      <c r="G142" s="214"/>
      <c r="H142" s="214"/>
      <c r="I142" s="214"/>
      <c r="J142" s="214"/>
      <c r="K142" s="214"/>
      <c r="L142" s="214"/>
      <c r="M142" s="214"/>
      <c r="N142" s="214"/>
      <c r="O142" s="214"/>
      <c r="P142" s="214"/>
      <c r="Q142" s="214"/>
      <c r="R142" s="214"/>
      <c r="S142" s="214"/>
      <c r="T142" s="214"/>
      <c r="U142" s="214"/>
      <c r="V142" s="214"/>
      <c r="W142" s="214"/>
      <c r="X142" s="214"/>
      <c r="Y142" s="214"/>
      <c r="Z142" s="214"/>
      <c r="AA142" s="214"/>
      <c r="AB142" s="214"/>
      <c r="AC142" s="214"/>
      <c r="AD142" s="214"/>
      <c r="AE142" s="214"/>
      <c r="AF142" s="214"/>
    </row>
    <row r="143" spans="1:32">
      <c r="A143" s="214"/>
      <c r="B143" s="901" t="s">
        <v>1167</v>
      </c>
      <c r="C143" s="902"/>
      <c r="D143" s="902"/>
      <c r="E143" s="902"/>
      <c r="F143" s="902"/>
      <c r="G143" s="903"/>
      <c r="H143" s="910" t="s">
        <v>1168</v>
      </c>
      <c r="I143" s="910"/>
      <c r="J143" s="910"/>
      <c r="K143" s="910"/>
      <c r="L143" s="910"/>
      <c r="M143" s="910"/>
      <c r="N143" s="910"/>
      <c r="O143" s="910"/>
      <c r="P143" s="910"/>
      <c r="Q143" s="910"/>
      <c r="R143" s="910"/>
      <c r="S143" s="910"/>
      <c r="T143" s="910"/>
      <c r="U143" s="910"/>
      <c r="V143" s="910"/>
      <c r="W143" s="910"/>
      <c r="X143" s="910"/>
      <c r="Y143" s="910"/>
      <c r="Z143" s="910"/>
      <c r="AA143" s="910"/>
      <c r="AB143" s="910"/>
      <c r="AC143" s="910"/>
      <c r="AD143" s="910"/>
      <c r="AE143" s="910"/>
      <c r="AF143" s="214"/>
    </row>
    <row r="144" spans="1:32">
      <c r="A144" s="214"/>
      <c r="B144" s="904"/>
      <c r="C144" s="905"/>
      <c r="D144" s="905"/>
      <c r="E144" s="905"/>
      <c r="F144" s="905"/>
      <c r="G144" s="906"/>
      <c r="H144" s="901" t="s">
        <v>1169</v>
      </c>
      <c r="I144" s="902"/>
      <c r="J144" s="902"/>
      <c r="K144" s="902"/>
      <c r="L144" s="902"/>
      <c r="M144" s="902"/>
      <c r="N144" s="902"/>
      <c r="O144" s="902"/>
      <c r="P144" s="901" t="s">
        <v>1169</v>
      </c>
      <c r="Q144" s="902"/>
      <c r="R144" s="902"/>
      <c r="S144" s="902"/>
      <c r="T144" s="902"/>
      <c r="U144" s="902"/>
      <c r="V144" s="902"/>
      <c r="W144" s="903"/>
      <c r="X144" s="901" t="s">
        <v>1169</v>
      </c>
      <c r="Y144" s="902"/>
      <c r="Z144" s="902"/>
      <c r="AA144" s="902"/>
      <c r="AB144" s="902"/>
      <c r="AC144" s="902"/>
      <c r="AD144" s="902"/>
      <c r="AE144" s="903"/>
      <c r="AF144" s="214"/>
    </row>
    <row r="145" spans="1:32">
      <c r="A145" s="214"/>
      <c r="B145" s="907"/>
      <c r="C145" s="908"/>
      <c r="D145" s="908"/>
      <c r="E145" s="908"/>
      <c r="F145" s="908"/>
      <c r="G145" s="909"/>
      <c r="H145" s="488">
        <v>0</v>
      </c>
      <c r="I145" s="214" t="s">
        <v>1170</v>
      </c>
      <c r="J145" s="214"/>
      <c r="K145" s="214"/>
      <c r="L145" s="488">
        <v>3</v>
      </c>
      <c r="M145" s="214" t="s">
        <v>1171</v>
      </c>
      <c r="N145" s="214"/>
      <c r="O145" s="214"/>
      <c r="P145" s="489">
        <f>L145</f>
        <v>3</v>
      </c>
      <c r="Q145" s="490" t="s">
        <v>1170</v>
      </c>
      <c r="R145" s="490"/>
      <c r="S145" s="490"/>
      <c r="T145" s="491">
        <v>10</v>
      </c>
      <c r="U145" s="490" t="s">
        <v>1171</v>
      </c>
      <c r="V145" s="490"/>
      <c r="W145" s="492"/>
      <c r="X145" s="493"/>
      <c r="Y145" s="490"/>
      <c r="Z145" s="911">
        <f>T145</f>
        <v>10</v>
      </c>
      <c r="AA145" s="911"/>
      <c r="AB145" s="494" t="s">
        <v>1172</v>
      </c>
      <c r="AC145" s="490"/>
      <c r="AD145" s="490"/>
      <c r="AE145" s="492"/>
      <c r="AF145" s="214"/>
    </row>
    <row r="146" spans="1:32">
      <c r="A146" s="214"/>
      <c r="B146" s="910" t="s">
        <v>1075</v>
      </c>
      <c r="C146" s="910"/>
      <c r="D146" s="910"/>
      <c r="E146" s="910"/>
      <c r="F146" s="910"/>
      <c r="G146" s="910"/>
      <c r="H146" s="912">
        <v>1.5</v>
      </c>
      <c r="I146" s="912"/>
      <c r="J146" s="912"/>
      <c r="K146" s="912"/>
      <c r="L146" s="912"/>
      <c r="M146" s="912"/>
      <c r="N146" s="912"/>
      <c r="O146" s="913"/>
      <c r="P146" s="912">
        <v>2.5</v>
      </c>
      <c r="Q146" s="912"/>
      <c r="R146" s="912"/>
      <c r="S146" s="912"/>
      <c r="T146" s="912"/>
      <c r="U146" s="912"/>
      <c r="V146" s="912"/>
      <c r="W146" s="912"/>
      <c r="X146" s="912">
        <v>3</v>
      </c>
      <c r="Y146" s="912"/>
      <c r="Z146" s="912"/>
      <c r="AA146" s="912"/>
      <c r="AB146" s="912"/>
      <c r="AC146" s="912"/>
      <c r="AD146" s="912"/>
      <c r="AE146" s="912"/>
      <c r="AF146" s="214"/>
    </row>
    <row r="147" spans="1:32">
      <c r="A147" s="214"/>
      <c r="B147" s="910" t="s">
        <v>1173</v>
      </c>
      <c r="C147" s="910"/>
      <c r="D147" s="910"/>
      <c r="E147" s="910"/>
      <c r="F147" s="910"/>
      <c r="G147" s="910"/>
      <c r="H147" s="912">
        <v>1.3</v>
      </c>
      <c r="I147" s="912"/>
      <c r="J147" s="912"/>
      <c r="K147" s="912"/>
      <c r="L147" s="912"/>
      <c r="M147" s="912"/>
      <c r="N147" s="912"/>
      <c r="O147" s="913"/>
      <c r="P147" s="912">
        <v>2</v>
      </c>
      <c r="Q147" s="912"/>
      <c r="R147" s="912"/>
      <c r="S147" s="912"/>
      <c r="T147" s="912"/>
      <c r="U147" s="912"/>
      <c r="V147" s="912"/>
      <c r="W147" s="912"/>
      <c r="X147" s="912">
        <v>3</v>
      </c>
      <c r="Y147" s="912"/>
      <c r="Z147" s="912"/>
      <c r="AA147" s="912"/>
      <c r="AB147" s="912"/>
      <c r="AC147" s="912"/>
      <c r="AD147" s="912"/>
      <c r="AE147" s="912"/>
      <c r="AF147" s="214"/>
    </row>
    <row r="148" spans="1:32">
      <c r="A148" s="214"/>
      <c r="B148" s="910" t="s">
        <v>1082</v>
      </c>
      <c r="C148" s="910"/>
      <c r="D148" s="910"/>
      <c r="E148" s="910"/>
      <c r="F148" s="910"/>
      <c r="G148" s="910"/>
      <c r="H148" s="912">
        <v>1.2</v>
      </c>
      <c r="I148" s="912"/>
      <c r="J148" s="912"/>
      <c r="K148" s="912"/>
      <c r="L148" s="912"/>
      <c r="M148" s="912"/>
      <c r="N148" s="912"/>
      <c r="O148" s="913"/>
      <c r="P148" s="912">
        <v>1.8</v>
      </c>
      <c r="Q148" s="912"/>
      <c r="R148" s="912"/>
      <c r="S148" s="912"/>
      <c r="T148" s="912"/>
      <c r="U148" s="912"/>
      <c r="V148" s="912"/>
      <c r="W148" s="912"/>
      <c r="X148" s="912">
        <v>3</v>
      </c>
      <c r="Y148" s="912"/>
      <c r="Z148" s="912"/>
      <c r="AA148" s="912"/>
      <c r="AB148" s="912"/>
      <c r="AC148" s="912"/>
      <c r="AD148" s="912"/>
      <c r="AE148" s="912"/>
      <c r="AF148" s="214"/>
    </row>
    <row r="149" spans="1:32">
      <c r="A149" s="214"/>
      <c r="B149" s="910" t="s">
        <v>1174</v>
      </c>
      <c r="C149" s="910"/>
      <c r="D149" s="910"/>
      <c r="E149" s="910"/>
      <c r="F149" s="910"/>
      <c r="G149" s="910"/>
      <c r="H149" s="912">
        <f>H151</f>
        <v>1</v>
      </c>
      <c r="I149" s="912"/>
      <c r="J149" s="912"/>
      <c r="K149" s="912"/>
      <c r="L149" s="912"/>
      <c r="M149" s="912"/>
      <c r="N149" s="912"/>
      <c r="O149" s="913"/>
      <c r="P149" s="912">
        <f t="shared" ref="P149" si="12">P151</f>
        <v>1.5</v>
      </c>
      <c r="Q149" s="912"/>
      <c r="R149" s="912"/>
      <c r="S149" s="912"/>
      <c r="T149" s="912"/>
      <c r="U149" s="912"/>
      <c r="V149" s="912"/>
      <c r="W149" s="912"/>
      <c r="X149" s="912">
        <f t="shared" ref="X149" si="13">X151</f>
        <v>2.5</v>
      </c>
      <c r="Y149" s="912"/>
      <c r="Z149" s="912"/>
      <c r="AA149" s="912"/>
      <c r="AB149" s="912"/>
      <c r="AC149" s="912"/>
      <c r="AD149" s="912"/>
      <c r="AE149" s="912"/>
      <c r="AF149" s="214"/>
    </row>
    <row r="150" spans="1:32">
      <c r="A150" s="214"/>
      <c r="B150" s="910" t="s">
        <v>1175</v>
      </c>
      <c r="C150" s="910"/>
      <c r="D150" s="910"/>
      <c r="E150" s="910"/>
      <c r="F150" s="910"/>
      <c r="G150" s="910"/>
      <c r="H150" s="912">
        <f>H151</f>
        <v>1</v>
      </c>
      <c r="I150" s="912"/>
      <c r="J150" s="912"/>
      <c r="K150" s="912"/>
      <c r="L150" s="912"/>
      <c r="M150" s="912"/>
      <c r="N150" s="912"/>
      <c r="O150" s="913"/>
      <c r="P150" s="912">
        <f t="shared" ref="P150" si="14">P151</f>
        <v>1.5</v>
      </c>
      <c r="Q150" s="912"/>
      <c r="R150" s="912"/>
      <c r="S150" s="912"/>
      <c r="T150" s="912"/>
      <c r="U150" s="912"/>
      <c r="V150" s="912"/>
      <c r="W150" s="912"/>
      <c r="X150" s="912">
        <f t="shared" ref="X150" si="15">X151</f>
        <v>2.5</v>
      </c>
      <c r="Y150" s="912"/>
      <c r="Z150" s="912"/>
      <c r="AA150" s="912"/>
      <c r="AB150" s="912"/>
      <c r="AC150" s="912"/>
      <c r="AD150" s="912"/>
      <c r="AE150" s="912"/>
      <c r="AF150" s="214"/>
    </row>
    <row r="151" spans="1:32">
      <c r="A151" s="214"/>
      <c r="B151" s="910" t="s">
        <v>1176</v>
      </c>
      <c r="C151" s="910"/>
      <c r="D151" s="910"/>
      <c r="E151" s="910"/>
      <c r="F151" s="910"/>
      <c r="G151" s="910"/>
      <c r="H151" s="912">
        <v>1</v>
      </c>
      <c r="I151" s="912"/>
      <c r="J151" s="912"/>
      <c r="K151" s="912"/>
      <c r="L151" s="912"/>
      <c r="M151" s="912"/>
      <c r="N151" s="912"/>
      <c r="O151" s="913"/>
      <c r="P151" s="912">
        <v>1.5</v>
      </c>
      <c r="Q151" s="912"/>
      <c r="R151" s="912"/>
      <c r="S151" s="912"/>
      <c r="T151" s="912"/>
      <c r="U151" s="912"/>
      <c r="V151" s="912"/>
      <c r="W151" s="912"/>
      <c r="X151" s="912">
        <v>2.5</v>
      </c>
      <c r="Y151" s="912"/>
      <c r="Z151" s="912"/>
      <c r="AA151" s="912"/>
      <c r="AB151" s="912"/>
      <c r="AC151" s="912"/>
      <c r="AD151" s="912"/>
      <c r="AE151" s="912"/>
      <c r="AF151" s="214"/>
    </row>
    <row r="153" spans="1:32" s="214" customFormat="1" ht="18" customHeight="1">
      <c r="A153" s="486" t="s">
        <v>1177</v>
      </c>
    </row>
    <row r="154" spans="1:32" s="214" customFormat="1" ht="18" customHeight="1">
      <c r="B154" s="214" t="s">
        <v>1178</v>
      </c>
    </row>
    <row r="155" spans="1:32" s="214" customFormat="1" ht="18" customHeight="1">
      <c r="B155" s="214" t="s">
        <v>1179</v>
      </c>
    </row>
    <row r="156" spans="1:32" s="214" customFormat="1" ht="18" customHeight="1">
      <c r="C156" s="214" t="s">
        <v>1180</v>
      </c>
    </row>
    <row r="157" spans="1:32" s="214" customFormat="1" ht="18" customHeight="1">
      <c r="B157" s="214" t="s">
        <v>1181</v>
      </c>
    </row>
    <row r="158" spans="1:32" s="214" customFormat="1" ht="18" customHeight="1">
      <c r="B158" s="214" t="s">
        <v>1182</v>
      </c>
    </row>
    <row r="159" spans="1:32" s="214" customFormat="1" ht="18" customHeight="1">
      <c r="B159" s="214" t="s">
        <v>1183</v>
      </c>
    </row>
  </sheetData>
  <mergeCells count="76">
    <mergeCell ref="B150:G150"/>
    <mergeCell ref="H150:O150"/>
    <mergeCell ref="P150:W150"/>
    <mergeCell ref="X150:AE150"/>
    <mergeCell ref="B151:G151"/>
    <mergeCell ref="H151:O151"/>
    <mergeCell ref="P151:W151"/>
    <mergeCell ref="X151:AE151"/>
    <mergeCell ref="B148:G148"/>
    <mergeCell ref="H148:O148"/>
    <mergeCell ref="P148:W148"/>
    <mergeCell ref="X148:AE148"/>
    <mergeCell ref="B149:G149"/>
    <mergeCell ref="H149:O149"/>
    <mergeCell ref="P149:W149"/>
    <mergeCell ref="X149:AE149"/>
    <mergeCell ref="B146:G146"/>
    <mergeCell ref="H146:O146"/>
    <mergeCell ref="P146:W146"/>
    <mergeCell ref="X146:AE146"/>
    <mergeCell ref="B147:G147"/>
    <mergeCell ref="H147:O147"/>
    <mergeCell ref="P147:W147"/>
    <mergeCell ref="X147:AE147"/>
    <mergeCell ref="B141:AE141"/>
    <mergeCell ref="B143:G145"/>
    <mergeCell ref="H143:AE143"/>
    <mergeCell ref="H144:O144"/>
    <mergeCell ref="P144:W144"/>
    <mergeCell ref="X144:AE144"/>
    <mergeCell ref="Z145:AA145"/>
    <mergeCell ref="H19:J19"/>
    <mergeCell ref="H20:J20"/>
    <mergeCell ref="H3:J3"/>
    <mergeCell ref="A6:G6"/>
    <mergeCell ref="K8:L8"/>
    <mergeCell ref="K9:L9"/>
    <mergeCell ref="H13:J13"/>
    <mergeCell ref="P25:Q25"/>
    <mergeCell ref="H26:J26"/>
    <mergeCell ref="P26:Q26"/>
    <mergeCell ref="N27:O27"/>
    <mergeCell ref="B43:D43"/>
    <mergeCell ref="E43:F43"/>
    <mergeCell ref="G43:J43"/>
    <mergeCell ref="K43:L43"/>
    <mergeCell ref="N28:O28"/>
    <mergeCell ref="A34:A36"/>
    <mergeCell ref="B34:F34"/>
    <mergeCell ref="G34:L34"/>
    <mergeCell ref="B35:F35"/>
    <mergeCell ref="G35:L35"/>
    <mergeCell ref="B36:D36"/>
    <mergeCell ref="E36:F36"/>
    <mergeCell ref="G36:J36"/>
    <mergeCell ref="K36:L36"/>
    <mergeCell ref="A37:A42"/>
    <mergeCell ref="B37:D42"/>
    <mergeCell ref="E37:F42"/>
    <mergeCell ref="G37:J42"/>
    <mergeCell ref="K37:L42"/>
    <mergeCell ref="A54:B54"/>
    <mergeCell ref="C54:D54"/>
    <mergeCell ref="E54:F54"/>
    <mergeCell ref="G54:H54"/>
    <mergeCell ref="A55:B55"/>
    <mergeCell ref="C55:D55"/>
    <mergeCell ref="E55:F55"/>
    <mergeCell ref="G55:H55"/>
    <mergeCell ref="A56:B57"/>
    <mergeCell ref="C56:D56"/>
    <mergeCell ref="E56:F56"/>
    <mergeCell ref="G56:H56"/>
    <mergeCell ref="C57:D57"/>
    <mergeCell ref="E57:F57"/>
    <mergeCell ref="G57:H57"/>
  </mergeCells>
  <phoneticPr fontId="4" type="noConversion"/>
  <pageMargins left="0.31496062992125984" right="0.31496062992125984" top="0.35433070866141736" bottom="0.35433070866141736" header="0" footer="0"/>
  <pageSetup paperSize="9" scale="19" orientation="landscape"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226"/>
  <sheetViews>
    <sheetView showGridLines="0" zoomScale="130" zoomScaleNormal="130" workbookViewId="0">
      <selection activeCell="L27" sqref="L27"/>
    </sheetView>
  </sheetViews>
  <sheetFormatPr defaultRowHeight="16.5"/>
  <sheetData>
    <row r="1" spans="1:1">
      <c r="A1" t="s">
        <v>254</v>
      </c>
    </row>
    <row r="2" spans="1:1">
      <c r="A2" t="s">
        <v>255</v>
      </c>
    </row>
    <row r="3" spans="1:1">
      <c r="A3" t="s">
        <v>256</v>
      </c>
    </row>
    <row r="4" spans="1:1">
      <c r="A4" t="s">
        <v>257</v>
      </c>
    </row>
    <row r="6" spans="1:1">
      <c r="A6" t="s">
        <v>258</v>
      </c>
    </row>
    <row r="7" spans="1:1">
      <c r="A7" t="s">
        <v>259</v>
      </c>
    </row>
    <row r="8" spans="1:1">
      <c r="A8" t="s">
        <v>260</v>
      </c>
    </row>
    <row r="9" spans="1:1">
      <c r="A9" t="s">
        <v>261</v>
      </c>
    </row>
    <row r="11" spans="1:1">
      <c r="A11" t="s">
        <v>262</v>
      </c>
    </row>
    <row r="12" spans="1:1">
      <c r="A12" t="s">
        <v>263</v>
      </c>
    </row>
    <row r="13" spans="1:1">
      <c r="A13" t="s">
        <v>264</v>
      </c>
    </row>
    <row r="14" spans="1:1">
      <c r="A14" t="s">
        <v>265</v>
      </c>
    </row>
    <row r="15" spans="1:1">
      <c r="A15" t="s">
        <v>266</v>
      </c>
    </row>
    <row r="16" spans="1:1">
      <c r="A16" t="s">
        <v>267</v>
      </c>
    </row>
    <row r="18" spans="1:1">
      <c r="A18" t="s">
        <v>268</v>
      </c>
    </row>
    <row r="19" spans="1:1">
      <c r="A19" t="s">
        <v>269</v>
      </c>
    </row>
    <row r="20" spans="1:1">
      <c r="A20" t="s">
        <v>270</v>
      </c>
    </row>
    <row r="21" spans="1:1">
      <c r="A21" t="s">
        <v>271</v>
      </c>
    </row>
    <row r="22" spans="1:1">
      <c r="A22" t="s">
        <v>272</v>
      </c>
    </row>
    <row r="23" spans="1:1">
      <c r="A23" t="s">
        <v>273</v>
      </c>
    </row>
    <row r="24" spans="1:1">
      <c r="A24" t="s">
        <v>274</v>
      </c>
    </row>
    <row r="25" spans="1:1">
      <c r="A25" t="s">
        <v>275</v>
      </c>
    </row>
    <row r="27" spans="1:1">
      <c r="A27" t="s">
        <v>276</v>
      </c>
    </row>
    <row r="28" spans="1:1">
      <c r="A28" t="s">
        <v>277</v>
      </c>
    </row>
    <row r="29" spans="1:1">
      <c r="A29" t="s">
        <v>278</v>
      </c>
    </row>
    <row r="31" spans="1:1">
      <c r="A31" t="s">
        <v>279</v>
      </c>
    </row>
    <row r="32" spans="1:1">
      <c r="A32" t="s">
        <v>280</v>
      </c>
    </row>
    <row r="33" spans="1:1">
      <c r="A33" t="s">
        <v>281</v>
      </c>
    </row>
    <row r="35" spans="1:1">
      <c r="A35" t="s">
        <v>282</v>
      </c>
    </row>
    <row r="36" spans="1:1">
      <c r="A36" t="s">
        <v>283</v>
      </c>
    </row>
    <row r="37" spans="1:1">
      <c r="A37" t="s">
        <v>284</v>
      </c>
    </row>
    <row r="38" spans="1:1">
      <c r="A38" t="s">
        <v>285</v>
      </c>
    </row>
    <row r="40" spans="1:1">
      <c r="A40" t="s">
        <v>286</v>
      </c>
    </row>
    <row r="41" spans="1:1">
      <c r="A41" t="s">
        <v>287</v>
      </c>
    </row>
    <row r="42" spans="1:1">
      <c r="A42" t="s">
        <v>288</v>
      </c>
    </row>
    <row r="43" spans="1:1">
      <c r="A43" t="s">
        <v>289</v>
      </c>
    </row>
    <row r="44" spans="1:1">
      <c r="A44" t="s">
        <v>290</v>
      </c>
    </row>
    <row r="45" spans="1:1">
      <c r="A45" t="s">
        <v>291</v>
      </c>
    </row>
    <row r="47" spans="1:1">
      <c r="A47" t="s">
        <v>292</v>
      </c>
    </row>
    <row r="48" spans="1:1">
      <c r="A48" t="s">
        <v>293</v>
      </c>
    </row>
    <row r="49" spans="1:1">
      <c r="A49" t="s">
        <v>294</v>
      </c>
    </row>
    <row r="51" spans="1:1">
      <c r="A51" t="s">
        <v>295</v>
      </c>
    </row>
    <row r="52" spans="1:1">
      <c r="A52" t="s">
        <v>296</v>
      </c>
    </row>
    <row r="53" spans="1:1">
      <c r="A53" t="s">
        <v>297</v>
      </c>
    </row>
    <row r="54" spans="1:1">
      <c r="A54" t="s">
        <v>298</v>
      </c>
    </row>
    <row r="56" spans="1:1">
      <c r="A56" t="s">
        <v>299</v>
      </c>
    </row>
    <row r="57" spans="1:1">
      <c r="A57" t="s">
        <v>300</v>
      </c>
    </row>
    <row r="58" spans="1:1">
      <c r="A58" t="s">
        <v>301</v>
      </c>
    </row>
    <row r="59" spans="1:1">
      <c r="A59" t="s">
        <v>302</v>
      </c>
    </row>
    <row r="60" spans="1:1">
      <c r="A60" t="s">
        <v>303</v>
      </c>
    </row>
    <row r="61" spans="1:1">
      <c r="A61" t="s">
        <v>304</v>
      </c>
    </row>
    <row r="62" spans="1:1">
      <c r="A62" t="s">
        <v>305</v>
      </c>
    </row>
    <row r="64" spans="1:1">
      <c r="A64" t="s">
        <v>306</v>
      </c>
    </row>
    <row r="65" spans="1:7">
      <c r="A65" t="s">
        <v>307</v>
      </c>
    </row>
    <row r="67" spans="1:7">
      <c r="A67" t="s">
        <v>308</v>
      </c>
    </row>
    <row r="69" spans="1:7">
      <c r="A69" s="1337" t="s">
        <v>309</v>
      </c>
      <c r="C69" s="1337" t="s">
        <v>310</v>
      </c>
      <c r="E69" s="1337" t="s">
        <v>311</v>
      </c>
      <c r="G69" s="1337" t="s">
        <v>312</v>
      </c>
    </row>
    <row r="70" spans="1:7">
      <c r="A70" s="1338"/>
      <c r="C70" s="1338"/>
      <c r="E70" s="1338"/>
      <c r="G70" s="1338"/>
    </row>
    <row r="71" spans="1:7">
      <c r="A71" s="947"/>
      <c r="C71" s="947"/>
      <c r="E71" s="947"/>
      <c r="G71" s="947"/>
    </row>
    <row r="72" spans="1:7">
      <c r="A72" s="220" t="s">
        <v>313</v>
      </c>
      <c r="C72" s="220" t="s">
        <v>313</v>
      </c>
      <c r="E72" s="220" t="s">
        <v>313</v>
      </c>
      <c r="G72" s="220" t="s">
        <v>313</v>
      </c>
    </row>
    <row r="73" spans="1:7">
      <c r="A73" s="1339" t="s">
        <v>314</v>
      </c>
      <c r="C73" s="1339" t="s">
        <v>315</v>
      </c>
      <c r="E73" s="1339" t="s">
        <v>316</v>
      </c>
      <c r="G73" s="1339" t="s">
        <v>317</v>
      </c>
    </row>
    <row r="74" spans="1:7">
      <c r="A74" s="1340"/>
      <c r="C74" s="1340"/>
      <c r="E74" s="1342"/>
      <c r="G74" s="1344"/>
    </row>
    <row r="75" spans="1:7">
      <c r="A75" s="1340"/>
      <c r="C75" s="1340"/>
      <c r="E75" s="1342"/>
      <c r="G75" s="1344"/>
    </row>
    <row r="76" spans="1:7">
      <c r="A76" s="1341"/>
      <c r="C76" s="1341"/>
      <c r="E76" s="1343"/>
      <c r="G76" s="1345"/>
    </row>
    <row r="78" spans="1:7">
      <c r="A78" t="s">
        <v>318</v>
      </c>
    </row>
    <row r="79" spans="1:7">
      <c r="A79" t="s">
        <v>319</v>
      </c>
    </row>
    <row r="80" spans="1:7">
      <c r="A80" t="s">
        <v>320</v>
      </c>
    </row>
    <row r="81" spans="1:1">
      <c r="A81" t="s">
        <v>321</v>
      </c>
    </row>
    <row r="83" spans="1:1">
      <c r="A83" t="s">
        <v>322</v>
      </c>
    </row>
    <row r="84" spans="1:1">
      <c r="A84" t="s">
        <v>323</v>
      </c>
    </row>
    <row r="85" spans="1:1">
      <c r="A85" t="s">
        <v>324</v>
      </c>
    </row>
    <row r="86" spans="1:1">
      <c r="A86" t="s">
        <v>325</v>
      </c>
    </row>
    <row r="88" spans="1:1">
      <c r="A88" t="s">
        <v>326</v>
      </c>
    </row>
    <row r="89" spans="1:1">
      <c r="A89" t="s">
        <v>327</v>
      </c>
    </row>
    <row r="91" spans="1:1">
      <c r="A91" t="s">
        <v>328</v>
      </c>
    </row>
    <row r="92" spans="1:1">
      <c r="A92" t="s">
        <v>329</v>
      </c>
    </row>
    <row r="93" spans="1:1">
      <c r="A93" t="s">
        <v>330</v>
      </c>
    </row>
    <row r="94" spans="1:1">
      <c r="A94" t="s">
        <v>331</v>
      </c>
    </row>
    <row r="96" spans="1:1">
      <c r="A96" t="s">
        <v>332</v>
      </c>
    </row>
    <row r="97" spans="1:1">
      <c r="A97" t="s">
        <v>333</v>
      </c>
    </row>
    <row r="98" spans="1:1">
      <c r="A98" t="s">
        <v>334</v>
      </c>
    </row>
    <row r="99" spans="1:1">
      <c r="A99" t="s">
        <v>335</v>
      </c>
    </row>
    <row r="100" spans="1:1">
      <c r="A100" t="s">
        <v>336</v>
      </c>
    </row>
    <row r="102" spans="1:1">
      <c r="A102" t="s">
        <v>337</v>
      </c>
    </row>
    <row r="103" spans="1:1">
      <c r="A103" t="s">
        <v>338</v>
      </c>
    </row>
    <row r="104" spans="1:1">
      <c r="A104" t="s">
        <v>339</v>
      </c>
    </row>
    <row r="105" spans="1:1">
      <c r="A105" t="s">
        <v>340</v>
      </c>
    </row>
    <row r="106" spans="1:1">
      <c r="A106" t="s">
        <v>341</v>
      </c>
    </row>
    <row r="108" spans="1:1">
      <c r="A108" t="s">
        <v>342</v>
      </c>
    </row>
    <row r="109" spans="1:1">
      <c r="A109" t="s">
        <v>343</v>
      </c>
    </row>
    <row r="111" spans="1:1">
      <c r="A111" t="s">
        <v>344</v>
      </c>
    </row>
    <row r="112" spans="1:1">
      <c r="A112" t="s">
        <v>345</v>
      </c>
    </row>
    <row r="113" spans="1:6">
      <c r="A113" t="s">
        <v>346</v>
      </c>
    </row>
    <row r="115" spans="1:6">
      <c r="A115" t="s">
        <v>347</v>
      </c>
    </row>
    <row r="116" spans="1:6">
      <c r="A116" t="s">
        <v>348</v>
      </c>
    </row>
    <row r="118" spans="1:6">
      <c r="A118" t="s">
        <v>349</v>
      </c>
    </row>
    <row r="120" spans="1:6">
      <c r="A120" t="s">
        <v>350</v>
      </c>
    </row>
    <row r="122" spans="1:6">
      <c r="A122" s="1346" t="s">
        <v>351</v>
      </c>
      <c r="B122" s="1347" t="s">
        <v>352</v>
      </c>
      <c r="C122" s="1348" t="s">
        <v>353</v>
      </c>
      <c r="D122" s="1348"/>
      <c r="E122" s="1348"/>
      <c r="F122" s="1348"/>
    </row>
    <row r="123" spans="1:6">
      <c r="A123" s="1346"/>
      <c r="B123" s="1346"/>
      <c r="C123" s="1349" t="s">
        <v>354</v>
      </c>
      <c r="D123" s="1349"/>
      <c r="E123" s="1349"/>
      <c r="F123" s="1349"/>
    </row>
    <row r="125" spans="1:6">
      <c r="A125" t="s">
        <v>355</v>
      </c>
    </row>
    <row r="126" spans="1:6">
      <c r="A126" t="s">
        <v>356</v>
      </c>
    </row>
    <row r="127" spans="1:6">
      <c r="A127" t="s">
        <v>357</v>
      </c>
    </row>
    <row r="128" spans="1:6">
      <c r="A128" t="s">
        <v>358</v>
      </c>
    </row>
    <row r="129" spans="1:1">
      <c r="A129" t="s">
        <v>359</v>
      </c>
    </row>
    <row r="130" spans="1:1">
      <c r="A130" t="s">
        <v>360</v>
      </c>
    </row>
    <row r="131" spans="1:1">
      <c r="A131" t="s">
        <v>361</v>
      </c>
    </row>
    <row r="133" spans="1:1">
      <c r="A133" t="s">
        <v>362</v>
      </c>
    </row>
    <row r="134" spans="1:1">
      <c r="A134" t="s">
        <v>363</v>
      </c>
    </row>
    <row r="135" spans="1:1">
      <c r="A135" t="s">
        <v>364</v>
      </c>
    </row>
    <row r="137" spans="1:1">
      <c r="A137" t="s">
        <v>365</v>
      </c>
    </row>
    <row r="138" spans="1:1">
      <c r="A138" t="s">
        <v>366</v>
      </c>
    </row>
    <row r="139" spans="1:1">
      <c r="A139" t="s">
        <v>367</v>
      </c>
    </row>
    <row r="140" spans="1:1">
      <c r="A140" t="s">
        <v>368</v>
      </c>
    </row>
    <row r="142" spans="1:1">
      <c r="A142" t="s">
        <v>369</v>
      </c>
    </row>
    <row r="143" spans="1:1">
      <c r="A143" t="s">
        <v>370</v>
      </c>
    </row>
    <row r="144" spans="1:1">
      <c r="A144" t="s">
        <v>371</v>
      </c>
    </row>
    <row r="146" spans="1:1">
      <c r="A146" t="s">
        <v>372</v>
      </c>
    </row>
    <row r="147" spans="1:1">
      <c r="A147" t="s">
        <v>373</v>
      </c>
    </row>
    <row r="148" spans="1:1">
      <c r="A148" t="s">
        <v>374</v>
      </c>
    </row>
    <row r="149" spans="1:1">
      <c r="A149" t="s">
        <v>375</v>
      </c>
    </row>
    <row r="151" spans="1:1">
      <c r="A151" t="s">
        <v>376</v>
      </c>
    </row>
    <row r="152" spans="1:1">
      <c r="A152" t="s">
        <v>377</v>
      </c>
    </row>
    <row r="153" spans="1:1">
      <c r="A153" t="s">
        <v>379</v>
      </c>
    </row>
    <row r="154" spans="1:1">
      <c r="A154" t="s">
        <v>378</v>
      </c>
    </row>
    <row r="156" spans="1:1">
      <c r="A156" t="s">
        <v>380</v>
      </c>
    </row>
    <row r="157" spans="1:1">
      <c r="A157" t="s">
        <v>381</v>
      </c>
    </row>
    <row r="158" spans="1:1">
      <c r="A158" t="s">
        <v>382</v>
      </c>
    </row>
    <row r="160" spans="1:1">
      <c r="A160" t="s">
        <v>383</v>
      </c>
    </row>
    <row r="161" spans="1:1">
      <c r="A161" t="s">
        <v>384</v>
      </c>
    </row>
    <row r="163" spans="1:1">
      <c r="A163" t="s">
        <v>385</v>
      </c>
    </row>
    <row r="164" spans="1:1">
      <c r="A164" t="s">
        <v>386</v>
      </c>
    </row>
    <row r="166" spans="1:1">
      <c r="A166" t="s">
        <v>387</v>
      </c>
    </row>
    <row r="168" spans="1:1">
      <c r="A168" t="s">
        <v>388</v>
      </c>
    </row>
    <row r="169" spans="1:1">
      <c r="A169" t="s">
        <v>389</v>
      </c>
    </row>
    <row r="170" spans="1:1">
      <c r="A170" t="s">
        <v>390</v>
      </c>
    </row>
    <row r="171" spans="1:1">
      <c r="A171" t="s">
        <v>474</v>
      </c>
    </row>
    <row r="173" spans="1:1">
      <c r="A173" t="s">
        <v>391</v>
      </c>
    </row>
    <row r="174" spans="1:1">
      <c r="A174" t="s">
        <v>392</v>
      </c>
    </row>
    <row r="175" spans="1:1">
      <c r="A175" t="s">
        <v>393</v>
      </c>
    </row>
    <row r="177" spans="1:1">
      <c r="A177" t="s">
        <v>394</v>
      </c>
    </row>
    <row r="178" spans="1:1">
      <c r="A178" t="s">
        <v>396</v>
      </c>
    </row>
    <row r="179" spans="1:1">
      <c r="A179" t="s">
        <v>397</v>
      </c>
    </row>
    <row r="180" spans="1:1">
      <c r="A180" t="s">
        <v>398</v>
      </c>
    </row>
    <row r="181" spans="1:1">
      <c r="A181" t="s">
        <v>399</v>
      </c>
    </row>
    <row r="182" spans="1:1">
      <c r="A182" t="s">
        <v>400</v>
      </c>
    </row>
    <row r="183" spans="1:1">
      <c r="A183" t="s">
        <v>401</v>
      </c>
    </row>
    <row r="185" spans="1:1">
      <c r="A185" t="s">
        <v>406</v>
      </c>
    </row>
    <row r="186" spans="1:1">
      <c r="A186" t="s">
        <v>402</v>
      </c>
    </row>
    <row r="187" spans="1:1">
      <c r="A187" t="s">
        <v>403</v>
      </c>
    </row>
    <row r="189" spans="1:1">
      <c r="A189" t="s">
        <v>404</v>
      </c>
    </row>
    <row r="190" spans="1:1">
      <c r="A190" t="s">
        <v>405</v>
      </c>
    </row>
    <row r="192" spans="1:1">
      <c r="A192" t="s">
        <v>407</v>
      </c>
    </row>
    <row r="193" spans="1:1">
      <c r="A193" t="s">
        <v>408</v>
      </c>
    </row>
    <row r="195" spans="1:1">
      <c r="A195" t="s">
        <v>409</v>
      </c>
    </row>
    <row r="196" spans="1:1">
      <c r="A196" t="s">
        <v>410</v>
      </c>
    </row>
    <row r="198" spans="1:1">
      <c r="A198" t="s">
        <v>411</v>
      </c>
    </row>
    <row r="199" spans="1:1">
      <c r="A199" t="s">
        <v>412</v>
      </c>
    </row>
    <row r="201" spans="1:1">
      <c r="A201" t="s">
        <v>413</v>
      </c>
    </row>
    <row r="202" spans="1:1">
      <c r="A202" t="s">
        <v>414</v>
      </c>
    </row>
    <row r="204" spans="1:1">
      <c r="A204" t="s">
        <v>415</v>
      </c>
    </row>
    <row r="206" spans="1:1">
      <c r="A206" t="s">
        <v>416</v>
      </c>
    </row>
    <row r="207" spans="1:1">
      <c r="A207" t="s">
        <v>417</v>
      </c>
    </row>
    <row r="208" spans="1:1">
      <c r="A208" t="s">
        <v>418</v>
      </c>
    </row>
    <row r="209" spans="1:1">
      <c r="A209" t="s">
        <v>419</v>
      </c>
    </row>
    <row r="210" spans="1:1">
      <c r="A210" t="s">
        <v>420</v>
      </c>
    </row>
    <row r="212" spans="1:1">
      <c r="A212" t="s">
        <v>421</v>
      </c>
    </row>
    <row r="214" spans="1:1">
      <c r="A214" t="s">
        <v>422</v>
      </c>
    </row>
    <row r="215" spans="1:1">
      <c r="A215" t="s">
        <v>423</v>
      </c>
    </row>
    <row r="216" spans="1:1">
      <c r="A216" t="s">
        <v>424</v>
      </c>
    </row>
    <row r="217" spans="1:1">
      <c r="A217" t="s">
        <v>425</v>
      </c>
    </row>
    <row r="218" spans="1:1">
      <c r="A218" t="s">
        <v>426</v>
      </c>
    </row>
    <row r="222" spans="1:1">
      <c r="A222" s="247" t="s">
        <v>475</v>
      </c>
    </row>
    <row r="223" spans="1:1">
      <c r="A223" t="s">
        <v>476</v>
      </c>
    </row>
    <row r="224" spans="1:1">
      <c r="A224" t="s">
        <v>477</v>
      </c>
    </row>
    <row r="225" spans="1:1">
      <c r="A225" t="s">
        <v>478</v>
      </c>
    </row>
    <row r="226" spans="1:1">
      <c r="A226" s="248" t="s">
        <v>479</v>
      </c>
    </row>
  </sheetData>
  <mergeCells count="12">
    <mergeCell ref="A122:A123"/>
    <mergeCell ref="B122:B123"/>
    <mergeCell ref="C122:F122"/>
    <mergeCell ref="C123:F123"/>
    <mergeCell ref="A69:A71"/>
    <mergeCell ref="C69:C71"/>
    <mergeCell ref="E69:E71"/>
    <mergeCell ref="G69:G71"/>
    <mergeCell ref="A73:A76"/>
    <mergeCell ref="C73:C76"/>
    <mergeCell ref="E73:E76"/>
    <mergeCell ref="G73:G76"/>
  </mergeCells>
  <phoneticPr fontId="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AF158"/>
  <sheetViews>
    <sheetView showGridLines="0" zoomScaleNormal="100" workbookViewId="0">
      <selection activeCell="C1" sqref="C1"/>
    </sheetView>
  </sheetViews>
  <sheetFormatPr defaultRowHeight="16.5"/>
  <cols>
    <col min="4" max="4" width="10.25" bestFit="1" customWidth="1"/>
    <col min="5" max="5" width="12.5" bestFit="1" customWidth="1"/>
    <col min="6" max="6" width="13.75" customWidth="1"/>
    <col min="8" max="8" width="13" bestFit="1" customWidth="1"/>
    <col min="9" max="9" width="11.875" bestFit="1" customWidth="1"/>
    <col min="10" max="10" width="19.875" customWidth="1"/>
    <col min="11" max="11" width="10.75" customWidth="1"/>
    <col min="12" max="12" width="8" customWidth="1"/>
    <col min="13" max="13" width="16.375" customWidth="1"/>
    <col min="14" max="14" width="12.125" bestFit="1" customWidth="1"/>
    <col min="15" max="15" width="12.375" bestFit="1" customWidth="1"/>
    <col min="16" max="16" width="14.125" bestFit="1" customWidth="1"/>
    <col min="17" max="17" width="16.625" bestFit="1" customWidth="1"/>
    <col min="18" max="18" width="14.375" customWidth="1"/>
    <col min="19" max="19" width="12" bestFit="1" customWidth="1"/>
    <col min="20" max="21" width="12.125" bestFit="1" customWidth="1"/>
    <col min="22" max="23" width="11.375" bestFit="1" customWidth="1"/>
    <col min="27" max="28" width="13" bestFit="1" customWidth="1"/>
    <col min="29" max="29" width="12.5" bestFit="1" customWidth="1"/>
  </cols>
  <sheetData>
    <row r="1" spans="1:18" ht="17.25" thickBot="1">
      <c r="A1" s="554" t="s">
        <v>1074</v>
      </c>
      <c r="B1" s="410" t="s">
        <v>1075</v>
      </c>
      <c r="C1" s="411" t="str">
        <f>'임원퇴직급여한도계산-회사규정 직전 3년'!C1</f>
        <v>강수지</v>
      </c>
      <c r="D1" s="360" t="s">
        <v>1076</v>
      </c>
      <c r="E1" s="409">
        <f>'임원퇴직급여한도계산-회사규정 직전 3년'!E1</f>
        <v>43039</v>
      </c>
      <c r="N1" s="360" t="s">
        <v>1244</v>
      </c>
      <c r="O1" s="543">
        <v>37653</v>
      </c>
      <c r="P1" t="s">
        <v>1248</v>
      </c>
    </row>
    <row r="2" spans="1:18" ht="17.25" thickBot="1">
      <c r="A2" s="334" t="s">
        <v>67</v>
      </c>
      <c r="B2" s="39"/>
      <c r="C2" s="39"/>
      <c r="D2" s="40"/>
      <c r="E2" s="40"/>
      <c r="F2" s="331" t="s">
        <v>1049</v>
      </c>
      <c r="G2" s="41"/>
      <c r="H2" s="42"/>
      <c r="I2" s="42"/>
      <c r="J2" s="42"/>
      <c r="K2" s="43"/>
      <c r="L2" s="43"/>
      <c r="M2" s="42"/>
      <c r="N2" s="542" t="s">
        <v>1245</v>
      </c>
      <c r="O2" s="543">
        <v>39009</v>
      </c>
      <c r="P2" s="12"/>
      <c r="Q2" s="12"/>
      <c r="R2" s="12"/>
    </row>
    <row r="3" spans="1:18" ht="17.25" thickBot="1">
      <c r="A3" s="45"/>
      <c r="B3" s="39"/>
      <c r="C3" s="39"/>
      <c r="D3" s="40"/>
      <c r="E3" s="40"/>
      <c r="F3" s="66"/>
      <c r="G3" s="41"/>
      <c r="H3" s="894" t="s">
        <v>1028</v>
      </c>
      <c r="I3" s="895"/>
      <c r="J3" s="896"/>
      <c r="K3" s="43"/>
      <c r="L3" s="43"/>
      <c r="M3" s="42"/>
      <c r="N3" s="1"/>
      <c r="O3" s="12"/>
      <c r="P3" s="12"/>
      <c r="Q3" s="12"/>
      <c r="R3" s="12"/>
    </row>
    <row r="4" spans="1:18" ht="32.25" thickBot="1">
      <c r="A4" s="68" t="s">
        <v>2</v>
      </c>
      <c r="B4" s="69" t="s">
        <v>3</v>
      </c>
      <c r="C4" s="69" t="s">
        <v>4</v>
      </c>
      <c r="D4" s="70" t="s">
        <v>5</v>
      </c>
      <c r="E4" s="70" t="s">
        <v>50</v>
      </c>
      <c r="F4" s="69" t="s">
        <v>6</v>
      </c>
      <c r="G4" s="71" t="s">
        <v>7</v>
      </c>
      <c r="H4" s="313" t="s">
        <v>1262</v>
      </c>
      <c r="I4" s="314" t="s">
        <v>1263</v>
      </c>
      <c r="J4" s="73" t="s">
        <v>71</v>
      </c>
      <c r="K4" s="74" t="s">
        <v>75</v>
      </c>
      <c r="L4" s="71" t="s">
        <v>1098</v>
      </c>
      <c r="M4" s="555" t="s">
        <v>1264</v>
      </c>
      <c r="N4" s="1"/>
      <c r="P4" s="319">
        <v>5</v>
      </c>
      <c r="Q4" s="320">
        <f>K5*P4</f>
        <v>45000000</v>
      </c>
      <c r="R4" s="12"/>
    </row>
    <row r="5" spans="1:18" ht="18" thickTop="1" thickBot="1">
      <c r="A5" s="380">
        <v>1</v>
      </c>
      <c r="B5" s="376" t="str">
        <f>B1</f>
        <v>대표이사</v>
      </c>
      <c r="C5" s="377" t="str">
        <f>C1</f>
        <v>강수지</v>
      </c>
      <c r="D5" s="547">
        <f>'임원퇴직급여한도계산-회사규정 직전 3년'!D5</f>
        <v>37707</v>
      </c>
      <c r="E5" s="408">
        <f>E1</f>
        <v>43039</v>
      </c>
      <c r="F5" s="375" t="str">
        <f>DATEDIF(D5,E5+1,"Y")&amp;"년 "&amp;DATEDIF(D5,E5+1,"YM")&amp;"개월 "&amp;IF(OR(AND(TEXT(D5,"dd")="01",TEXT(EOMONTH(E5,0),"dd")=TEXT(E5,"dd")),TEXT(TEXT(E5,"dd")+1,"dd")=TEXT(D5,"dd")),"",DATEDIF(D5,E5,"MD")+VALUE(TEXT(EOMONTH(D5,0),"dd"))-30&amp;"일")</f>
        <v>14년 7개월 5일</v>
      </c>
      <c r="G5" s="379">
        <f t="shared" ref="G5" si="0">E5-D5+1</f>
        <v>5333</v>
      </c>
      <c r="H5" s="412">
        <f>O74</f>
        <v>90000000</v>
      </c>
      <c r="I5" s="419">
        <f>P74</f>
        <v>0</v>
      </c>
      <c r="J5" s="421">
        <f>SUM(H5:I5)</f>
        <v>90000000</v>
      </c>
      <c r="K5" s="422">
        <f>TRUNC(J5/10,0)</f>
        <v>9000000</v>
      </c>
      <c r="L5" s="423">
        <f>VALUE(DATEDIF(D5,E5+1,"Y"))*12+VALUE(DATEDIF(D5,E5+1,"YM"))</f>
        <v>175</v>
      </c>
      <c r="M5" s="424">
        <f>TRUNC(K5*(L5/12),-1)</f>
        <v>131250000</v>
      </c>
      <c r="N5" s="172">
        <f>IF(DATEDIF(D5,E5+1,"MD")&gt;0,DATEDIF(D5,E5+1,"M")+1,DATEDIF(D5,E5+1,"M"))</f>
        <v>176</v>
      </c>
      <c r="O5" t="b">
        <f>L5=N5</f>
        <v>0</v>
      </c>
      <c r="P5" s="321">
        <v>0</v>
      </c>
      <c r="Q5" s="322">
        <f>K5*P5/12</f>
        <v>0</v>
      </c>
      <c r="R5" s="12"/>
    </row>
    <row r="6" spans="1:18" ht="18" thickTop="1" thickBot="1">
      <c r="A6" s="831" t="s">
        <v>72</v>
      </c>
      <c r="B6" s="832"/>
      <c r="C6" s="832"/>
      <c r="D6" s="832"/>
      <c r="E6" s="832"/>
      <c r="F6" s="832"/>
      <c r="G6" s="833"/>
      <c r="H6" s="425">
        <f>SUM(H5)</f>
        <v>90000000</v>
      </c>
      <c r="I6" s="425">
        <f>SUM(I5)</f>
        <v>0</v>
      </c>
      <c r="J6" s="426">
        <f>SUM(J5)</f>
        <v>90000000</v>
      </c>
      <c r="K6" s="47"/>
      <c r="L6" s="47"/>
      <c r="M6" s="342">
        <f>SUM(M5)</f>
        <v>131250000</v>
      </c>
      <c r="N6" s="12"/>
      <c r="P6" s="323">
        <v>0</v>
      </c>
      <c r="Q6" s="324">
        <v>0</v>
      </c>
      <c r="R6" s="1" t="s">
        <v>249</v>
      </c>
    </row>
    <row r="7" spans="1:18">
      <c r="A7" s="343" t="s">
        <v>1046</v>
      </c>
      <c r="B7" s="1"/>
      <c r="C7" s="1"/>
      <c r="D7" s="1"/>
      <c r="E7" s="1"/>
      <c r="F7" s="1"/>
      <c r="G7" s="1"/>
      <c r="H7" s="1"/>
      <c r="I7" s="1"/>
      <c r="J7" s="1"/>
      <c r="K7" s="13"/>
      <c r="L7" s="14"/>
      <c r="M7" s="1"/>
      <c r="N7" s="1"/>
      <c r="P7" s="325" t="s">
        <v>81</v>
      </c>
      <c r="Q7" s="326">
        <f>TRUNC(SUM(Q4:Q6),-1)</f>
        <v>45000000</v>
      </c>
      <c r="R7" t="b">
        <f>M6=Q7</f>
        <v>0</v>
      </c>
    </row>
    <row r="8" spans="1:18">
      <c r="A8" s="344" t="s">
        <v>1047</v>
      </c>
      <c r="J8" s="559" t="s">
        <v>1044</v>
      </c>
      <c r="K8" s="850" t="s">
        <v>1042</v>
      </c>
      <c r="L8" s="850"/>
      <c r="M8" s="560">
        <f>M15</f>
        <v>136800000</v>
      </c>
    </row>
    <row r="9" spans="1:18">
      <c r="A9" s="344" t="s">
        <v>1048</v>
      </c>
      <c r="J9" s="561" t="s">
        <v>1258</v>
      </c>
      <c r="K9" s="850" t="s">
        <v>1043</v>
      </c>
      <c r="L9" s="850"/>
      <c r="M9" s="560">
        <f>MAX(M8-M6,0)</f>
        <v>5550000</v>
      </c>
    </row>
    <row r="10" spans="1:18">
      <c r="A10" s="344"/>
      <c r="J10" s="345"/>
      <c r="K10" s="346"/>
      <c r="L10" s="346"/>
      <c r="M10" s="347"/>
      <c r="P10" s="474"/>
    </row>
    <row r="11" spans="1:18">
      <c r="A11" s="334" t="s">
        <v>1033</v>
      </c>
      <c r="F11" s="331" t="s">
        <v>1050</v>
      </c>
    </row>
    <row r="12" spans="1:18" ht="17.25" thickBot="1"/>
    <row r="13" spans="1:18" ht="17.25" thickBot="1">
      <c r="A13" s="563" t="s">
        <v>1275</v>
      </c>
      <c r="H13" s="894" t="s">
        <v>1278</v>
      </c>
      <c r="I13" s="895"/>
      <c r="J13" s="895"/>
      <c r="K13" s="548">
        <v>1.2</v>
      </c>
      <c r="L13" t="str">
        <f>"배라 가정("&amp;K13&amp;"/10)"</f>
        <v>배라 가정(1.2/10)</v>
      </c>
    </row>
    <row r="14" spans="1:18" ht="21.75" thickBot="1">
      <c r="A14" s="68" t="s">
        <v>2</v>
      </c>
      <c r="B14" s="69" t="s">
        <v>3</v>
      </c>
      <c r="C14" s="69" t="s">
        <v>4</v>
      </c>
      <c r="D14" s="70" t="s">
        <v>5</v>
      </c>
      <c r="E14" s="70" t="s">
        <v>50</v>
      </c>
      <c r="F14" s="69" t="s">
        <v>6</v>
      </c>
      <c r="G14" s="71" t="s">
        <v>7</v>
      </c>
      <c r="H14" s="313" t="s">
        <v>1267</v>
      </c>
      <c r="I14" s="314" t="s">
        <v>1268</v>
      </c>
      <c r="J14" s="73" t="s">
        <v>71</v>
      </c>
      <c r="K14" s="546" t="str">
        <f>K13&amp;"/10"</f>
        <v>1.2/10</v>
      </c>
      <c r="L14" s="71" t="s">
        <v>208</v>
      </c>
      <c r="M14" s="329" t="s">
        <v>1122</v>
      </c>
    </row>
    <row r="15" spans="1:18" ht="18" thickTop="1" thickBot="1">
      <c r="A15" s="380">
        <f>A5</f>
        <v>1</v>
      </c>
      <c r="B15" s="376" t="s">
        <v>27</v>
      </c>
      <c r="C15" s="378" t="str">
        <f>C5</f>
        <v>강수지</v>
      </c>
      <c r="D15" s="544">
        <f>D5</f>
        <v>37707</v>
      </c>
      <c r="E15" s="545">
        <f>'말일자-하단 임원 퇴직급여추계액'!F22</f>
        <v>42308</v>
      </c>
      <c r="F15" s="375" t="str">
        <f>DATEDIF(D15,E15+1,"Y")&amp;"년 "&amp;DATEDIF(D15,E15+1,"YM")&amp;"개월 "&amp;IF(OR(AND(TEXT(D15,"dd")="01",TEXT(EOMONTH(E15,0),"dd")=TEXT(E15,"dd")),TEXT(TEXT(E15,"dd")+1,"dd")=TEXT(D15,"dd")),"",DATEDIF(D15,E15,"MD")+VALUE(TEXT(EOMONTH(D15,0),"dd"))-30&amp;"일")</f>
        <v>12년 7개월 5일</v>
      </c>
      <c r="G15" s="379">
        <f t="shared" ref="G15" si="1">E15-D15+1</f>
        <v>4602</v>
      </c>
      <c r="H15" s="412">
        <f>H5</f>
        <v>90000000</v>
      </c>
      <c r="I15" s="419">
        <f>I5</f>
        <v>0</v>
      </c>
      <c r="J15" s="421">
        <f>SUM(H15:I15)</f>
        <v>90000000</v>
      </c>
      <c r="K15" s="428">
        <f>TRUNC(J15*K13/10,0)</f>
        <v>10800000</v>
      </c>
      <c r="L15" s="423">
        <f>IF(E15="",0,DATEDIF(D15,E15,"M")+1)</f>
        <v>152</v>
      </c>
      <c r="M15" s="558">
        <f>M16</f>
        <v>136800000</v>
      </c>
      <c r="N15" s="328">
        <f>M15/M6</f>
        <v>1.0422857142857143</v>
      </c>
    </row>
    <row r="16" spans="1:18" ht="18" thickTop="1" thickBot="1">
      <c r="M16" s="556">
        <f>TRUNC(K15*(L15/12),-1)</f>
        <v>136800000</v>
      </c>
    </row>
    <row r="17" spans="1:29" ht="17.25" thickBot="1">
      <c r="A17" s="562" t="s">
        <v>1274</v>
      </c>
    </row>
    <row r="18" spans="1:29" ht="17.25" thickBot="1">
      <c r="H18" s="894" t="s">
        <v>1034</v>
      </c>
      <c r="I18" s="895"/>
      <c r="J18" s="896"/>
      <c r="AA18" t="s">
        <v>1253</v>
      </c>
      <c r="AB18" t="s">
        <v>1249</v>
      </c>
      <c r="AC18" t="s">
        <v>1251</v>
      </c>
    </row>
    <row r="19" spans="1:29" ht="17.25" thickBot="1">
      <c r="A19" s="332" t="s">
        <v>1121</v>
      </c>
      <c r="H19" s="894" t="str">
        <f>H13</f>
        <v>회사규정-퇴직직전 1년간 총급여</v>
      </c>
      <c r="I19" s="895"/>
      <c r="J19" s="895"/>
      <c r="K19" s="565">
        <f>K13</f>
        <v>1.2</v>
      </c>
      <c r="L19" t="str">
        <f>L13</f>
        <v>배라 가정(1.2/10)</v>
      </c>
      <c r="AA19" t="s">
        <v>1190</v>
      </c>
      <c r="AB19" s="474">
        <v>46900400</v>
      </c>
      <c r="AC19" s="93">
        <v>47628630</v>
      </c>
    </row>
    <row r="20" spans="1:29" ht="21.75" thickBot="1">
      <c r="A20" s="68" t="s">
        <v>2</v>
      </c>
      <c r="B20" s="69" t="s">
        <v>3</v>
      </c>
      <c r="C20" s="69" t="s">
        <v>4</v>
      </c>
      <c r="D20" s="70" t="s">
        <v>5</v>
      </c>
      <c r="E20" s="318" t="s">
        <v>1027</v>
      </c>
      <c r="F20" s="69" t="s">
        <v>6</v>
      </c>
      <c r="G20" s="71" t="s">
        <v>7</v>
      </c>
      <c r="H20" s="335" t="s">
        <v>68</v>
      </c>
      <c r="I20" s="336" t="s">
        <v>69</v>
      </c>
      <c r="J20" s="73" t="s">
        <v>71</v>
      </c>
      <c r="K20" s="350" t="str">
        <f>K19&amp;"/10"</f>
        <v>1.2/10</v>
      </c>
      <c r="L20" s="71" t="s">
        <v>208</v>
      </c>
      <c r="M20" s="329" t="s">
        <v>1123</v>
      </c>
      <c r="AA20" t="s">
        <v>1189</v>
      </c>
      <c r="AB20" s="534">
        <v>169192750</v>
      </c>
      <c r="AC20" s="549">
        <v>205140880</v>
      </c>
    </row>
    <row r="21" spans="1:29" ht="18" thickTop="1" thickBot="1">
      <c r="A21" s="380">
        <f>A15</f>
        <v>1</v>
      </c>
      <c r="B21" s="376" t="s">
        <v>27</v>
      </c>
      <c r="C21" s="378" t="str">
        <f>C15</f>
        <v>강수지</v>
      </c>
      <c r="D21" s="544">
        <f>D15</f>
        <v>37707</v>
      </c>
      <c r="E21" s="315">
        <v>40908</v>
      </c>
      <c r="F21" s="375" t="str">
        <f>DATEDIF(D21,E21+1,"Y")&amp;"년 "&amp;DATEDIF(D21,E21+1,"YM")&amp;"개월 "&amp;IF(OR(AND(TEXT(D21,"dd")="01",TEXT(EOMONTH(E21,0),"dd")=TEXT(E21,"dd")),TEXT(TEXT(E21,"dd")+1,"dd")=TEXT(D21,"dd")),"",DATEDIF(D21,E21,"MD")+VALUE(TEXT(EOMONTH(D21,0),"dd"))-30&amp;"일")</f>
        <v>8년 9개월 5일</v>
      </c>
      <c r="G21" s="379">
        <f t="shared" ref="G21" si="2">E21-D21+1</f>
        <v>3202</v>
      </c>
      <c r="H21" s="430">
        <f>U46</f>
        <v>79999800</v>
      </c>
      <c r="I21" s="431">
        <f>V46</f>
        <v>0</v>
      </c>
      <c r="J21" s="420">
        <f>SUM(H21:I21)</f>
        <v>79999800</v>
      </c>
      <c r="K21" s="427">
        <f>TRUNC(J21*K19/10,0)</f>
        <v>9599976</v>
      </c>
      <c r="L21" s="423">
        <f>IF(E21="",0,DATEDIF(D21,E21,"M")+1)</f>
        <v>106</v>
      </c>
      <c r="M21" s="429">
        <f>TRUNC(K21*(L21/12),-1)</f>
        <v>84799780</v>
      </c>
      <c r="P21" s="93">
        <v>46900400</v>
      </c>
      <c r="Q21" s="93">
        <v>169192750</v>
      </c>
      <c r="AB21" s="349">
        <f>SUM(AB19:AB20)</f>
        <v>216093150</v>
      </c>
      <c r="AC21" s="93">
        <f>SUM(AC19:AC20)</f>
        <v>252769510</v>
      </c>
    </row>
    <row r="22" spans="1:29" ht="17.25" thickTop="1">
      <c r="J22" s="93" t="b">
        <f>J21=W46</f>
        <v>1</v>
      </c>
      <c r="M22" s="93"/>
      <c r="P22" s="93">
        <v>16612400</v>
      </c>
      <c r="Q22" s="93">
        <v>7984770</v>
      </c>
    </row>
    <row r="23" spans="1:29">
      <c r="P23" s="93">
        <v>1661240</v>
      </c>
      <c r="Q23" s="93">
        <v>798470</v>
      </c>
    </row>
    <row r="24" spans="1:29">
      <c r="P24" t="s">
        <v>1035</v>
      </c>
      <c r="AA24" t="s">
        <v>175</v>
      </c>
    </row>
    <row r="25" spans="1:29" ht="17.25" thickBot="1">
      <c r="P25" s="893" t="b">
        <f>M15=(P28+Q28)</f>
        <v>1</v>
      </c>
      <c r="Q25" s="893"/>
      <c r="AA25" t="s">
        <v>1052</v>
      </c>
    </row>
    <row r="26" spans="1:29" ht="17.25" thickBot="1">
      <c r="A26" s="332" t="s">
        <v>1030</v>
      </c>
      <c r="H26" s="894" t="s">
        <v>1032</v>
      </c>
      <c r="I26" s="895"/>
      <c r="J26" s="896"/>
      <c r="K26" s="564">
        <v>3</v>
      </c>
      <c r="L26" t="s">
        <v>1057</v>
      </c>
      <c r="P26" s="891" t="s">
        <v>1031</v>
      </c>
      <c r="Q26" s="892"/>
    </row>
    <row r="27" spans="1:29" ht="21.75" thickBot="1">
      <c r="A27" s="68" t="s">
        <v>2</v>
      </c>
      <c r="B27" s="69" t="s">
        <v>3</v>
      </c>
      <c r="C27" s="69" t="s">
        <v>4</v>
      </c>
      <c r="D27" s="318" t="s">
        <v>1027</v>
      </c>
      <c r="E27" s="70" t="s">
        <v>50</v>
      </c>
      <c r="F27" s="69" t="s">
        <v>6</v>
      </c>
      <c r="G27" s="71" t="s">
        <v>7</v>
      </c>
      <c r="H27" s="335" t="s">
        <v>68</v>
      </c>
      <c r="I27" s="336" t="s">
        <v>69</v>
      </c>
      <c r="J27" s="73" t="s">
        <v>71</v>
      </c>
      <c r="K27" s="327" t="str">
        <f>K26&amp;"/10"</f>
        <v>3/10</v>
      </c>
      <c r="L27" s="71" t="s">
        <v>208</v>
      </c>
      <c r="M27" s="329" t="s">
        <v>1125</v>
      </c>
      <c r="N27" s="897" t="s">
        <v>1124</v>
      </c>
      <c r="O27" s="898"/>
      <c r="P27" s="330" t="s">
        <v>1126</v>
      </c>
      <c r="Q27" s="333" t="s">
        <v>1127</v>
      </c>
      <c r="AA27" t="s">
        <v>174</v>
      </c>
    </row>
    <row r="28" spans="1:29" ht="18" thickTop="1" thickBot="1">
      <c r="A28" s="380">
        <f>A21</f>
        <v>1</v>
      </c>
      <c r="B28" s="376" t="s">
        <v>27</v>
      </c>
      <c r="C28" s="378" t="str">
        <f>C21</f>
        <v>강수지</v>
      </c>
      <c r="D28" s="316">
        <f>E21+1</f>
        <v>40909</v>
      </c>
      <c r="E28" s="545">
        <f>E15</f>
        <v>42308</v>
      </c>
      <c r="F28" s="375" t="str">
        <f>DATEDIF(D28,E28+1,"Y")&amp;"년 "&amp;DATEDIF(D28,E28+1,"YM")&amp;"개월 "&amp;IF(OR(AND(TEXT(D28,"dd")="01",TEXT(EOMONTH(E28,0),"dd")=TEXT(E28,"dd")),TEXT(TEXT(E28,"dd")+1,"dd")=TEXT(D28,"dd")),"",DATEDIF(D28,E28,"MD")+VALUE(TEXT(EOMONTH(D28,0),"dd"))-30&amp;"일")</f>
        <v xml:space="preserve">3년 10개월 </v>
      </c>
      <c r="G28" s="379">
        <f t="shared" ref="G28" si="3">E28-D28+1</f>
        <v>1400</v>
      </c>
      <c r="H28" s="434">
        <f>O72</f>
        <v>86111266.666666672</v>
      </c>
      <c r="I28" s="435">
        <f>P72</f>
        <v>0</v>
      </c>
      <c r="J28" s="421">
        <f>SUM(H28:I28)</f>
        <v>86111266.666666672</v>
      </c>
      <c r="K28" s="428">
        <f>TRUNC(J28*K26/10,0)</f>
        <v>25833380</v>
      </c>
      <c r="L28" s="423">
        <f>IF(E28="",0,DATEDIF(D28,E28,"M")+1)</f>
        <v>46</v>
      </c>
      <c r="M28" s="437">
        <f>TRUNC(K28*(L28/12),-1)</f>
        <v>99027950</v>
      </c>
      <c r="N28" s="889">
        <f>MAX(M15-M21,0)</f>
        <v>52000220</v>
      </c>
      <c r="O28" s="890"/>
      <c r="P28" s="438">
        <f>MAX(N28-M28,0)</f>
        <v>0</v>
      </c>
      <c r="Q28" s="439">
        <f>M15-P28</f>
        <v>136800000</v>
      </c>
      <c r="R28" t="s">
        <v>1054</v>
      </c>
      <c r="AA28" t="s">
        <v>1052</v>
      </c>
    </row>
    <row r="29" spans="1:29" ht="17.25" thickTop="1">
      <c r="I29" t="s">
        <v>1259</v>
      </c>
      <c r="J29" s="93">
        <v>16612400</v>
      </c>
      <c r="L29" s="503">
        <f>SUM(L28,L21)</f>
        <v>152</v>
      </c>
      <c r="O29" s="440" t="s">
        <v>1051</v>
      </c>
      <c r="P29" s="472"/>
      <c r="Q29" s="442"/>
      <c r="R29" s="349">
        <f>SUM(P29:Q29)</f>
        <v>0</v>
      </c>
      <c r="T29" s="551">
        <f>Q29/Q28</f>
        <v>0</v>
      </c>
    </row>
    <row r="30" spans="1:29" ht="17.25" thickBot="1">
      <c r="A30" t="s">
        <v>1026</v>
      </c>
      <c r="I30" t="s">
        <v>1052</v>
      </c>
      <c r="J30" s="93">
        <v>1661240</v>
      </c>
      <c r="O30" s="440" t="s">
        <v>1052</v>
      </c>
      <c r="P30" s="472"/>
      <c r="Q30" s="443"/>
      <c r="R30" s="349">
        <f>SUM(P30:Q30)</f>
        <v>0</v>
      </c>
      <c r="S30" s="349">
        <f>SUM(R29:R30)</f>
        <v>0</v>
      </c>
      <c r="T30" s="550">
        <f>Q30/Q28</f>
        <v>0</v>
      </c>
    </row>
    <row r="31" spans="1:29">
      <c r="E31" t="s">
        <v>1261</v>
      </c>
      <c r="F31" s="93">
        <v>127299450</v>
      </c>
      <c r="O31" s="440" t="s">
        <v>1053</v>
      </c>
      <c r="P31" s="473">
        <f>P28-P29-P30</f>
        <v>0</v>
      </c>
      <c r="Q31" s="441">
        <f>Q28-Q29-Q30</f>
        <v>136800000</v>
      </c>
      <c r="R31" s="348">
        <f>SUM(P31:Q31)</f>
        <v>136800000</v>
      </c>
      <c r="T31" s="552">
        <f>SUM(T29:T30)</f>
        <v>0</v>
      </c>
    </row>
    <row r="32" spans="1:29">
      <c r="M32" t="s">
        <v>1084</v>
      </c>
      <c r="T32" t="s">
        <v>1083</v>
      </c>
    </row>
    <row r="33" spans="1:23" ht="21" thickBot="1">
      <c r="A33" s="311" t="s">
        <v>1019</v>
      </c>
      <c r="M33" s="337" t="s">
        <v>1039</v>
      </c>
      <c r="N33" s="384" t="s">
        <v>1269</v>
      </c>
      <c r="O33" s="396" t="s">
        <v>1270</v>
      </c>
      <c r="P33" s="396" t="s">
        <v>1271</v>
      </c>
      <c r="Q33" s="384" t="s">
        <v>1272</v>
      </c>
      <c r="S33" s="337" t="s">
        <v>1039</v>
      </c>
      <c r="T33" s="406" t="s">
        <v>28</v>
      </c>
      <c r="U33" s="407" t="s">
        <v>1036</v>
      </c>
      <c r="V33" s="407" t="s">
        <v>1037</v>
      </c>
      <c r="W33" s="339" t="s">
        <v>81</v>
      </c>
    </row>
    <row r="34" spans="1:23">
      <c r="A34" s="834" t="s">
        <v>28</v>
      </c>
      <c r="B34" s="836" t="s">
        <v>1020</v>
      </c>
      <c r="C34" s="837"/>
      <c r="D34" s="837"/>
      <c r="E34" s="837"/>
      <c r="F34" s="838"/>
      <c r="G34" s="836" t="s">
        <v>1021</v>
      </c>
      <c r="H34" s="837"/>
      <c r="I34" s="837"/>
      <c r="J34" s="837"/>
      <c r="K34" s="837"/>
      <c r="L34" s="839"/>
      <c r="M34" s="381">
        <v>1</v>
      </c>
      <c r="N34" s="385">
        <f t="shared" ref="N34:N53" si="4">EOMONTH(N35,-1)</f>
        <v>41973</v>
      </c>
      <c r="O34" s="446">
        <f>'임원퇴직급여한도계산-회사규정 직전 3년'!O34</f>
        <v>6666700</v>
      </c>
      <c r="P34" s="447">
        <f>'임원퇴직급여한도계산-회사규정 직전 3년'!P34</f>
        <v>0</v>
      </c>
      <c r="Q34" s="390"/>
      <c r="S34" s="338">
        <v>1</v>
      </c>
      <c r="T34" s="401">
        <v>40544</v>
      </c>
      <c r="U34" s="404">
        <f>'임원퇴직급여한도계산-회사규정 직전 3년'!U34</f>
        <v>5417000</v>
      </c>
      <c r="V34" s="405">
        <f>'임원퇴직급여한도계산-회사규정 직전 3년'!V34</f>
        <v>0</v>
      </c>
      <c r="W34" s="391">
        <f>SUM(U34:V34)</f>
        <v>5417000</v>
      </c>
    </row>
    <row r="35" spans="1:23" ht="27" customHeight="1" thickBot="1">
      <c r="A35" s="835"/>
      <c r="B35" s="840" t="s">
        <v>1022</v>
      </c>
      <c r="C35" s="841"/>
      <c r="D35" s="841"/>
      <c r="E35" s="841"/>
      <c r="F35" s="842"/>
      <c r="G35" s="843" t="s">
        <v>1023</v>
      </c>
      <c r="H35" s="844"/>
      <c r="I35" s="844"/>
      <c r="J35" s="844"/>
      <c r="K35" s="844"/>
      <c r="L35" s="844"/>
      <c r="M35" s="462">
        <f>M34+1</f>
        <v>2</v>
      </c>
      <c r="N35" s="463">
        <f t="shared" si="4"/>
        <v>42004</v>
      </c>
      <c r="O35" s="539">
        <f>'임원퇴직급여한도계산-회사규정 직전 3년'!O35</f>
        <v>6666700</v>
      </c>
      <c r="P35" s="540">
        <f>'임원퇴직급여한도계산-회사규정 직전 3년'!P35</f>
        <v>0</v>
      </c>
      <c r="Q35" s="541"/>
      <c r="S35" s="338">
        <f>S34+1</f>
        <v>2</v>
      </c>
      <c r="T35" s="401">
        <v>40575</v>
      </c>
      <c r="U35" s="397">
        <f>'임원퇴직급여한도계산-회사규정 직전 3년'!U35</f>
        <v>5417000</v>
      </c>
      <c r="V35" s="398">
        <f>'임원퇴직급여한도계산-회사규정 직전 3년'!V35</f>
        <v>0</v>
      </c>
      <c r="W35" s="391">
        <f t="shared" ref="W35:W45" si="5">SUM(U35:V35)</f>
        <v>5417000</v>
      </c>
    </row>
    <row r="36" spans="1:23">
      <c r="A36" s="835"/>
      <c r="B36" s="845" t="s">
        <v>1024</v>
      </c>
      <c r="C36" s="846"/>
      <c r="D36" s="846"/>
      <c r="E36" s="846" t="s">
        <v>1025</v>
      </c>
      <c r="F36" s="847"/>
      <c r="G36" s="848" t="s">
        <v>1024</v>
      </c>
      <c r="H36" s="846"/>
      <c r="I36" s="846"/>
      <c r="J36" s="846"/>
      <c r="K36" s="846" t="s">
        <v>1025</v>
      </c>
      <c r="L36" s="849"/>
      <c r="M36" s="381">
        <f t="shared" ref="M36:M69" si="6">M35+1</f>
        <v>3</v>
      </c>
      <c r="N36" s="458">
        <f t="shared" si="4"/>
        <v>42035</v>
      </c>
      <c r="O36" s="536">
        <f>'임원퇴직급여한도계산-회사규정 직전 3년'!O36</f>
        <v>6666700</v>
      </c>
      <c r="P36" s="537">
        <f>'임원퇴직급여한도계산-회사규정 직전 3년'!P36</f>
        <v>0</v>
      </c>
      <c r="Q36" s="538"/>
      <c r="S36" s="338">
        <f t="shared" ref="S36:S45" si="7">S35+1</f>
        <v>3</v>
      </c>
      <c r="T36" s="401">
        <v>40603</v>
      </c>
      <c r="U36" s="397">
        <f>'임원퇴직급여한도계산-회사규정 직전 3년'!U36</f>
        <v>5417000</v>
      </c>
      <c r="V36" s="398">
        <f>'임원퇴직급여한도계산-회사규정 직전 3년'!V36</f>
        <v>0</v>
      </c>
      <c r="W36" s="391">
        <f t="shared" si="5"/>
        <v>5417000</v>
      </c>
    </row>
    <row r="37" spans="1:23">
      <c r="A37" s="851" t="s">
        <v>61</v>
      </c>
      <c r="B37" s="853" t="s">
        <v>62</v>
      </c>
      <c r="C37" s="854"/>
      <c r="D37" s="855"/>
      <c r="E37" s="862" t="s">
        <v>63</v>
      </c>
      <c r="F37" s="863"/>
      <c r="G37" s="853" t="s">
        <v>64</v>
      </c>
      <c r="H37" s="854"/>
      <c r="I37" s="854"/>
      <c r="J37" s="855"/>
      <c r="K37" s="868" t="s">
        <v>63</v>
      </c>
      <c r="L37" s="869"/>
      <c r="M37" s="381">
        <f t="shared" si="6"/>
        <v>4</v>
      </c>
      <c r="N37" s="385">
        <f t="shared" si="4"/>
        <v>42063</v>
      </c>
      <c r="O37" s="536">
        <f>'임원퇴직급여한도계산-회사규정 직전 3년'!O37</f>
        <v>6666700</v>
      </c>
      <c r="P37" s="449">
        <f>'임원퇴직급여한도계산-회사규정 직전 3년'!P37</f>
        <v>0</v>
      </c>
      <c r="Q37" s="390"/>
      <c r="S37" s="338">
        <f t="shared" si="7"/>
        <v>4</v>
      </c>
      <c r="T37" s="401">
        <v>40634</v>
      </c>
      <c r="U37" s="397">
        <f>'임원퇴직급여한도계산-회사규정 직전 3년'!U37</f>
        <v>6666700</v>
      </c>
      <c r="V37" s="398">
        <f>'임원퇴직급여한도계산-회사규정 직전 3년'!V37</f>
        <v>0</v>
      </c>
      <c r="W37" s="391">
        <f t="shared" si="5"/>
        <v>6666700</v>
      </c>
    </row>
    <row r="38" spans="1:23">
      <c r="A38" s="852"/>
      <c r="B38" s="856"/>
      <c r="C38" s="857"/>
      <c r="D38" s="858"/>
      <c r="E38" s="864"/>
      <c r="F38" s="865"/>
      <c r="G38" s="856"/>
      <c r="H38" s="857"/>
      <c r="I38" s="857"/>
      <c r="J38" s="858"/>
      <c r="K38" s="868"/>
      <c r="L38" s="869"/>
      <c r="M38" s="381">
        <f t="shared" si="6"/>
        <v>5</v>
      </c>
      <c r="N38" s="385">
        <f t="shared" si="4"/>
        <v>42094</v>
      </c>
      <c r="O38" s="536">
        <f>'임원퇴직급여한도계산-회사규정 직전 3년'!O38</f>
        <v>6666700</v>
      </c>
      <c r="P38" s="449">
        <f>'임원퇴직급여한도계산-회사규정 직전 3년'!P38</f>
        <v>0</v>
      </c>
      <c r="Q38" s="390"/>
      <c r="S38" s="338">
        <f t="shared" si="7"/>
        <v>5</v>
      </c>
      <c r="T38" s="401">
        <v>40664</v>
      </c>
      <c r="U38" s="397">
        <f>'임원퇴직급여한도계산-회사규정 직전 3년'!U38</f>
        <v>6666700</v>
      </c>
      <c r="V38" s="398">
        <f>'임원퇴직급여한도계산-회사규정 직전 3년'!V38</f>
        <v>0</v>
      </c>
      <c r="W38" s="391">
        <f t="shared" si="5"/>
        <v>6666700</v>
      </c>
    </row>
    <row r="39" spans="1:23">
      <c r="A39" s="852"/>
      <c r="B39" s="856"/>
      <c r="C39" s="857"/>
      <c r="D39" s="858"/>
      <c r="E39" s="864"/>
      <c r="F39" s="865"/>
      <c r="G39" s="856"/>
      <c r="H39" s="857"/>
      <c r="I39" s="857"/>
      <c r="J39" s="858"/>
      <c r="K39" s="868"/>
      <c r="L39" s="869"/>
      <c r="M39" s="381">
        <f t="shared" si="6"/>
        <v>6</v>
      </c>
      <c r="N39" s="385">
        <f t="shared" si="4"/>
        <v>42124</v>
      </c>
      <c r="O39" s="536">
        <f>'임원퇴직급여한도계산-회사규정 직전 3년'!O39</f>
        <v>6666700</v>
      </c>
      <c r="P39" s="449">
        <f>'임원퇴직급여한도계산-회사규정 직전 3년'!P39</f>
        <v>0</v>
      </c>
      <c r="Q39" s="390"/>
      <c r="S39" s="338">
        <f t="shared" si="7"/>
        <v>6</v>
      </c>
      <c r="T39" s="401">
        <v>40695</v>
      </c>
      <c r="U39" s="397">
        <f>'임원퇴직급여한도계산-회사규정 직전 3년'!U39</f>
        <v>7202200</v>
      </c>
      <c r="V39" s="398">
        <f>'임원퇴직급여한도계산-회사규정 직전 3년'!V39</f>
        <v>0</v>
      </c>
      <c r="W39" s="391">
        <f t="shared" si="5"/>
        <v>7202200</v>
      </c>
    </row>
    <row r="40" spans="1:23">
      <c r="A40" s="852"/>
      <c r="B40" s="856"/>
      <c r="C40" s="857"/>
      <c r="D40" s="858"/>
      <c r="E40" s="864"/>
      <c r="F40" s="865"/>
      <c r="G40" s="856"/>
      <c r="H40" s="857"/>
      <c r="I40" s="857"/>
      <c r="J40" s="858"/>
      <c r="K40" s="868"/>
      <c r="L40" s="869"/>
      <c r="M40" s="381">
        <f t="shared" si="6"/>
        <v>7</v>
      </c>
      <c r="N40" s="385">
        <f t="shared" si="4"/>
        <v>42155</v>
      </c>
      <c r="O40" s="536">
        <f>'임원퇴직급여한도계산-회사규정 직전 3년'!O40</f>
        <v>6666700</v>
      </c>
      <c r="P40" s="449">
        <f>'임원퇴직급여한도계산-회사규정 직전 3년'!P40</f>
        <v>0</v>
      </c>
      <c r="Q40" s="390"/>
      <c r="S40" s="338">
        <f t="shared" si="7"/>
        <v>7</v>
      </c>
      <c r="T40" s="401">
        <v>40725</v>
      </c>
      <c r="U40" s="397">
        <f>'임원퇴직급여한도계산-회사규정 직전 3년'!U40</f>
        <v>7202200</v>
      </c>
      <c r="V40" s="398">
        <f>'임원퇴직급여한도계산-회사규정 직전 3년'!V40</f>
        <v>0</v>
      </c>
      <c r="W40" s="391">
        <f t="shared" si="5"/>
        <v>7202200</v>
      </c>
    </row>
    <row r="41" spans="1:23">
      <c r="A41" s="852"/>
      <c r="B41" s="856"/>
      <c r="C41" s="857"/>
      <c r="D41" s="858"/>
      <c r="E41" s="864"/>
      <c r="F41" s="865"/>
      <c r="G41" s="856"/>
      <c r="H41" s="857"/>
      <c r="I41" s="857"/>
      <c r="J41" s="858"/>
      <c r="K41" s="868"/>
      <c r="L41" s="869"/>
      <c r="M41" s="381">
        <f t="shared" si="6"/>
        <v>8</v>
      </c>
      <c r="N41" s="385">
        <f t="shared" si="4"/>
        <v>42185</v>
      </c>
      <c r="O41" s="536">
        <f>'임원퇴직급여한도계산-회사규정 직전 3년'!O41</f>
        <v>6666700</v>
      </c>
      <c r="P41" s="449">
        <f>'임원퇴직급여한도계산-회사규정 직전 3년'!P41</f>
        <v>0</v>
      </c>
      <c r="Q41" s="390"/>
      <c r="S41" s="338">
        <f t="shared" si="7"/>
        <v>8</v>
      </c>
      <c r="T41" s="401">
        <v>40756</v>
      </c>
      <c r="U41" s="397">
        <f>'임원퇴직급여한도계산-회사규정 직전 3년'!U41</f>
        <v>7202200</v>
      </c>
      <c r="V41" s="398">
        <f>'임원퇴직급여한도계산-회사규정 직전 3년'!V41</f>
        <v>0</v>
      </c>
      <c r="W41" s="391">
        <f t="shared" si="5"/>
        <v>7202200</v>
      </c>
    </row>
    <row r="42" spans="1:23">
      <c r="A42" s="852"/>
      <c r="B42" s="859"/>
      <c r="C42" s="860"/>
      <c r="D42" s="861"/>
      <c r="E42" s="866"/>
      <c r="F42" s="867"/>
      <c r="G42" s="859"/>
      <c r="H42" s="860"/>
      <c r="I42" s="860"/>
      <c r="J42" s="861"/>
      <c r="K42" s="868"/>
      <c r="L42" s="869"/>
      <c r="M42" s="381">
        <f t="shared" si="6"/>
        <v>9</v>
      </c>
      <c r="N42" s="385">
        <f t="shared" si="4"/>
        <v>42216</v>
      </c>
      <c r="O42" s="536">
        <f>'임원퇴직급여한도계산-회사규정 직전 3년'!O42</f>
        <v>6666700</v>
      </c>
      <c r="P42" s="449">
        <f>'임원퇴직급여한도계산-회사규정 직전 3년'!P42</f>
        <v>0</v>
      </c>
      <c r="Q42" s="390"/>
      <c r="S42" s="338">
        <f t="shared" si="7"/>
        <v>9</v>
      </c>
      <c r="T42" s="401">
        <v>40787</v>
      </c>
      <c r="U42" s="397">
        <f>'임원퇴직급여한도계산-회사규정 직전 3년'!U42</f>
        <v>7202200</v>
      </c>
      <c r="V42" s="398">
        <f>'임원퇴직급여한도계산-회사규정 직전 3년'!V42</f>
        <v>0</v>
      </c>
      <c r="W42" s="391">
        <f t="shared" si="5"/>
        <v>7202200</v>
      </c>
    </row>
    <row r="43" spans="1:23">
      <c r="A43" s="553" t="s">
        <v>91</v>
      </c>
      <c r="B43" s="823" t="s">
        <v>92</v>
      </c>
      <c r="C43" s="824"/>
      <c r="D43" s="825"/>
      <c r="E43" s="826" t="s">
        <v>95</v>
      </c>
      <c r="F43" s="827"/>
      <c r="G43" s="828" t="s">
        <v>96</v>
      </c>
      <c r="H43" s="829"/>
      <c r="I43" s="829"/>
      <c r="J43" s="830"/>
      <c r="K43" s="826" t="s">
        <v>95</v>
      </c>
      <c r="L43" s="829"/>
      <c r="M43" s="381">
        <f t="shared" si="6"/>
        <v>10</v>
      </c>
      <c r="N43" s="385">
        <f t="shared" si="4"/>
        <v>42247</v>
      </c>
      <c r="O43" s="536">
        <f>'임원퇴직급여한도계산-회사규정 직전 3년'!O43</f>
        <v>6666700</v>
      </c>
      <c r="P43" s="449">
        <f>'임원퇴직급여한도계산-회사규정 직전 3년'!P43</f>
        <v>0</v>
      </c>
      <c r="Q43" s="390"/>
      <c r="S43" s="338">
        <f t="shared" si="7"/>
        <v>10</v>
      </c>
      <c r="T43" s="401">
        <v>40817</v>
      </c>
      <c r="U43" s="397">
        <f>'임원퇴직급여한도계산-회사규정 직전 3년'!U43</f>
        <v>7202200</v>
      </c>
      <c r="V43" s="398">
        <f>'임원퇴직급여한도계산-회사규정 직전 3년'!V43</f>
        <v>0</v>
      </c>
      <c r="W43" s="391">
        <f t="shared" si="5"/>
        <v>7202200</v>
      </c>
    </row>
    <row r="44" spans="1:23">
      <c r="A44" s="65" t="s">
        <v>73</v>
      </c>
      <c r="B44" t="s">
        <v>65</v>
      </c>
      <c r="M44" s="381">
        <f t="shared" si="6"/>
        <v>11</v>
      </c>
      <c r="N44" s="385">
        <f t="shared" si="4"/>
        <v>42277</v>
      </c>
      <c r="O44" s="536">
        <f>'임원퇴직급여한도계산-회사규정 직전 3년'!O44</f>
        <v>6666700</v>
      </c>
      <c r="P44" s="451">
        <f>'임원퇴직급여한도계산-회사규정 직전 3년'!P44</f>
        <v>0</v>
      </c>
      <c r="Q44" s="391">
        <f>SUM(O44:P44)</f>
        <v>6666700</v>
      </c>
      <c r="S44" s="338">
        <f t="shared" si="7"/>
        <v>11</v>
      </c>
      <c r="T44" s="401">
        <v>40848</v>
      </c>
      <c r="U44" s="397">
        <f>'임원퇴직급여한도계산-회사규정 직전 3년'!U44</f>
        <v>7202200</v>
      </c>
      <c r="V44" s="398">
        <f>'임원퇴직급여한도계산-회사규정 직전 3년'!V44</f>
        <v>0</v>
      </c>
      <c r="W44" s="391">
        <f t="shared" si="5"/>
        <v>7202200</v>
      </c>
    </row>
    <row r="45" spans="1:23" ht="17.25" thickBot="1">
      <c r="A45" s="65" t="s">
        <v>74</v>
      </c>
      <c r="B45" t="s">
        <v>66</v>
      </c>
      <c r="M45" s="381">
        <f t="shared" si="6"/>
        <v>12</v>
      </c>
      <c r="N45" s="385">
        <f t="shared" si="4"/>
        <v>42308</v>
      </c>
      <c r="O45" s="536">
        <f>'임원퇴직급여한도계산-회사규정 직전 3년'!O45</f>
        <v>6666700</v>
      </c>
      <c r="P45" s="451">
        <f>'임원퇴직급여한도계산-회사규정 직전 3년'!P45</f>
        <v>0</v>
      </c>
      <c r="Q45" s="391">
        <f t="shared" ref="Q45:Q69" si="8">SUM(O45:P45)</f>
        <v>6666700</v>
      </c>
      <c r="S45" s="338">
        <f t="shared" si="7"/>
        <v>12</v>
      </c>
      <c r="T45" s="402">
        <v>40878</v>
      </c>
      <c r="U45" s="399">
        <f>'임원퇴직급여한도계산-회사규정 직전 3년'!U45</f>
        <v>7202200</v>
      </c>
      <c r="V45" s="400">
        <f>'임원퇴직급여한도계산-회사규정 직전 3년'!V45</f>
        <v>0</v>
      </c>
      <c r="W45" s="392">
        <f t="shared" si="5"/>
        <v>7202200</v>
      </c>
    </row>
    <row r="46" spans="1:23">
      <c r="M46" s="381">
        <f t="shared" si="6"/>
        <v>13</v>
      </c>
      <c r="N46" s="385">
        <f t="shared" si="4"/>
        <v>42338</v>
      </c>
      <c r="O46" s="536">
        <f>'임원퇴직급여한도계산-회사규정 직전 3년'!O46</f>
        <v>6666700</v>
      </c>
      <c r="P46" s="451">
        <f>'임원퇴직급여한도계산-회사규정 직전 3년'!P46</f>
        <v>0</v>
      </c>
      <c r="Q46" s="391">
        <f t="shared" si="8"/>
        <v>6666700</v>
      </c>
      <c r="T46" s="340" t="s">
        <v>1038</v>
      </c>
      <c r="U46" s="444">
        <f>SUM(U34:U45)</f>
        <v>79999800</v>
      </c>
      <c r="V46" s="444">
        <f>SUM(V34:V45)</f>
        <v>0</v>
      </c>
      <c r="W46" s="445">
        <f>SUM(W34:W45)</f>
        <v>79999800</v>
      </c>
    </row>
    <row r="47" spans="1:23" ht="17.25" thickBot="1">
      <c r="A47" t="s">
        <v>82</v>
      </c>
      <c r="M47" s="462">
        <f t="shared" si="6"/>
        <v>14</v>
      </c>
      <c r="N47" s="463">
        <f t="shared" si="4"/>
        <v>42369</v>
      </c>
      <c r="O47" s="539">
        <f>'임원퇴직급여한도계산-회사규정 직전 3년'!O47</f>
        <v>6666700</v>
      </c>
      <c r="P47" s="465">
        <f>'임원퇴직급여한도계산-회사규정 직전 3년'!P47</f>
        <v>0</v>
      </c>
      <c r="Q47" s="466">
        <f t="shared" si="8"/>
        <v>6666700</v>
      </c>
    </row>
    <row r="48" spans="1:23">
      <c r="M48" s="381">
        <f t="shared" si="6"/>
        <v>15</v>
      </c>
      <c r="N48" s="458">
        <f t="shared" si="4"/>
        <v>42400</v>
      </c>
      <c r="O48" s="459">
        <f>'임원퇴직급여한도계산-회사규정 직전 3년'!O48</f>
        <v>6666700</v>
      </c>
      <c r="P48" s="460">
        <f>'임원퇴직급여한도계산-회사규정 직전 3년'!P48</f>
        <v>0</v>
      </c>
      <c r="Q48" s="461">
        <f t="shared" si="8"/>
        <v>6666700</v>
      </c>
    </row>
    <row r="49" spans="1:18">
      <c r="A49" t="s">
        <v>89</v>
      </c>
      <c r="M49" s="381">
        <f t="shared" si="6"/>
        <v>16</v>
      </c>
      <c r="N49" s="385">
        <f t="shared" si="4"/>
        <v>42429</v>
      </c>
      <c r="O49" s="450">
        <f>'임원퇴직급여한도계산-회사규정 직전 3년'!O49</f>
        <v>6666700</v>
      </c>
      <c r="P49" s="451">
        <f>'임원퇴직급여한도계산-회사규정 직전 3년'!P49</f>
        <v>0</v>
      </c>
      <c r="Q49" s="391">
        <f t="shared" si="8"/>
        <v>6666700</v>
      </c>
    </row>
    <row r="50" spans="1:18">
      <c r="A50" t="s">
        <v>90</v>
      </c>
      <c r="M50" s="381">
        <f t="shared" si="6"/>
        <v>17</v>
      </c>
      <c r="N50" s="385">
        <f t="shared" si="4"/>
        <v>42460</v>
      </c>
      <c r="O50" s="450">
        <f>'임원퇴직급여한도계산-회사규정 직전 3년'!O50</f>
        <v>6666700</v>
      </c>
      <c r="P50" s="451">
        <f>'임원퇴직급여한도계산-회사규정 직전 3년'!P50</f>
        <v>0</v>
      </c>
      <c r="Q50" s="391">
        <f t="shared" si="8"/>
        <v>6666700</v>
      </c>
    </row>
    <row r="51" spans="1:18">
      <c r="M51" s="381">
        <f t="shared" si="6"/>
        <v>18</v>
      </c>
      <c r="N51" s="385">
        <f t="shared" si="4"/>
        <v>42490</v>
      </c>
      <c r="O51" s="450">
        <f>'임원퇴직급여한도계산-회사규정 직전 3년'!O51</f>
        <v>9999900</v>
      </c>
      <c r="P51" s="451">
        <f>'임원퇴직급여한도계산-회사규정 직전 3년'!P51</f>
        <v>0</v>
      </c>
      <c r="Q51" s="391">
        <f t="shared" si="8"/>
        <v>9999900</v>
      </c>
    </row>
    <row r="52" spans="1:18">
      <c r="M52" s="381">
        <f t="shared" si="6"/>
        <v>19</v>
      </c>
      <c r="N52" s="385">
        <f t="shared" si="4"/>
        <v>42521</v>
      </c>
      <c r="O52" s="450">
        <f>'임원퇴직급여한도계산-회사규정 직전 3년'!O52</f>
        <v>7500000</v>
      </c>
      <c r="P52" s="451">
        <f>'임원퇴직급여한도계산-회사규정 직전 3년'!P52</f>
        <v>0</v>
      </c>
      <c r="Q52" s="391">
        <f t="shared" si="8"/>
        <v>7500000</v>
      </c>
    </row>
    <row r="53" spans="1:18">
      <c r="A53" t="s">
        <v>163</v>
      </c>
      <c r="M53" s="381">
        <f t="shared" si="6"/>
        <v>20</v>
      </c>
      <c r="N53" s="385">
        <f t="shared" si="4"/>
        <v>42551</v>
      </c>
      <c r="O53" s="450">
        <f>'임원퇴직급여한도계산-회사규정 직전 3년'!O53</f>
        <v>7500000</v>
      </c>
      <c r="P53" s="451">
        <f>'임원퇴직급여한도계산-회사규정 직전 3년'!P53</f>
        <v>0</v>
      </c>
      <c r="Q53" s="391">
        <f t="shared" si="8"/>
        <v>7500000</v>
      </c>
    </row>
    <row r="54" spans="1:18">
      <c r="A54" s="870" t="s">
        <v>164</v>
      </c>
      <c r="B54" s="871"/>
      <c r="C54" s="872" t="s">
        <v>167</v>
      </c>
      <c r="D54" s="873"/>
      <c r="E54" s="872" t="s">
        <v>170</v>
      </c>
      <c r="F54" s="873"/>
      <c r="G54" s="872" t="s">
        <v>173</v>
      </c>
      <c r="H54" s="874"/>
      <c r="M54" s="381">
        <f t="shared" si="6"/>
        <v>21</v>
      </c>
      <c r="N54" s="385">
        <f>EOMONTH(N55,-1)</f>
        <v>42582</v>
      </c>
      <c r="O54" s="450">
        <f>'임원퇴직급여한도계산-회사규정 직전 3년'!O54</f>
        <v>7500000</v>
      </c>
      <c r="P54" s="451">
        <f>'임원퇴직급여한도계산-회사규정 직전 3년'!P54</f>
        <v>0</v>
      </c>
      <c r="Q54" s="391">
        <f t="shared" si="8"/>
        <v>7500000</v>
      </c>
    </row>
    <row r="55" spans="1:18">
      <c r="A55" s="875" t="s">
        <v>165</v>
      </c>
      <c r="B55" s="876"/>
      <c r="C55" s="877" t="s">
        <v>167</v>
      </c>
      <c r="D55" s="878"/>
      <c r="E55" s="877" t="s">
        <v>171</v>
      </c>
      <c r="F55" s="878"/>
      <c r="G55" s="877" t="s">
        <v>174</v>
      </c>
      <c r="H55" s="879"/>
      <c r="M55" s="381">
        <f t="shared" si="6"/>
        <v>22</v>
      </c>
      <c r="N55" s="385">
        <f>EOMONTH(N56,-1)</f>
        <v>42613</v>
      </c>
      <c r="O55" s="450">
        <f>'임원퇴직급여한도계산-회사규정 직전 3년'!O55</f>
        <v>7500000</v>
      </c>
      <c r="P55" s="451">
        <f>'임원퇴직급여한도계산-회사규정 직전 3년'!P55</f>
        <v>0</v>
      </c>
      <c r="Q55" s="391">
        <f t="shared" si="8"/>
        <v>7500000</v>
      </c>
    </row>
    <row r="56" spans="1:18">
      <c r="A56" s="880" t="s">
        <v>166</v>
      </c>
      <c r="B56" s="881"/>
      <c r="C56" s="881" t="s">
        <v>168</v>
      </c>
      <c r="D56" s="881"/>
      <c r="E56" s="884" t="s">
        <v>171</v>
      </c>
      <c r="F56" s="885"/>
      <c r="G56" s="884" t="s">
        <v>175</v>
      </c>
      <c r="H56" s="886"/>
      <c r="M56" s="381">
        <f t="shared" si="6"/>
        <v>23</v>
      </c>
      <c r="N56" s="385">
        <f>EOMONTH(N57,-1)</f>
        <v>42643</v>
      </c>
      <c r="O56" s="450">
        <f>'임원퇴직급여한도계산-회사규정 직전 3년'!O56</f>
        <v>7500000</v>
      </c>
      <c r="P56" s="451">
        <f>'임원퇴직급여한도계산-회사규정 직전 3년'!P56</f>
        <v>0</v>
      </c>
      <c r="Q56" s="391">
        <f t="shared" si="8"/>
        <v>7500000</v>
      </c>
    </row>
    <row r="57" spans="1:18" ht="17.25" thickBot="1">
      <c r="A57" s="882"/>
      <c r="B57" s="883"/>
      <c r="C57" s="887" t="s">
        <v>169</v>
      </c>
      <c r="D57" s="825"/>
      <c r="E57" s="887" t="s">
        <v>172</v>
      </c>
      <c r="F57" s="825"/>
      <c r="G57" s="887" t="s">
        <v>175</v>
      </c>
      <c r="H57" s="888"/>
      <c r="M57" s="381">
        <f t="shared" si="6"/>
        <v>24</v>
      </c>
      <c r="N57" s="386">
        <f>EOMONTH(N58,-1)</f>
        <v>42674</v>
      </c>
      <c r="O57" s="450">
        <f>'임원퇴직급여한도계산-회사규정 직전 3년'!O57</f>
        <v>7500000</v>
      </c>
      <c r="P57" s="453">
        <f>'임원퇴직급여한도계산-회사규정 직전 3년'!P57</f>
        <v>0</v>
      </c>
      <c r="Q57" s="392">
        <f t="shared" si="8"/>
        <v>7500000</v>
      </c>
    </row>
    <row r="58" spans="1:18">
      <c r="M58" s="381">
        <f t="shared" si="6"/>
        <v>25</v>
      </c>
      <c r="N58" s="528">
        <f>EOMONTH(N59,-1)</f>
        <v>42704</v>
      </c>
      <c r="O58" s="529">
        <f>'임원퇴직급여한도계산-회사규정 직전 3년'!O58</f>
        <v>7500000</v>
      </c>
      <c r="P58" s="529">
        <f>'임원퇴직급여한도계산-회사규정 직전 3년'!P58</f>
        <v>0</v>
      </c>
      <c r="Q58" s="530">
        <f t="shared" si="8"/>
        <v>7500000</v>
      </c>
      <c r="R58">
        <f t="shared" ref="R58:R67" si="9">R59+1</f>
        <v>12</v>
      </c>
    </row>
    <row r="59" spans="1:18">
      <c r="M59" s="381">
        <f t="shared" si="6"/>
        <v>26</v>
      </c>
      <c r="N59" s="531">
        <f t="shared" ref="N59:N67" si="10">EOMONTH(N60,-1)</f>
        <v>42735</v>
      </c>
      <c r="O59" s="347">
        <f>'임원퇴직급여한도계산-회사규정 직전 3년'!O59</f>
        <v>7500000</v>
      </c>
      <c r="P59" s="347">
        <f>'임원퇴직급여한도계산-회사규정 직전 3년'!P59</f>
        <v>0</v>
      </c>
      <c r="Q59" s="532">
        <f t="shared" si="8"/>
        <v>7500000</v>
      </c>
      <c r="R59">
        <f t="shared" si="9"/>
        <v>11</v>
      </c>
    </row>
    <row r="60" spans="1:18">
      <c r="M60" s="381">
        <f t="shared" si="6"/>
        <v>27</v>
      </c>
      <c r="N60" s="531">
        <f t="shared" si="10"/>
        <v>42766</v>
      </c>
      <c r="O60" s="347">
        <f>'임원퇴직급여한도계산-회사규정 직전 3년'!O60</f>
        <v>7500000</v>
      </c>
      <c r="P60" s="347">
        <f>'임원퇴직급여한도계산-회사규정 직전 3년'!P60</f>
        <v>0</v>
      </c>
      <c r="Q60" s="532">
        <f t="shared" si="8"/>
        <v>7500000</v>
      </c>
      <c r="R60">
        <f t="shared" si="9"/>
        <v>10</v>
      </c>
    </row>
    <row r="61" spans="1:18">
      <c r="M61" s="381">
        <f t="shared" si="6"/>
        <v>28</v>
      </c>
      <c r="N61" s="531">
        <f t="shared" si="10"/>
        <v>42794</v>
      </c>
      <c r="O61" s="347">
        <f>'임원퇴직급여한도계산-회사규정 직전 3년'!O61</f>
        <v>7500000</v>
      </c>
      <c r="P61" s="347">
        <f>'임원퇴직급여한도계산-회사규정 직전 3년'!P61</f>
        <v>0</v>
      </c>
      <c r="Q61" s="532">
        <f t="shared" si="8"/>
        <v>7500000</v>
      </c>
      <c r="R61">
        <f t="shared" si="9"/>
        <v>9</v>
      </c>
    </row>
    <row r="62" spans="1:18">
      <c r="M62" s="381">
        <f t="shared" si="6"/>
        <v>29</v>
      </c>
      <c r="N62" s="531">
        <f t="shared" si="10"/>
        <v>42825</v>
      </c>
      <c r="O62" s="347">
        <f>'임원퇴직급여한도계산-회사규정 직전 3년'!O62</f>
        <v>7500000</v>
      </c>
      <c r="P62" s="347">
        <f>'임원퇴직급여한도계산-회사규정 직전 3년'!P62</f>
        <v>0</v>
      </c>
      <c r="Q62" s="532">
        <f t="shared" si="8"/>
        <v>7500000</v>
      </c>
      <c r="R62">
        <f t="shared" si="9"/>
        <v>8</v>
      </c>
    </row>
    <row r="63" spans="1:18">
      <c r="M63" s="381">
        <f t="shared" si="6"/>
        <v>30</v>
      </c>
      <c r="N63" s="531">
        <f t="shared" si="10"/>
        <v>42855</v>
      </c>
      <c r="O63" s="347">
        <f>'임원퇴직급여한도계산-회사규정 직전 3년'!O63</f>
        <v>7500000</v>
      </c>
      <c r="P63" s="347">
        <f>'임원퇴직급여한도계산-회사규정 직전 3년'!P63</f>
        <v>0</v>
      </c>
      <c r="Q63" s="532">
        <f t="shared" si="8"/>
        <v>7500000</v>
      </c>
      <c r="R63">
        <f t="shared" si="9"/>
        <v>7</v>
      </c>
    </row>
    <row r="64" spans="1:18">
      <c r="M64" s="381">
        <f t="shared" si="6"/>
        <v>31</v>
      </c>
      <c r="N64" s="531">
        <f t="shared" si="10"/>
        <v>42886</v>
      </c>
      <c r="O64" s="347">
        <f>'임원퇴직급여한도계산-회사규정 직전 3년'!O64</f>
        <v>7500000</v>
      </c>
      <c r="P64" s="347">
        <f>'임원퇴직급여한도계산-회사규정 직전 3년'!P64</f>
        <v>0</v>
      </c>
      <c r="Q64" s="532">
        <f t="shared" si="8"/>
        <v>7500000</v>
      </c>
      <c r="R64">
        <f t="shared" si="9"/>
        <v>6</v>
      </c>
    </row>
    <row r="65" spans="13:18">
      <c r="M65" s="381">
        <f t="shared" si="6"/>
        <v>32</v>
      </c>
      <c r="N65" s="531">
        <f t="shared" si="10"/>
        <v>42916</v>
      </c>
      <c r="O65" s="347">
        <f>'임원퇴직급여한도계산-회사규정 직전 3년'!O65</f>
        <v>7500000</v>
      </c>
      <c r="P65" s="347">
        <f>'임원퇴직급여한도계산-회사규정 직전 3년'!P65</f>
        <v>0</v>
      </c>
      <c r="Q65" s="532">
        <f t="shared" si="8"/>
        <v>7500000</v>
      </c>
      <c r="R65">
        <f t="shared" si="9"/>
        <v>5</v>
      </c>
    </row>
    <row r="66" spans="13:18">
      <c r="M66" s="381">
        <f t="shared" si="6"/>
        <v>33</v>
      </c>
      <c r="N66" s="531">
        <f t="shared" si="10"/>
        <v>42947</v>
      </c>
      <c r="O66" s="347">
        <f>'임원퇴직급여한도계산-회사규정 직전 3년'!O66</f>
        <v>7500000</v>
      </c>
      <c r="P66" s="347">
        <f>'임원퇴직급여한도계산-회사규정 직전 3년'!P66</f>
        <v>0</v>
      </c>
      <c r="Q66" s="532">
        <f t="shared" si="8"/>
        <v>7500000</v>
      </c>
      <c r="R66">
        <f t="shared" si="9"/>
        <v>4</v>
      </c>
    </row>
    <row r="67" spans="13:18">
      <c r="M67" s="381">
        <f t="shared" si="6"/>
        <v>34</v>
      </c>
      <c r="N67" s="531">
        <f t="shared" si="10"/>
        <v>42978</v>
      </c>
      <c r="O67" s="347">
        <f>'임원퇴직급여한도계산-회사규정 직전 3년'!O67</f>
        <v>7500000</v>
      </c>
      <c r="P67" s="347">
        <f>'임원퇴직급여한도계산-회사규정 직전 3년'!P67</f>
        <v>0</v>
      </c>
      <c r="Q67" s="532">
        <f t="shared" si="8"/>
        <v>7500000</v>
      </c>
      <c r="R67">
        <f t="shared" si="9"/>
        <v>3</v>
      </c>
    </row>
    <row r="68" spans="13:18">
      <c r="M68" s="381">
        <f t="shared" si="6"/>
        <v>35</v>
      </c>
      <c r="N68" s="531">
        <f>EOMONTH(N69,-1)</f>
        <v>43008</v>
      </c>
      <c r="O68" s="347">
        <f>'임원퇴직급여한도계산-회사규정 직전 3년'!O68</f>
        <v>7500000</v>
      </c>
      <c r="P68" s="347">
        <f>'임원퇴직급여한도계산-회사규정 직전 3년'!P68</f>
        <v>0</v>
      </c>
      <c r="Q68" s="532">
        <f t="shared" si="8"/>
        <v>7500000</v>
      </c>
      <c r="R68">
        <f>R69+1</f>
        <v>2</v>
      </c>
    </row>
    <row r="69" spans="13:18" ht="17.25" thickBot="1">
      <c r="M69" s="381">
        <f t="shared" si="6"/>
        <v>36</v>
      </c>
      <c r="N69" s="533">
        <f>E1</f>
        <v>43039</v>
      </c>
      <c r="O69" s="534">
        <f>'임원퇴직급여한도계산-회사규정 직전 3년'!O69</f>
        <v>7500000</v>
      </c>
      <c r="P69" s="534">
        <f>'임원퇴직급여한도계산-회사규정 직전 3년'!P69</f>
        <v>0</v>
      </c>
      <c r="Q69" s="535">
        <f t="shared" si="8"/>
        <v>7500000</v>
      </c>
      <c r="R69">
        <v>1</v>
      </c>
    </row>
    <row r="70" spans="13:18">
      <c r="M70" s="382">
        <f>COUNTA(O34:O69)</f>
        <v>36</v>
      </c>
      <c r="N70" s="415" t="s">
        <v>1038</v>
      </c>
      <c r="O70" s="416">
        <f>SUM(O34:O69)</f>
        <v>258333800</v>
      </c>
      <c r="P70" s="416">
        <f>SUM(P34:P69)</f>
        <v>0</v>
      </c>
      <c r="Q70" s="416">
        <f>SUM(O70:P70)</f>
        <v>258333800</v>
      </c>
      <c r="R70" t="s">
        <v>1080</v>
      </c>
    </row>
    <row r="71" spans="13:18">
      <c r="M71" s="381" t="b">
        <f>M69=M70</f>
        <v>1</v>
      </c>
      <c r="N71" s="417" t="s">
        <v>1040</v>
      </c>
      <c r="O71" s="414">
        <f>O70/M70</f>
        <v>7175938.888888889</v>
      </c>
      <c r="P71" s="414">
        <f>P70/M70</f>
        <v>0</v>
      </c>
      <c r="Q71" s="414">
        <f>SUM(O71:P71)</f>
        <v>7175938.888888889</v>
      </c>
      <c r="R71" s="436">
        <f>Q71-Q70/M70</f>
        <v>0</v>
      </c>
    </row>
    <row r="72" spans="13:18">
      <c r="N72" s="479" t="s">
        <v>1120</v>
      </c>
      <c r="O72" s="414">
        <f>O71*12</f>
        <v>86111266.666666672</v>
      </c>
      <c r="P72" s="414">
        <f>P71*12</f>
        <v>0</v>
      </c>
      <c r="Q72" s="418">
        <f>TRUNC(Q71*12,0)</f>
        <v>86111266</v>
      </c>
      <c r="R72" s="436">
        <f>SUM(O72:P72)-Q72</f>
        <v>0.6666666716337204</v>
      </c>
    </row>
    <row r="74" spans="13:18">
      <c r="M74">
        <f>COUNTA(O58:O69)</f>
        <v>12</v>
      </c>
      <c r="N74" s="413" t="s">
        <v>1128</v>
      </c>
      <c r="O74" s="414">
        <f>SUM(O58:O69)</f>
        <v>90000000</v>
      </c>
      <c r="P74" s="414">
        <f>SUM(P58:P69)</f>
        <v>0</v>
      </c>
      <c r="Q74" s="468">
        <f>SUM(O74:P74)</f>
        <v>90000000</v>
      </c>
    </row>
    <row r="76" spans="13:18">
      <c r="O76">
        <f>O70/3</f>
        <v>86111266.666666672</v>
      </c>
      <c r="P76">
        <f>P70/3</f>
        <v>0</v>
      </c>
      <c r="Q76">
        <f>Q70/3</f>
        <v>86111266.666666672</v>
      </c>
    </row>
    <row r="78" spans="13:18">
      <c r="P78" s="93">
        <v>52174840</v>
      </c>
    </row>
    <row r="79" spans="13:18">
      <c r="P79">
        <v>14897700</v>
      </c>
    </row>
    <row r="80" spans="13:18">
      <c r="P80" s="474">
        <f>SUM(P78:P79)</f>
        <v>67072540</v>
      </c>
    </row>
    <row r="81" spans="16:16">
      <c r="P81" s="474">
        <f>SUM(O60:P69)</f>
        <v>75000000</v>
      </c>
    </row>
    <row r="82" spans="16:16">
      <c r="P82" s="349">
        <f>P80-P81</f>
        <v>-7927460</v>
      </c>
    </row>
    <row r="133" spans="1:32">
      <c r="A133" s="486" t="s">
        <v>1160</v>
      </c>
      <c r="B133" s="214"/>
      <c r="C133" s="214"/>
      <c r="D133" s="214"/>
      <c r="E133" s="214"/>
      <c r="F133" s="214"/>
      <c r="G133" s="214"/>
      <c r="H133" s="214"/>
      <c r="I133" s="214"/>
      <c r="J133" s="214"/>
      <c r="K133" s="214"/>
      <c r="L133" s="214"/>
      <c r="M133" s="214"/>
      <c r="N133" s="214"/>
      <c r="O133" s="214"/>
      <c r="P133" s="214"/>
      <c r="Q133" s="214"/>
      <c r="R133" s="214"/>
      <c r="S133" s="214"/>
      <c r="T133" s="214"/>
      <c r="U133" s="214"/>
      <c r="V133" s="214"/>
      <c r="W133" s="214"/>
      <c r="X133" s="214"/>
      <c r="Y133" s="214"/>
      <c r="Z133" s="214"/>
      <c r="AA133" s="214"/>
      <c r="AB133" s="214"/>
      <c r="AC133" s="214"/>
      <c r="AD133" s="214"/>
      <c r="AE133" s="214"/>
      <c r="AF133" s="214"/>
    </row>
    <row r="134" spans="1:32">
      <c r="A134" s="214"/>
      <c r="B134" s="214" t="s">
        <v>1161</v>
      </c>
      <c r="C134" s="214"/>
      <c r="D134" s="214"/>
      <c r="E134" s="214"/>
      <c r="F134" s="214"/>
      <c r="G134" s="214"/>
      <c r="H134" s="214"/>
      <c r="I134" s="214"/>
      <c r="J134" s="214"/>
      <c r="K134" s="214"/>
      <c r="L134" s="214"/>
      <c r="M134" s="214"/>
      <c r="N134" s="214"/>
      <c r="O134" s="214"/>
      <c r="P134" s="214"/>
      <c r="Q134" s="214"/>
      <c r="R134" s="214"/>
      <c r="S134" s="214"/>
      <c r="T134" s="214"/>
      <c r="U134" s="214"/>
      <c r="V134" s="214"/>
      <c r="W134" s="214"/>
      <c r="X134" s="214"/>
      <c r="Y134" s="214"/>
      <c r="Z134" s="214"/>
      <c r="AA134" s="214"/>
      <c r="AB134" s="214"/>
      <c r="AC134" s="214"/>
      <c r="AD134" s="214"/>
      <c r="AE134" s="214"/>
      <c r="AF134" s="214"/>
    </row>
    <row r="135" spans="1:32">
      <c r="A135" s="214"/>
      <c r="B135" s="214"/>
      <c r="C135" s="214" t="s">
        <v>1162</v>
      </c>
      <c r="D135" s="214"/>
      <c r="E135" s="214"/>
      <c r="F135" s="214"/>
      <c r="G135" s="214"/>
      <c r="H135" s="214"/>
      <c r="I135" s="214"/>
      <c r="J135" s="214"/>
      <c r="K135" s="214"/>
      <c r="L135" s="214"/>
      <c r="M135" s="214"/>
      <c r="N135" s="214"/>
      <c r="O135" s="214"/>
      <c r="P135" s="214"/>
      <c r="Q135" s="214"/>
      <c r="R135" s="214"/>
      <c r="S135" s="214"/>
      <c r="T135" s="214"/>
      <c r="U135" s="214"/>
      <c r="V135" s="214"/>
      <c r="W135" s="214"/>
      <c r="X135" s="214"/>
      <c r="Y135" s="214"/>
      <c r="Z135" s="214"/>
      <c r="AA135" s="214"/>
      <c r="AB135" s="214"/>
      <c r="AC135" s="214"/>
      <c r="AD135" s="214"/>
      <c r="AE135" s="214"/>
      <c r="AF135" s="214"/>
    </row>
    <row r="136" spans="1:32">
      <c r="A136" s="214"/>
      <c r="B136" s="214"/>
      <c r="C136" s="487" t="s">
        <v>1163</v>
      </c>
      <c r="D136" s="487"/>
      <c r="E136" s="214"/>
      <c r="F136" s="214"/>
      <c r="G136" s="214"/>
      <c r="H136" s="214"/>
      <c r="I136" s="214"/>
      <c r="J136" s="214"/>
      <c r="K136" s="214"/>
      <c r="L136" s="214"/>
      <c r="M136" s="214"/>
      <c r="N136" s="214"/>
      <c r="O136" s="214"/>
      <c r="P136" s="214"/>
      <c r="Q136" s="214"/>
      <c r="R136" s="214"/>
      <c r="S136" s="214"/>
      <c r="T136" s="214"/>
      <c r="U136" s="214"/>
      <c r="V136" s="214"/>
      <c r="W136" s="214"/>
      <c r="X136" s="214"/>
      <c r="Y136" s="214"/>
      <c r="Z136" s="214"/>
      <c r="AA136" s="214"/>
      <c r="AB136" s="214"/>
      <c r="AC136" s="214"/>
      <c r="AD136" s="214"/>
      <c r="AE136" s="214"/>
      <c r="AF136" s="214"/>
    </row>
    <row r="137" spans="1:32">
      <c r="A137" s="214"/>
      <c r="B137" s="214"/>
      <c r="C137" s="487" t="s">
        <v>1164</v>
      </c>
      <c r="D137" s="487"/>
      <c r="E137" s="214"/>
      <c r="F137" s="214"/>
      <c r="G137" s="214"/>
      <c r="H137" s="214"/>
      <c r="I137" s="214"/>
      <c r="J137" s="214"/>
      <c r="K137" s="214"/>
      <c r="L137" s="214"/>
      <c r="M137" s="214"/>
      <c r="N137" s="214"/>
      <c r="O137" s="214"/>
      <c r="P137" s="214"/>
      <c r="Q137" s="214"/>
      <c r="R137" s="214"/>
      <c r="S137" s="214"/>
      <c r="T137" s="214"/>
      <c r="U137" s="214"/>
      <c r="V137" s="214"/>
      <c r="W137" s="214"/>
      <c r="X137" s="214"/>
      <c r="Y137" s="214"/>
      <c r="Z137" s="214"/>
      <c r="AA137" s="214"/>
      <c r="AB137" s="214"/>
      <c r="AC137" s="214"/>
      <c r="AD137" s="214"/>
      <c r="AE137" s="214"/>
      <c r="AF137" s="214"/>
    </row>
    <row r="138" spans="1:32">
      <c r="A138" s="214"/>
      <c r="B138" s="214" t="s">
        <v>1165</v>
      </c>
      <c r="C138" s="214"/>
      <c r="D138" s="214"/>
      <c r="E138" s="214"/>
      <c r="F138" s="214"/>
      <c r="G138" s="214"/>
      <c r="H138" s="214"/>
      <c r="I138" s="214"/>
      <c r="J138" s="214"/>
      <c r="K138" s="214"/>
      <c r="L138" s="214"/>
      <c r="M138" s="214"/>
      <c r="N138" s="214"/>
      <c r="O138" s="214"/>
      <c r="P138" s="214"/>
      <c r="Q138" s="214"/>
      <c r="R138" s="214"/>
      <c r="S138" s="214"/>
      <c r="T138" s="214"/>
      <c r="U138" s="214"/>
      <c r="V138" s="214"/>
      <c r="W138" s="214"/>
      <c r="X138" s="214"/>
      <c r="Y138" s="214"/>
      <c r="Z138" s="214"/>
      <c r="AA138" s="214"/>
      <c r="AB138" s="214"/>
      <c r="AC138" s="214"/>
      <c r="AD138" s="214"/>
      <c r="AE138" s="214"/>
      <c r="AF138" s="214"/>
    </row>
    <row r="139" spans="1:32">
      <c r="A139" s="214"/>
      <c r="B139" s="899" t="s">
        <v>1166</v>
      </c>
      <c r="C139" s="900"/>
      <c r="D139" s="900"/>
      <c r="E139" s="900"/>
      <c r="F139" s="900"/>
      <c r="G139" s="900"/>
      <c r="H139" s="900"/>
      <c r="I139" s="900"/>
      <c r="J139" s="900"/>
      <c r="K139" s="900"/>
      <c r="L139" s="900"/>
      <c r="M139" s="900"/>
      <c r="N139" s="900"/>
      <c r="O139" s="900"/>
      <c r="P139" s="900"/>
      <c r="Q139" s="900"/>
      <c r="R139" s="900"/>
      <c r="S139" s="900"/>
      <c r="T139" s="900"/>
      <c r="U139" s="900"/>
      <c r="V139" s="900"/>
      <c r="W139" s="900"/>
      <c r="X139" s="900"/>
      <c r="Y139" s="900"/>
      <c r="Z139" s="900"/>
      <c r="AA139" s="900"/>
      <c r="AB139" s="900"/>
      <c r="AC139" s="900"/>
      <c r="AD139" s="900"/>
      <c r="AE139" s="900"/>
      <c r="AF139" s="214"/>
    </row>
    <row r="140" spans="1:32">
      <c r="A140" s="214"/>
      <c r="B140" s="214"/>
      <c r="C140" s="214"/>
      <c r="D140" s="214"/>
      <c r="E140" s="214"/>
      <c r="F140" s="214"/>
      <c r="G140" s="214"/>
      <c r="H140" s="214"/>
      <c r="I140" s="214"/>
      <c r="J140" s="214"/>
      <c r="K140" s="214"/>
      <c r="L140" s="214"/>
      <c r="M140" s="214"/>
      <c r="N140" s="214"/>
      <c r="O140" s="214"/>
      <c r="P140" s="214"/>
      <c r="Q140" s="214"/>
      <c r="R140" s="214"/>
      <c r="S140" s="214"/>
      <c r="T140" s="214"/>
      <c r="U140" s="214"/>
      <c r="V140" s="214"/>
      <c r="W140" s="214"/>
      <c r="X140" s="214"/>
      <c r="Y140" s="214"/>
      <c r="Z140" s="214"/>
      <c r="AA140" s="214"/>
      <c r="AB140" s="214"/>
      <c r="AC140" s="214"/>
      <c r="AD140" s="214"/>
      <c r="AE140" s="214"/>
      <c r="AF140" s="214"/>
    </row>
    <row r="141" spans="1:32">
      <c r="A141" s="214"/>
      <c r="B141" s="901" t="s">
        <v>1167</v>
      </c>
      <c r="C141" s="902"/>
      <c r="D141" s="902"/>
      <c r="E141" s="902"/>
      <c r="F141" s="902"/>
      <c r="G141" s="903"/>
      <c r="H141" s="910" t="s">
        <v>1168</v>
      </c>
      <c r="I141" s="910"/>
      <c r="J141" s="910"/>
      <c r="K141" s="910"/>
      <c r="L141" s="910"/>
      <c r="M141" s="910"/>
      <c r="N141" s="910"/>
      <c r="O141" s="910"/>
      <c r="P141" s="910"/>
      <c r="Q141" s="910"/>
      <c r="R141" s="910"/>
      <c r="S141" s="910"/>
      <c r="T141" s="910"/>
      <c r="U141" s="910"/>
      <c r="V141" s="910"/>
      <c r="W141" s="910"/>
      <c r="X141" s="910"/>
      <c r="Y141" s="910"/>
      <c r="Z141" s="910"/>
      <c r="AA141" s="910"/>
      <c r="AB141" s="910"/>
      <c r="AC141" s="910"/>
      <c r="AD141" s="910"/>
      <c r="AE141" s="910"/>
      <c r="AF141" s="214"/>
    </row>
    <row r="142" spans="1:32">
      <c r="A142" s="214"/>
      <c r="B142" s="904"/>
      <c r="C142" s="905"/>
      <c r="D142" s="905"/>
      <c r="E142" s="905"/>
      <c r="F142" s="905"/>
      <c r="G142" s="906"/>
      <c r="H142" s="901" t="s">
        <v>1169</v>
      </c>
      <c r="I142" s="902"/>
      <c r="J142" s="902"/>
      <c r="K142" s="902"/>
      <c r="L142" s="902"/>
      <c r="M142" s="902"/>
      <c r="N142" s="902"/>
      <c r="O142" s="902"/>
      <c r="P142" s="901" t="s">
        <v>1169</v>
      </c>
      <c r="Q142" s="902"/>
      <c r="R142" s="902"/>
      <c r="S142" s="902"/>
      <c r="T142" s="902"/>
      <c r="U142" s="902"/>
      <c r="V142" s="902"/>
      <c r="W142" s="903"/>
      <c r="X142" s="901" t="s">
        <v>1169</v>
      </c>
      <c r="Y142" s="902"/>
      <c r="Z142" s="902"/>
      <c r="AA142" s="902"/>
      <c r="AB142" s="902"/>
      <c r="AC142" s="902"/>
      <c r="AD142" s="902"/>
      <c r="AE142" s="903"/>
      <c r="AF142" s="214"/>
    </row>
    <row r="143" spans="1:32">
      <c r="A143" s="214"/>
      <c r="B143" s="907"/>
      <c r="C143" s="908"/>
      <c r="D143" s="908"/>
      <c r="E143" s="908"/>
      <c r="F143" s="908"/>
      <c r="G143" s="909"/>
      <c r="H143" s="488">
        <v>0</v>
      </c>
      <c r="I143" s="214" t="s">
        <v>1170</v>
      </c>
      <c r="J143" s="214"/>
      <c r="K143" s="214"/>
      <c r="L143" s="488">
        <v>3</v>
      </c>
      <c r="M143" s="214" t="s">
        <v>1171</v>
      </c>
      <c r="N143" s="214"/>
      <c r="O143" s="214"/>
      <c r="P143" s="489">
        <f>L143</f>
        <v>3</v>
      </c>
      <c r="Q143" s="490" t="s">
        <v>1170</v>
      </c>
      <c r="R143" s="490"/>
      <c r="S143" s="490"/>
      <c r="T143" s="491">
        <v>10</v>
      </c>
      <c r="U143" s="490" t="s">
        <v>1171</v>
      </c>
      <c r="V143" s="490"/>
      <c r="W143" s="492"/>
      <c r="X143" s="493"/>
      <c r="Y143" s="490"/>
      <c r="Z143" s="911">
        <f>T143</f>
        <v>10</v>
      </c>
      <c r="AA143" s="911"/>
      <c r="AB143" s="494" t="s">
        <v>1172</v>
      </c>
      <c r="AC143" s="490"/>
      <c r="AD143" s="490"/>
      <c r="AE143" s="492"/>
      <c r="AF143" s="214"/>
    </row>
    <row r="144" spans="1:32">
      <c r="A144" s="214"/>
      <c r="B144" s="910" t="s">
        <v>1075</v>
      </c>
      <c r="C144" s="910"/>
      <c r="D144" s="910"/>
      <c r="E144" s="910"/>
      <c r="F144" s="910"/>
      <c r="G144" s="910"/>
      <c r="H144" s="912">
        <v>1.5</v>
      </c>
      <c r="I144" s="912"/>
      <c r="J144" s="912"/>
      <c r="K144" s="912"/>
      <c r="L144" s="912"/>
      <c r="M144" s="912"/>
      <c r="N144" s="912"/>
      <c r="O144" s="913"/>
      <c r="P144" s="912">
        <v>2.5</v>
      </c>
      <c r="Q144" s="912"/>
      <c r="R144" s="912"/>
      <c r="S144" s="912"/>
      <c r="T144" s="912"/>
      <c r="U144" s="912"/>
      <c r="V144" s="912"/>
      <c r="W144" s="912"/>
      <c r="X144" s="912">
        <v>3</v>
      </c>
      <c r="Y144" s="912"/>
      <c r="Z144" s="912"/>
      <c r="AA144" s="912"/>
      <c r="AB144" s="912"/>
      <c r="AC144" s="912"/>
      <c r="AD144" s="912"/>
      <c r="AE144" s="912"/>
      <c r="AF144" s="214"/>
    </row>
    <row r="145" spans="1:32">
      <c r="A145" s="214"/>
      <c r="B145" s="910" t="s">
        <v>1173</v>
      </c>
      <c r="C145" s="910"/>
      <c r="D145" s="910"/>
      <c r="E145" s="910"/>
      <c r="F145" s="910"/>
      <c r="G145" s="910"/>
      <c r="H145" s="912">
        <v>1.3</v>
      </c>
      <c r="I145" s="912"/>
      <c r="J145" s="912"/>
      <c r="K145" s="912"/>
      <c r="L145" s="912"/>
      <c r="M145" s="912"/>
      <c r="N145" s="912"/>
      <c r="O145" s="913"/>
      <c r="P145" s="912">
        <v>2</v>
      </c>
      <c r="Q145" s="912"/>
      <c r="R145" s="912"/>
      <c r="S145" s="912"/>
      <c r="T145" s="912"/>
      <c r="U145" s="912"/>
      <c r="V145" s="912"/>
      <c r="W145" s="912"/>
      <c r="X145" s="912">
        <v>3</v>
      </c>
      <c r="Y145" s="912"/>
      <c r="Z145" s="912"/>
      <c r="AA145" s="912"/>
      <c r="AB145" s="912"/>
      <c r="AC145" s="912"/>
      <c r="AD145" s="912"/>
      <c r="AE145" s="912"/>
      <c r="AF145" s="214"/>
    </row>
    <row r="146" spans="1:32">
      <c r="A146" s="214"/>
      <c r="B146" s="910" t="s">
        <v>1082</v>
      </c>
      <c r="C146" s="910"/>
      <c r="D146" s="910"/>
      <c r="E146" s="910"/>
      <c r="F146" s="910"/>
      <c r="G146" s="910"/>
      <c r="H146" s="912">
        <v>1.2</v>
      </c>
      <c r="I146" s="912"/>
      <c r="J146" s="912"/>
      <c r="K146" s="912"/>
      <c r="L146" s="912"/>
      <c r="M146" s="912"/>
      <c r="N146" s="912"/>
      <c r="O146" s="913"/>
      <c r="P146" s="912">
        <v>1.8</v>
      </c>
      <c r="Q146" s="912"/>
      <c r="R146" s="912"/>
      <c r="S146" s="912"/>
      <c r="T146" s="912"/>
      <c r="U146" s="912"/>
      <c r="V146" s="912"/>
      <c r="W146" s="912"/>
      <c r="X146" s="912">
        <v>3</v>
      </c>
      <c r="Y146" s="912"/>
      <c r="Z146" s="912"/>
      <c r="AA146" s="912"/>
      <c r="AB146" s="912"/>
      <c r="AC146" s="912"/>
      <c r="AD146" s="912"/>
      <c r="AE146" s="912"/>
      <c r="AF146" s="214"/>
    </row>
    <row r="147" spans="1:32">
      <c r="A147" s="214"/>
      <c r="B147" s="910" t="s">
        <v>1174</v>
      </c>
      <c r="C147" s="910"/>
      <c r="D147" s="910"/>
      <c r="E147" s="910"/>
      <c r="F147" s="910"/>
      <c r="G147" s="910"/>
      <c r="H147" s="912">
        <f>H149</f>
        <v>1</v>
      </c>
      <c r="I147" s="912"/>
      <c r="J147" s="912"/>
      <c r="K147" s="912"/>
      <c r="L147" s="912"/>
      <c r="M147" s="912"/>
      <c r="N147" s="912"/>
      <c r="O147" s="913"/>
      <c r="P147" s="912">
        <f t="shared" ref="P147" si="11">P149</f>
        <v>1.5</v>
      </c>
      <c r="Q147" s="912"/>
      <c r="R147" s="912"/>
      <c r="S147" s="912"/>
      <c r="T147" s="912"/>
      <c r="U147" s="912"/>
      <c r="V147" s="912"/>
      <c r="W147" s="912"/>
      <c r="X147" s="912">
        <f t="shared" ref="X147" si="12">X149</f>
        <v>2.5</v>
      </c>
      <c r="Y147" s="912"/>
      <c r="Z147" s="912"/>
      <c r="AA147" s="912"/>
      <c r="AB147" s="912"/>
      <c r="AC147" s="912"/>
      <c r="AD147" s="912"/>
      <c r="AE147" s="912"/>
      <c r="AF147" s="214"/>
    </row>
    <row r="148" spans="1:32">
      <c r="A148" s="214"/>
      <c r="B148" s="910" t="s">
        <v>1175</v>
      </c>
      <c r="C148" s="910"/>
      <c r="D148" s="910"/>
      <c r="E148" s="910"/>
      <c r="F148" s="910"/>
      <c r="G148" s="910"/>
      <c r="H148" s="912">
        <f>H149</f>
        <v>1</v>
      </c>
      <c r="I148" s="912"/>
      <c r="J148" s="912"/>
      <c r="K148" s="912"/>
      <c r="L148" s="912"/>
      <c r="M148" s="912"/>
      <c r="N148" s="912"/>
      <c r="O148" s="913"/>
      <c r="P148" s="912">
        <f t="shared" ref="P148" si="13">P149</f>
        <v>1.5</v>
      </c>
      <c r="Q148" s="912"/>
      <c r="R148" s="912"/>
      <c r="S148" s="912"/>
      <c r="T148" s="912"/>
      <c r="U148" s="912"/>
      <c r="V148" s="912"/>
      <c r="W148" s="912"/>
      <c r="X148" s="912">
        <f t="shared" ref="X148" si="14">X149</f>
        <v>2.5</v>
      </c>
      <c r="Y148" s="912"/>
      <c r="Z148" s="912"/>
      <c r="AA148" s="912"/>
      <c r="AB148" s="912"/>
      <c r="AC148" s="912"/>
      <c r="AD148" s="912"/>
      <c r="AE148" s="912"/>
      <c r="AF148" s="214"/>
    </row>
    <row r="149" spans="1:32">
      <c r="A149" s="214"/>
      <c r="B149" s="910" t="s">
        <v>1176</v>
      </c>
      <c r="C149" s="910"/>
      <c r="D149" s="910"/>
      <c r="E149" s="910"/>
      <c r="F149" s="910"/>
      <c r="G149" s="910"/>
      <c r="H149" s="912">
        <v>1</v>
      </c>
      <c r="I149" s="912"/>
      <c r="J149" s="912"/>
      <c r="K149" s="912"/>
      <c r="L149" s="912"/>
      <c r="M149" s="912"/>
      <c r="N149" s="912"/>
      <c r="O149" s="913"/>
      <c r="P149" s="912">
        <v>1.5</v>
      </c>
      <c r="Q149" s="912"/>
      <c r="R149" s="912"/>
      <c r="S149" s="912"/>
      <c r="T149" s="912"/>
      <c r="U149" s="912"/>
      <c r="V149" s="912"/>
      <c r="W149" s="912"/>
      <c r="X149" s="912">
        <v>2.5</v>
      </c>
      <c r="Y149" s="912"/>
      <c r="Z149" s="912"/>
      <c r="AA149" s="912"/>
      <c r="AB149" s="912"/>
      <c r="AC149" s="912"/>
      <c r="AD149" s="912"/>
      <c r="AE149" s="912"/>
      <c r="AF149" s="214"/>
    </row>
    <row r="151" spans="1:32" s="214" customFormat="1" ht="18" customHeight="1">
      <c r="A151" s="486" t="s">
        <v>1177</v>
      </c>
    </row>
    <row r="152" spans="1:32" s="214" customFormat="1" ht="18" customHeight="1">
      <c r="B152" s="214" t="s">
        <v>1178</v>
      </c>
    </row>
    <row r="153" spans="1:32" s="214" customFormat="1" ht="18" customHeight="1">
      <c r="B153" s="214" t="s">
        <v>1179</v>
      </c>
    </row>
    <row r="154" spans="1:32" s="214" customFormat="1" ht="18" customHeight="1">
      <c r="C154" s="214" t="s">
        <v>1180</v>
      </c>
    </row>
    <row r="155" spans="1:32" s="214" customFormat="1" ht="18" customHeight="1">
      <c r="B155" s="214" t="s">
        <v>1181</v>
      </c>
    </row>
    <row r="156" spans="1:32" s="214" customFormat="1" ht="18" customHeight="1">
      <c r="B156" s="214" t="s">
        <v>1182</v>
      </c>
    </row>
    <row r="157" spans="1:32" s="214" customFormat="1" ht="18" customHeight="1">
      <c r="B157" s="214" t="s">
        <v>1183</v>
      </c>
    </row>
    <row r="158" spans="1:32" s="214" customFormat="1" ht="18" customHeight="1"/>
  </sheetData>
  <mergeCells count="76">
    <mergeCell ref="B148:G148"/>
    <mergeCell ref="H148:O148"/>
    <mergeCell ref="P148:W148"/>
    <mergeCell ref="X148:AE148"/>
    <mergeCell ref="B149:G149"/>
    <mergeCell ref="H149:O149"/>
    <mergeCell ref="P149:W149"/>
    <mergeCell ref="X149:AE149"/>
    <mergeCell ref="B146:G146"/>
    <mergeCell ref="H146:O146"/>
    <mergeCell ref="P146:W146"/>
    <mergeCell ref="X146:AE146"/>
    <mergeCell ref="B147:G147"/>
    <mergeCell ref="H147:O147"/>
    <mergeCell ref="P147:W147"/>
    <mergeCell ref="X147:AE147"/>
    <mergeCell ref="B144:G144"/>
    <mergeCell ref="H144:O144"/>
    <mergeCell ref="P144:W144"/>
    <mergeCell ref="X144:AE144"/>
    <mergeCell ref="B145:G145"/>
    <mergeCell ref="H145:O145"/>
    <mergeCell ref="P145:W145"/>
    <mergeCell ref="X145:AE145"/>
    <mergeCell ref="B139:AE139"/>
    <mergeCell ref="B141:G143"/>
    <mergeCell ref="H141:AE141"/>
    <mergeCell ref="H142:O142"/>
    <mergeCell ref="P142:W142"/>
    <mergeCell ref="X142:AE142"/>
    <mergeCell ref="Z143:AA143"/>
    <mergeCell ref="A56:B57"/>
    <mergeCell ref="C56:D56"/>
    <mergeCell ref="E56:F56"/>
    <mergeCell ref="G56:H56"/>
    <mergeCell ref="C57:D57"/>
    <mergeCell ref="E57:F57"/>
    <mergeCell ref="G57:H57"/>
    <mergeCell ref="A54:B54"/>
    <mergeCell ref="C54:D54"/>
    <mergeCell ref="E54:F54"/>
    <mergeCell ref="G54:H54"/>
    <mergeCell ref="A55:B55"/>
    <mergeCell ref="C55:D55"/>
    <mergeCell ref="E55:F55"/>
    <mergeCell ref="G55:H55"/>
    <mergeCell ref="A37:A42"/>
    <mergeCell ref="B37:D42"/>
    <mergeCell ref="E37:F42"/>
    <mergeCell ref="G37:J42"/>
    <mergeCell ref="K37:L42"/>
    <mergeCell ref="A34:A36"/>
    <mergeCell ref="B34:F34"/>
    <mergeCell ref="G34:L34"/>
    <mergeCell ref="B35:F35"/>
    <mergeCell ref="G35:L35"/>
    <mergeCell ref="B36:D36"/>
    <mergeCell ref="E36:F36"/>
    <mergeCell ref="G36:J36"/>
    <mergeCell ref="K36:L36"/>
    <mergeCell ref="P25:Q25"/>
    <mergeCell ref="H26:J26"/>
    <mergeCell ref="P26:Q26"/>
    <mergeCell ref="N27:O27"/>
    <mergeCell ref="B43:D43"/>
    <mergeCell ref="E43:F43"/>
    <mergeCell ref="G43:J43"/>
    <mergeCell ref="K43:L43"/>
    <mergeCell ref="N28:O28"/>
    <mergeCell ref="H18:J18"/>
    <mergeCell ref="H19:J19"/>
    <mergeCell ref="H3:J3"/>
    <mergeCell ref="A6:G6"/>
    <mergeCell ref="K8:L8"/>
    <mergeCell ref="K9:L9"/>
    <mergeCell ref="H13:J13"/>
  </mergeCells>
  <phoneticPr fontId="4" type="noConversion"/>
  <pageMargins left="0.31496062992125984" right="0.31496062992125984" top="0.35433070866141736" bottom="0.35433070866141736" header="0" footer="0"/>
  <pageSetup paperSize="9" scale="40" orientation="landscape"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51"/>
  <sheetViews>
    <sheetView showGridLines="0" workbookViewId="0">
      <selection activeCell="A20" sqref="A20"/>
    </sheetView>
  </sheetViews>
  <sheetFormatPr defaultRowHeight="16.5"/>
  <cols>
    <col min="1" max="1" width="96.625" customWidth="1"/>
    <col min="2" max="4" width="6.5" customWidth="1"/>
  </cols>
  <sheetData>
    <row r="1" spans="1:4" ht="19.5">
      <c r="A1" s="239" t="s">
        <v>472</v>
      </c>
    </row>
    <row r="3" spans="1:4">
      <c r="A3" s="238" t="s">
        <v>473</v>
      </c>
    </row>
    <row r="4" spans="1:4">
      <c r="A4" s="1350" t="s">
        <v>427</v>
      </c>
      <c r="B4" s="225" t="s">
        <v>428</v>
      </c>
      <c r="C4" s="225" t="s">
        <v>430</v>
      </c>
      <c r="D4" s="225" t="s">
        <v>431</v>
      </c>
    </row>
    <row r="5" spans="1:4">
      <c r="A5" s="1351"/>
      <c r="B5" s="221" t="s">
        <v>429</v>
      </c>
      <c r="C5" s="221" t="s">
        <v>429</v>
      </c>
      <c r="D5" s="221" t="s">
        <v>432</v>
      </c>
    </row>
    <row r="6" spans="1:4">
      <c r="A6" s="226" t="s">
        <v>433</v>
      </c>
      <c r="B6" s="222" t="s">
        <v>434</v>
      </c>
      <c r="C6" s="222" t="s">
        <v>434</v>
      </c>
      <c r="D6" s="227"/>
    </row>
    <row r="7" spans="1:4" ht="28.5">
      <c r="A7" s="228" t="s">
        <v>435</v>
      </c>
      <c r="B7" s="223"/>
      <c r="C7" s="223"/>
      <c r="D7" s="223"/>
    </row>
    <row r="8" spans="1:4" ht="28.5">
      <c r="A8" s="229" t="s">
        <v>436</v>
      </c>
      <c r="B8" s="224" t="s">
        <v>434</v>
      </c>
      <c r="C8" s="224" t="s">
        <v>434</v>
      </c>
      <c r="D8" s="230"/>
    </row>
    <row r="9" spans="1:4">
      <c r="A9" s="229" t="s">
        <v>437</v>
      </c>
      <c r="B9" s="224" t="s">
        <v>434</v>
      </c>
      <c r="C9" s="224" t="s">
        <v>434</v>
      </c>
      <c r="D9" s="230"/>
    </row>
    <row r="10" spans="1:4" ht="28.5">
      <c r="A10" s="229" t="s">
        <v>438</v>
      </c>
      <c r="B10" s="224" t="s">
        <v>434</v>
      </c>
      <c r="C10" s="224" t="s">
        <v>434</v>
      </c>
      <c r="D10" s="230"/>
    </row>
    <row r="11" spans="1:4">
      <c r="A11" s="229" t="s">
        <v>439</v>
      </c>
      <c r="B11" s="224" t="s">
        <v>434</v>
      </c>
      <c r="C11" s="224" t="s">
        <v>434</v>
      </c>
      <c r="D11" s="230"/>
    </row>
    <row r="12" spans="1:4" ht="28.5">
      <c r="A12" s="229" t="s">
        <v>440</v>
      </c>
      <c r="B12" s="224" t="s">
        <v>434</v>
      </c>
      <c r="C12" s="224" t="s">
        <v>434</v>
      </c>
      <c r="D12" s="230"/>
    </row>
    <row r="13" spans="1:4" ht="28.5">
      <c r="A13" s="231" t="s">
        <v>441</v>
      </c>
      <c r="B13" s="224" t="s">
        <v>434</v>
      </c>
      <c r="C13" s="224" t="s">
        <v>434</v>
      </c>
      <c r="D13" s="230"/>
    </row>
    <row r="14" spans="1:4">
      <c r="A14" s="232" t="s">
        <v>442</v>
      </c>
      <c r="B14" s="233" t="s">
        <v>434</v>
      </c>
      <c r="C14" s="233" t="s">
        <v>434</v>
      </c>
      <c r="D14" s="234"/>
    </row>
    <row r="15" spans="1:4">
      <c r="A15" s="1350" t="s">
        <v>427</v>
      </c>
      <c r="B15" s="225" t="s">
        <v>428</v>
      </c>
      <c r="C15" s="225" t="s">
        <v>430</v>
      </c>
      <c r="D15" s="225" t="s">
        <v>431</v>
      </c>
    </row>
    <row r="16" spans="1:4">
      <c r="A16" s="1351"/>
      <c r="B16" s="221" t="s">
        <v>429</v>
      </c>
      <c r="C16" s="221" t="s">
        <v>429</v>
      </c>
      <c r="D16" s="221" t="s">
        <v>432</v>
      </c>
    </row>
    <row r="17" spans="1:4">
      <c r="A17" s="226" t="s">
        <v>443</v>
      </c>
      <c r="B17" s="227"/>
      <c r="C17" s="235"/>
      <c r="D17" s="235"/>
    </row>
    <row r="18" spans="1:4" ht="42.75">
      <c r="A18" s="229" t="s">
        <v>444</v>
      </c>
      <c r="B18" s="230"/>
      <c r="C18" s="224" t="s">
        <v>434</v>
      </c>
      <c r="D18" s="230"/>
    </row>
    <row r="19" spans="1:4">
      <c r="A19" s="229" t="s">
        <v>445</v>
      </c>
      <c r="B19" s="230"/>
      <c r="C19" s="224" t="s">
        <v>434</v>
      </c>
      <c r="D19" s="230"/>
    </row>
    <row r="20" spans="1:4" ht="28.5">
      <c r="A20" s="229" t="s">
        <v>446</v>
      </c>
      <c r="B20" s="230"/>
      <c r="C20" s="224" t="s">
        <v>434</v>
      </c>
      <c r="D20" s="230"/>
    </row>
    <row r="21" spans="1:4">
      <c r="A21" s="229" t="s">
        <v>447</v>
      </c>
      <c r="B21" s="230"/>
      <c r="C21" s="224" t="s">
        <v>434</v>
      </c>
      <c r="D21" s="230"/>
    </row>
    <row r="22" spans="1:4">
      <c r="A22" s="229" t="s">
        <v>448</v>
      </c>
      <c r="B22" s="230"/>
      <c r="C22" s="224" t="s">
        <v>434</v>
      </c>
      <c r="D22" s="230"/>
    </row>
    <row r="23" spans="1:4">
      <c r="A23" s="229" t="s">
        <v>449</v>
      </c>
      <c r="B23" s="230"/>
      <c r="C23" s="236"/>
      <c r="D23" s="236"/>
    </row>
    <row r="24" spans="1:4" ht="28.5">
      <c r="A24" s="229" t="s">
        <v>450</v>
      </c>
      <c r="B24" s="230"/>
      <c r="C24" s="224" t="s">
        <v>434</v>
      </c>
      <c r="D24" s="230"/>
    </row>
    <row r="25" spans="1:4" ht="28.5">
      <c r="A25" s="229" t="s">
        <v>451</v>
      </c>
      <c r="B25" s="230"/>
      <c r="C25" s="230"/>
      <c r="D25" s="224" t="s">
        <v>434</v>
      </c>
    </row>
    <row r="26" spans="1:4">
      <c r="A26" s="232" t="s">
        <v>452</v>
      </c>
      <c r="B26" s="234"/>
      <c r="C26" s="233" t="s">
        <v>434</v>
      </c>
      <c r="D26" s="237"/>
    </row>
    <row r="27" spans="1:4">
      <c r="A27" s="1350" t="s">
        <v>427</v>
      </c>
      <c r="B27" s="225" t="s">
        <v>428</v>
      </c>
      <c r="C27" s="225" t="s">
        <v>430</v>
      </c>
      <c r="D27" s="225" t="s">
        <v>431</v>
      </c>
    </row>
    <row r="28" spans="1:4">
      <c r="A28" s="1351"/>
      <c r="B28" s="221" t="s">
        <v>429</v>
      </c>
      <c r="C28" s="221" t="s">
        <v>429</v>
      </c>
      <c r="D28" s="221" t="s">
        <v>432</v>
      </c>
    </row>
    <row r="29" spans="1:4">
      <c r="A29" s="226" t="s">
        <v>453</v>
      </c>
      <c r="B29" s="227"/>
      <c r="C29" s="235"/>
      <c r="D29" s="235"/>
    </row>
    <row r="30" spans="1:4">
      <c r="A30" s="229" t="s">
        <v>454</v>
      </c>
      <c r="B30" s="230"/>
      <c r="C30" s="236"/>
      <c r="D30" s="236"/>
    </row>
    <row r="31" spans="1:4">
      <c r="A31" s="229" t="s">
        <v>455</v>
      </c>
      <c r="B31" s="230"/>
      <c r="C31" s="224" t="s">
        <v>434</v>
      </c>
      <c r="D31" s="230"/>
    </row>
    <row r="32" spans="1:4">
      <c r="A32" s="229" t="s">
        <v>456</v>
      </c>
      <c r="B32" s="230"/>
      <c r="C32" s="230"/>
      <c r="D32" s="224" t="s">
        <v>434</v>
      </c>
    </row>
    <row r="33" spans="1:4">
      <c r="A33" s="229" t="s">
        <v>457</v>
      </c>
      <c r="B33" s="230"/>
      <c r="C33" s="236"/>
      <c r="D33" s="236"/>
    </row>
    <row r="34" spans="1:4">
      <c r="A34" s="229" t="s">
        <v>455</v>
      </c>
      <c r="B34" s="230"/>
      <c r="C34" s="224" t="s">
        <v>434</v>
      </c>
      <c r="D34" s="230"/>
    </row>
    <row r="35" spans="1:4">
      <c r="A35" s="229" t="s">
        <v>458</v>
      </c>
      <c r="B35" s="230"/>
      <c r="C35" s="230"/>
      <c r="D35" s="224" t="s">
        <v>434</v>
      </c>
    </row>
    <row r="36" spans="1:4">
      <c r="A36" s="229" t="s">
        <v>459</v>
      </c>
      <c r="B36" s="230"/>
      <c r="C36" s="236"/>
      <c r="D36" s="236"/>
    </row>
    <row r="37" spans="1:4">
      <c r="A37" s="229" t="s">
        <v>460</v>
      </c>
      <c r="B37" s="230"/>
      <c r="C37" s="224" t="s">
        <v>434</v>
      </c>
      <c r="D37" s="230"/>
    </row>
    <row r="38" spans="1:4" ht="28.5">
      <c r="A38" s="229" t="s">
        <v>461</v>
      </c>
      <c r="B38" s="230"/>
      <c r="C38" s="230"/>
      <c r="D38" s="224" t="s">
        <v>434</v>
      </c>
    </row>
    <row r="39" spans="1:4">
      <c r="A39" s="231" t="s">
        <v>462</v>
      </c>
      <c r="B39" s="230"/>
      <c r="C39" s="236"/>
      <c r="D39" s="236"/>
    </row>
    <row r="40" spans="1:4" ht="28.5">
      <c r="A40" s="229" t="s">
        <v>463</v>
      </c>
      <c r="B40" s="230"/>
      <c r="C40" s="224" t="s">
        <v>434</v>
      </c>
      <c r="D40" s="230"/>
    </row>
    <row r="41" spans="1:4">
      <c r="A41" s="232" t="s">
        <v>464</v>
      </c>
      <c r="B41" s="234"/>
      <c r="C41" s="234"/>
      <c r="D41" s="233" t="s">
        <v>434</v>
      </c>
    </row>
    <row r="42" spans="1:4">
      <c r="A42" s="1350" t="s">
        <v>427</v>
      </c>
      <c r="B42" s="225" t="s">
        <v>428</v>
      </c>
      <c r="C42" s="225" t="s">
        <v>430</v>
      </c>
      <c r="D42" s="225" t="s">
        <v>431</v>
      </c>
    </row>
    <row r="43" spans="1:4">
      <c r="A43" s="1351"/>
      <c r="B43" s="221" t="s">
        <v>429</v>
      </c>
      <c r="C43" s="221" t="s">
        <v>429</v>
      </c>
      <c r="D43" s="221" t="s">
        <v>432</v>
      </c>
    </row>
    <row r="44" spans="1:4">
      <c r="A44" s="226" t="s">
        <v>465</v>
      </c>
      <c r="B44" s="227"/>
      <c r="C44" s="227"/>
      <c r="D44" s="227"/>
    </row>
    <row r="45" spans="1:4">
      <c r="A45" s="229" t="s">
        <v>466</v>
      </c>
      <c r="B45" s="230"/>
      <c r="C45" s="230"/>
      <c r="D45" s="224" t="s">
        <v>434</v>
      </c>
    </row>
    <row r="46" spans="1:4" ht="28.5">
      <c r="A46" s="229" t="s">
        <v>467</v>
      </c>
      <c r="B46" s="230"/>
      <c r="C46" s="230"/>
      <c r="D46" s="224" t="s">
        <v>434</v>
      </c>
    </row>
    <row r="47" spans="1:4">
      <c r="A47" s="229" t="s">
        <v>468</v>
      </c>
      <c r="B47" s="230"/>
      <c r="C47" s="230"/>
      <c r="D47" s="224" t="s">
        <v>434</v>
      </c>
    </row>
    <row r="48" spans="1:4">
      <c r="A48" s="229" t="s">
        <v>469</v>
      </c>
      <c r="B48" s="230"/>
      <c r="C48" s="230"/>
      <c r="D48" s="224" t="s">
        <v>434</v>
      </c>
    </row>
    <row r="49" spans="1:4" ht="28.5">
      <c r="A49" s="229" t="s">
        <v>470</v>
      </c>
      <c r="B49" s="230"/>
      <c r="C49" s="230"/>
      <c r="D49" s="224" t="s">
        <v>434</v>
      </c>
    </row>
    <row r="50" spans="1:4">
      <c r="A50" s="229" t="s">
        <v>471</v>
      </c>
      <c r="B50" s="230"/>
      <c r="C50" s="230"/>
      <c r="D50" s="224" t="s">
        <v>434</v>
      </c>
    </row>
    <row r="51" spans="1:4">
      <c r="A51" s="237"/>
      <c r="B51" s="234"/>
      <c r="C51" s="234"/>
      <c r="D51" s="234"/>
    </row>
  </sheetData>
  <mergeCells count="4">
    <mergeCell ref="A4:A5"/>
    <mergeCell ref="A15:A16"/>
    <mergeCell ref="A27:A28"/>
    <mergeCell ref="A42:A43"/>
  </mergeCells>
  <phoneticPr fontId="4" type="noConversion"/>
  <printOptions horizontalCentered="1"/>
  <pageMargins left="0.31496062992125984" right="0.31496062992125984" top="0.74803149606299213" bottom="0.74803149606299213"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D291"/>
  <sheetViews>
    <sheetView showGridLines="0" workbookViewId="0"/>
  </sheetViews>
  <sheetFormatPr defaultRowHeight="16.5"/>
  <cols>
    <col min="1" max="2" width="21" customWidth="1"/>
    <col min="3" max="3" width="30.125" customWidth="1"/>
  </cols>
  <sheetData>
    <row r="2" spans="1:3">
      <c r="A2" s="1402" t="s">
        <v>482</v>
      </c>
      <c r="B2" s="1402" t="s">
        <v>483</v>
      </c>
      <c r="C2" s="250" t="s">
        <v>484</v>
      </c>
    </row>
    <row r="3" spans="1:3">
      <c r="A3" s="1403"/>
      <c r="B3" s="1403"/>
      <c r="C3" s="251" t="s">
        <v>828</v>
      </c>
    </row>
    <row r="4" spans="1:3" ht="36">
      <c r="A4" s="252" t="s">
        <v>485</v>
      </c>
      <c r="B4" s="252" t="s">
        <v>486</v>
      </c>
      <c r="C4" s="252" t="s">
        <v>487</v>
      </c>
    </row>
    <row r="6" spans="1:3">
      <c r="A6" s="1397" t="s">
        <v>488</v>
      </c>
      <c r="B6" s="1397"/>
      <c r="C6" s="1397"/>
    </row>
    <row r="7" spans="1:3" ht="44.25" customHeight="1">
      <c r="A7" s="1372" t="s">
        <v>489</v>
      </c>
      <c r="B7" s="1372"/>
      <c r="C7" s="1372"/>
    </row>
    <row r="9" spans="1:3" ht="24" customHeight="1">
      <c r="A9" s="256" t="s">
        <v>490</v>
      </c>
      <c r="B9" s="1404" t="s">
        <v>491</v>
      </c>
      <c r="C9" s="1404"/>
    </row>
    <row r="10" spans="1:3" ht="24">
      <c r="A10" s="257" t="s">
        <v>494</v>
      </c>
      <c r="B10" s="1401" t="s">
        <v>492</v>
      </c>
      <c r="C10" s="1401"/>
    </row>
    <row r="11" spans="1:3" ht="24">
      <c r="A11" s="257" t="s">
        <v>495</v>
      </c>
      <c r="B11" s="1401" t="s">
        <v>493</v>
      </c>
      <c r="C11" s="1401"/>
    </row>
    <row r="14" spans="1:3">
      <c r="A14" s="1397" t="s">
        <v>496</v>
      </c>
      <c r="B14" s="1397"/>
      <c r="C14" s="1397"/>
    </row>
    <row r="15" spans="1:3" ht="42" customHeight="1">
      <c r="A15" s="1372" t="s">
        <v>497</v>
      </c>
      <c r="B15" s="1372"/>
      <c r="C15" s="1372"/>
    </row>
    <row r="17" spans="1:3">
      <c r="A17" s="254" t="s">
        <v>498</v>
      </c>
      <c r="B17" s="254" t="s">
        <v>499</v>
      </c>
    </row>
    <row r="18" spans="1:3">
      <c r="A18" s="250" t="s">
        <v>500</v>
      </c>
      <c r="B18" s="250" t="s">
        <v>506</v>
      </c>
    </row>
    <row r="19" spans="1:3" ht="24">
      <c r="A19" s="258" t="s">
        <v>501</v>
      </c>
      <c r="B19" s="258" t="s">
        <v>507</v>
      </c>
    </row>
    <row r="20" spans="1:3">
      <c r="A20" s="258" t="s">
        <v>502</v>
      </c>
      <c r="B20" s="258" t="s">
        <v>508</v>
      </c>
    </row>
    <row r="21" spans="1:3">
      <c r="A21" s="258" t="s">
        <v>503</v>
      </c>
      <c r="B21" s="258" t="s">
        <v>509</v>
      </c>
    </row>
    <row r="22" spans="1:3">
      <c r="A22" s="258" t="s">
        <v>504</v>
      </c>
      <c r="B22" s="259"/>
    </row>
    <row r="23" spans="1:3" ht="24">
      <c r="A23" s="251" t="s">
        <v>505</v>
      </c>
      <c r="B23" s="260"/>
    </row>
    <row r="24" spans="1:3">
      <c r="A24" s="261"/>
    </row>
    <row r="26" spans="1:3">
      <c r="A26" s="253" t="s">
        <v>510</v>
      </c>
    </row>
    <row r="27" spans="1:3" ht="44.25" customHeight="1">
      <c r="A27" s="1372" t="s">
        <v>511</v>
      </c>
      <c r="B27" s="1372"/>
      <c r="C27" s="1372"/>
    </row>
    <row r="28" spans="1:3">
      <c r="A28" s="261"/>
    </row>
    <row r="29" spans="1:3">
      <c r="A29" s="261"/>
    </row>
    <row r="30" spans="1:3">
      <c r="A30" s="261"/>
    </row>
    <row r="31" spans="1:3">
      <c r="A31" s="1387" t="s">
        <v>512</v>
      </c>
      <c r="B31" s="1387"/>
      <c r="C31" s="1387"/>
    </row>
    <row r="32" spans="1:3">
      <c r="A32" s="1387" t="s">
        <v>513</v>
      </c>
      <c r="B32" s="1387"/>
      <c r="C32" s="1387"/>
    </row>
    <row r="33" spans="1:3">
      <c r="A33" s="1387" t="s">
        <v>514</v>
      </c>
      <c r="B33" s="1387"/>
      <c r="C33" s="1387"/>
    </row>
    <row r="34" spans="1:3">
      <c r="A34" s="1387" t="s">
        <v>515</v>
      </c>
      <c r="B34" s="1387"/>
      <c r="C34" s="1387"/>
    </row>
    <row r="35" spans="1:3">
      <c r="A35" s="1387" t="s">
        <v>516</v>
      </c>
      <c r="B35" s="1387"/>
      <c r="C35" s="1387"/>
    </row>
    <row r="36" spans="1:3">
      <c r="A36" s="1387" t="s">
        <v>517</v>
      </c>
      <c r="B36" s="1387"/>
      <c r="C36" s="1387"/>
    </row>
    <row r="37" spans="1:3">
      <c r="A37" s="1372" t="s">
        <v>518</v>
      </c>
      <c r="B37" s="1372"/>
      <c r="C37" s="1372"/>
    </row>
    <row r="38" spans="1:3">
      <c r="A38" s="261"/>
    </row>
    <row r="39" spans="1:3">
      <c r="A39" s="1372" t="s">
        <v>519</v>
      </c>
      <c r="B39" s="1372"/>
      <c r="C39" s="1372"/>
    </row>
    <row r="40" spans="1:3">
      <c r="A40" s="1372" t="s">
        <v>520</v>
      </c>
      <c r="B40" s="1372"/>
      <c r="C40" s="1372"/>
    </row>
    <row r="41" spans="1:3" ht="33.75" customHeight="1">
      <c r="A41" s="1372" t="s">
        <v>521</v>
      </c>
      <c r="B41" s="1372"/>
      <c r="C41" s="1372"/>
    </row>
    <row r="42" spans="1:3">
      <c r="A42" s="261"/>
    </row>
    <row r="43" spans="1:3" ht="24" customHeight="1">
      <c r="A43" s="1372" t="s">
        <v>522</v>
      </c>
      <c r="B43" s="1372"/>
      <c r="C43" s="1372"/>
    </row>
    <row r="44" spans="1:3" ht="47.25" customHeight="1">
      <c r="A44" s="1372" t="s">
        <v>523</v>
      </c>
      <c r="B44" s="1372"/>
      <c r="C44" s="1372"/>
    </row>
    <row r="45" spans="1:3" ht="52.5" customHeight="1">
      <c r="A45" s="1372" t="s">
        <v>524</v>
      </c>
      <c r="B45" s="1372"/>
      <c r="C45" s="1372"/>
    </row>
    <row r="46" spans="1:3" ht="44.25" customHeight="1">
      <c r="A46" s="1372" t="s">
        <v>525</v>
      </c>
      <c r="B46" s="1372"/>
      <c r="C46" s="1372"/>
    </row>
    <row r="47" spans="1:3">
      <c r="A47" s="261"/>
    </row>
    <row r="48" spans="1:3">
      <c r="A48" s="253" t="s">
        <v>526</v>
      </c>
    </row>
    <row r="49" spans="1:3" ht="47.25" customHeight="1">
      <c r="A49" s="1372" t="s">
        <v>527</v>
      </c>
      <c r="B49" s="1372"/>
      <c r="C49" s="1372"/>
    </row>
    <row r="50" spans="1:3" ht="72" customHeight="1">
      <c r="A50" s="1372" t="s">
        <v>528</v>
      </c>
      <c r="B50" s="1372"/>
      <c r="C50" s="1372"/>
    </row>
    <row r="52" spans="1:3" ht="36" customHeight="1">
      <c r="A52" s="1398" t="s">
        <v>529</v>
      </c>
      <c r="B52" s="1399"/>
      <c r="C52" s="1400"/>
    </row>
    <row r="53" spans="1:3" ht="36" customHeight="1">
      <c r="A53" s="1391" t="s">
        <v>530</v>
      </c>
      <c r="B53" s="1392"/>
      <c r="C53" s="1393"/>
    </row>
    <row r="55" spans="1:3">
      <c r="A55" s="1387" t="s">
        <v>531</v>
      </c>
      <c r="B55" s="1387"/>
      <c r="C55" s="1387"/>
    </row>
    <row r="56" spans="1:3" ht="77.25" customHeight="1">
      <c r="A56" s="1392" t="s">
        <v>532</v>
      </c>
      <c r="B56" s="1392"/>
      <c r="C56" s="1392"/>
    </row>
    <row r="57" spans="1:3" ht="33.75" customHeight="1">
      <c r="A57" s="1394" t="s">
        <v>533</v>
      </c>
      <c r="B57" s="1395"/>
      <c r="C57" s="1396"/>
    </row>
    <row r="59" spans="1:3">
      <c r="A59" s="1397" t="s">
        <v>534</v>
      </c>
      <c r="B59" s="1397"/>
      <c r="C59" s="1397"/>
    </row>
    <row r="60" spans="1:3" ht="54" customHeight="1">
      <c r="A60" s="1372" t="s">
        <v>535</v>
      </c>
      <c r="B60" s="1372"/>
      <c r="C60" s="1372"/>
    </row>
    <row r="61" spans="1:3" ht="54" customHeight="1">
      <c r="A61" s="1372" t="s">
        <v>536</v>
      </c>
      <c r="B61" s="1372"/>
      <c r="C61" s="1372"/>
    </row>
    <row r="62" spans="1:3">
      <c r="A62" s="261"/>
    </row>
    <row r="63" spans="1:3">
      <c r="A63" s="1397" t="s">
        <v>537</v>
      </c>
      <c r="B63" s="1397"/>
      <c r="C63" s="1397"/>
    </row>
    <row r="64" spans="1:3" ht="24" customHeight="1">
      <c r="A64" s="1398" t="s">
        <v>538</v>
      </c>
      <c r="B64" s="1399"/>
      <c r="C64" s="1400"/>
    </row>
    <row r="65" spans="1:3" ht="36" customHeight="1">
      <c r="A65" s="1389" t="s">
        <v>539</v>
      </c>
      <c r="B65" s="1359"/>
      <c r="C65" s="1390"/>
    </row>
    <row r="66" spans="1:3" ht="24" customHeight="1">
      <c r="A66" s="1389" t="s">
        <v>540</v>
      </c>
      <c r="B66" s="1359"/>
      <c r="C66" s="1390"/>
    </row>
    <row r="67" spans="1:3" ht="36" customHeight="1">
      <c r="A67" s="1389" t="s">
        <v>541</v>
      </c>
      <c r="B67" s="1359"/>
      <c r="C67" s="1390"/>
    </row>
    <row r="68" spans="1:3" ht="24" customHeight="1">
      <c r="A68" s="1389" t="s">
        <v>542</v>
      </c>
      <c r="B68" s="1359"/>
      <c r="C68" s="1390"/>
    </row>
    <row r="69" spans="1:3">
      <c r="A69" s="1389" t="s">
        <v>543</v>
      </c>
      <c r="B69" s="1359"/>
      <c r="C69" s="1390"/>
    </row>
    <row r="70" spans="1:3" ht="24" customHeight="1">
      <c r="A70" s="1389" t="s">
        <v>542</v>
      </c>
      <c r="B70" s="1359"/>
      <c r="C70" s="1390"/>
    </row>
    <row r="71" spans="1:3" ht="24" customHeight="1">
      <c r="A71" s="1389" t="s">
        <v>544</v>
      </c>
      <c r="B71" s="1359"/>
      <c r="C71" s="1390"/>
    </row>
    <row r="72" spans="1:3" ht="24" customHeight="1">
      <c r="A72" s="1391" t="s">
        <v>545</v>
      </c>
      <c r="B72" s="1392"/>
      <c r="C72" s="1393"/>
    </row>
    <row r="73" spans="1:3">
      <c r="A73" s="261"/>
    </row>
    <row r="74" spans="1:3">
      <c r="A74" s="253" t="s">
        <v>546</v>
      </c>
    </row>
    <row r="75" spans="1:3" ht="43.5" customHeight="1">
      <c r="A75" s="1372" t="s">
        <v>547</v>
      </c>
      <c r="B75" s="1372"/>
      <c r="C75" s="1372"/>
    </row>
    <row r="76" spans="1:3">
      <c r="A76" s="1372" t="s">
        <v>548</v>
      </c>
      <c r="B76" s="1372"/>
      <c r="C76" s="1372"/>
    </row>
    <row r="77" spans="1:3">
      <c r="A77" s="267"/>
      <c r="B77" s="267"/>
      <c r="C77" s="267"/>
    </row>
    <row r="78" spans="1:3">
      <c r="A78" s="1372" t="s">
        <v>549</v>
      </c>
      <c r="B78" s="1372"/>
      <c r="C78" s="1372"/>
    </row>
    <row r="79" spans="1:3">
      <c r="A79" s="1372" t="s">
        <v>550</v>
      </c>
      <c r="B79" s="1372"/>
      <c r="C79" s="1372"/>
    </row>
    <row r="80" spans="1:3">
      <c r="A80" s="267"/>
      <c r="B80" s="267"/>
      <c r="C80" s="267"/>
    </row>
    <row r="81" spans="1:3">
      <c r="A81" s="1387" t="s">
        <v>551</v>
      </c>
      <c r="B81" s="1387"/>
      <c r="C81" s="1387"/>
    </row>
    <row r="82" spans="1:3">
      <c r="A82" s="1388" t="s">
        <v>552</v>
      </c>
      <c r="B82" s="1388"/>
      <c r="C82" s="1388"/>
    </row>
    <row r="83" spans="1:3">
      <c r="A83" s="268"/>
      <c r="B83" s="268"/>
      <c r="C83" s="268"/>
    </row>
    <row r="84" spans="1:3">
      <c r="A84" s="1387" t="s">
        <v>553</v>
      </c>
      <c r="B84" s="1387"/>
      <c r="C84" s="1387"/>
    </row>
    <row r="85" spans="1:3">
      <c r="A85" s="266"/>
      <c r="B85" s="263"/>
      <c r="C85" s="263"/>
    </row>
    <row r="86" spans="1:3">
      <c r="A86" s="1387" t="s">
        <v>554</v>
      </c>
      <c r="B86" s="1387"/>
      <c r="C86" s="1387"/>
    </row>
    <row r="87" spans="1:3">
      <c r="A87" s="262"/>
      <c r="B87" s="262"/>
      <c r="C87" s="262"/>
    </row>
    <row r="88" spans="1:3">
      <c r="A88" s="1387" t="s">
        <v>548</v>
      </c>
      <c r="B88" s="1387"/>
      <c r="C88" s="1387"/>
    </row>
    <row r="89" spans="1:3">
      <c r="A89" s="1387" t="s">
        <v>549</v>
      </c>
      <c r="B89" s="1387"/>
      <c r="C89" s="1387"/>
    </row>
    <row r="90" spans="1:3">
      <c r="A90" s="1387" t="s">
        <v>555</v>
      </c>
      <c r="B90" s="1387"/>
      <c r="C90" s="1387"/>
    </row>
    <row r="91" spans="1:3">
      <c r="A91" s="1387" t="s">
        <v>556</v>
      </c>
      <c r="B91" s="1387"/>
      <c r="C91" s="1387"/>
    </row>
    <row r="92" spans="1:3">
      <c r="A92" s="1388" t="s">
        <v>557</v>
      </c>
      <c r="B92" s="1388"/>
      <c r="C92" s="1388"/>
    </row>
    <row r="93" spans="1:3">
      <c r="A93" s="1387" t="s">
        <v>558</v>
      </c>
      <c r="B93" s="1387"/>
      <c r="C93" s="1387"/>
    </row>
    <row r="94" spans="1:3">
      <c r="A94" s="261"/>
    </row>
    <row r="95" spans="1:3">
      <c r="A95" s="253" t="s">
        <v>559</v>
      </c>
    </row>
    <row r="96" spans="1:3" ht="54.75" customHeight="1">
      <c r="A96" s="1372" t="s">
        <v>560</v>
      </c>
      <c r="B96" s="1372"/>
      <c r="C96" s="1372"/>
    </row>
    <row r="98" spans="1:3" ht="24" customHeight="1">
      <c r="A98" s="1385" t="s">
        <v>561</v>
      </c>
      <c r="B98" s="1374" t="s">
        <v>562</v>
      </c>
      <c r="C98" s="1375"/>
    </row>
    <row r="99" spans="1:3" ht="24" customHeight="1">
      <c r="A99" s="1386"/>
      <c r="B99" s="1380" t="s">
        <v>563</v>
      </c>
      <c r="C99" s="1381"/>
    </row>
    <row r="100" spans="1:3">
      <c r="A100" s="261"/>
    </row>
    <row r="102" spans="1:3">
      <c r="A102" s="253" t="s">
        <v>564</v>
      </c>
    </row>
    <row r="103" spans="1:3" ht="57" customHeight="1">
      <c r="A103" s="1372" t="s">
        <v>565</v>
      </c>
      <c r="B103" s="1372"/>
      <c r="C103" s="1372"/>
    </row>
    <row r="105" spans="1:3">
      <c r="A105" s="254" t="s">
        <v>566</v>
      </c>
      <c r="B105" s="254" t="s">
        <v>567</v>
      </c>
    </row>
    <row r="106" spans="1:3">
      <c r="A106" s="252" t="s">
        <v>568</v>
      </c>
      <c r="B106" s="252" t="s">
        <v>569</v>
      </c>
    </row>
    <row r="107" spans="1:3">
      <c r="A107" s="252" t="s">
        <v>570</v>
      </c>
      <c r="B107" s="252" t="s">
        <v>571</v>
      </c>
    </row>
    <row r="108" spans="1:3" ht="24">
      <c r="A108" s="252" t="s">
        <v>572</v>
      </c>
      <c r="B108" s="252" t="s">
        <v>573</v>
      </c>
    </row>
    <row r="109" spans="1:3" ht="36">
      <c r="A109" s="252" t="s">
        <v>574</v>
      </c>
      <c r="B109" s="252" t="s">
        <v>575</v>
      </c>
    </row>
    <row r="110" spans="1:3">
      <c r="A110" s="252" t="s">
        <v>576</v>
      </c>
      <c r="B110" s="252" t="s">
        <v>577</v>
      </c>
    </row>
    <row r="111" spans="1:3">
      <c r="A111" s="261"/>
    </row>
    <row r="113" spans="1:3">
      <c r="A113" s="253" t="s">
        <v>578</v>
      </c>
    </row>
    <row r="114" spans="1:3">
      <c r="A114" s="253" t="s">
        <v>579</v>
      </c>
    </row>
    <row r="115" spans="1:3" ht="73.5" customHeight="1">
      <c r="A115" s="1372" t="s">
        <v>580</v>
      </c>
      <c r="B115" s="1372"/>
      <c r="C115" s="1372"/>
    </row>
    <row r="116" spans="1:3">
      <c r="A116" s="261"/>
    </row>
    <row r="117" spans="1:3">
      <c r="A117" s="1372" t="s">
        <v>581</v>
      </c>
      <c r="B117" s="1372"/>
      <c r="C117" s="1372"/>
    </row>
    <row r="118" spans="1:3" ht="47.25" customHeight="1">
      <c r="A118" s="1372" t="s">
        <v>582</v>
      </c>
      <c r="B118" s="1372"/>
      <c r="C118" s="1372"/>
    </row>
    <row r="119" spans="1:3" ht="39" customHeight="1">
      <c r="A119" s="1372" t="s">
        <v>583</v>
      </c>
      <c r="B119" s="1372"/>
      <c r="C119" s="1372"/>
    </row>
    <row r="120" spans="1:3">
      <c r="A120" s="1372" t="s">
        <v>584</v>
      </c>
      <c r="B120" s="1372"/>
      <c r="C120" s="1372"/>
    </row>
    <row r="121" spans="1:3">
      <c r="A121" s="1372" t="s">
        <v>585</v>
      </c>
      <c r="B121" s="1372"/>
      <c r="C121" s="1372"/>
    </row>
    <row r="122" spans="1:3">
      <c r="A122" s="1372" t="s">
        <v>586</v>
      </c>
      <c r="B122" s="1372"/>
      <c r="C122" s="1372"/>
    </row>
    <row r="123" spans="1:3">
      <c r="A123" s="1372" t="s">
        <v>587</v>
      </c>
      <c r="B123" s="1372"/>
      <c r="C123" s="1372"/>
    </row>
    <row r="124" spans="1:3">
      <c r="A124" s="1372" t="s">
        <v>588</v>
      </c>
      <c r="B124" s="1372"/>
      <c r="C124" s="1372"/>
    </row>
    <row r="125" spans="1:3">
      <c r="A125" s="1372" t="s">
        <v>589</v>
      </c>
      <c r="B125" s="1372"/>
      <c r="C125" s="1372"/>
    </row>
    <row r="126" spans="1:3">
      <c r="A126" s="1372" t="s">
        <v>590</v>
      </c>
      <c r="B126" s="1372"/>
      <c r="C126" s="1372"/>
    </row>
    <row r="127" spans="1:3">
      <c r="A127" s="1372" t="s">
        <v>591</v>
      </c>
      <c r="B127" s="1372"/>
      <c r="C127" s="1372"/>
    </row>
    <row r="128" spans="1:3">
      <c r="A128" s="1372"/>
      <c r="B128" s="1372"/>
      <c r="C128" s="1372"/>
    </row>
    <row r="129" spans="1:3">
      <c r="A129" s="1372" t="s">
        <v>592</v>
      </c>
      <c r="B129" s="1372"/>
      <c r="C129" s="1372"/>
    </row>
    <row r="130" spans="1:3" ht="35.25" customHeight="1">
      <c r="A130" s="1372" t="s">
        <v>593</v>
      </c>
      <c r="B130" s="1372"/>
      <c r="C130" s="1372"/>
    </row>
    <row r="131" spans="1:3" ht="60" customHeight="1">
      <c r="A131" s="1372" t="s">
        <v>594</v>
      </c>
      <c r="B131" s="1372"/>
      <c r="C131" s="1372"/>
    </row>
    <row r="132" spans="1:3">
      <c r="A132" s="1372"/>
      <c r="B132" s="1372"/>
      <c r="C132" s="1372"/>
    </row>
    <row r="133" spans="1:3" ht="27.75" customHeight="1">
      <c r="A133" s="1372" t="s">
        <v>595</v>
      </c>
      <c r="B133" s="1372"/>
      <c r="C133" s="1372"/>
    </row>
    <row r="134" spans="1:3" ht="54" customHeight="1">
      <c r="A134" s="1372" t="s">
        <v>596</v>
      </c>
      <c r="B134" s="1372"/>
      <c r="C134" s="1372"/>
    </row>
    <row r="135" spans="1:3">
      <c r="A135" s="261"/>
    </row>
    <row r="136" spans="1:3">
      <c r="A136" s="1372" t="s">
        <v>597</v>
      </c>
      <c r="B136" s="1372"/>
      <c r="C136" s="1372"/>
    </row>
    <row r="137" spans="1:3" ht="62.25" customHeight="1">
      <c r="A137" s="1372" t="s">
        <v>598</v>
      </c>
      <c r="B137" s="1372"/>
      <c r="C137" s="1372"/>
    </row>
    <row r="138" spans="1:3">
      <c r="A138" s="261"/>
    </row>
    <row r="139" spans="1:3" ht="49.5" customHeight="1">
      <c r="A139" s="1372" t="s">
        <v>599</v>
      </c>
      <c r="B139" s="1372"/>
      <c r="C139" s="1372"/>
    </row>
    <row r="140" spans="1:3" ht="63.75" customHeight="1">
      <c r="A140" s="1372" t="s">
        <v>600</v>
      </c>
      <c r="B140" s="1372"/>
      <c r="C140" s="1372"/>
    </row>
    <row r="141" spans="1:3">
      <c r="A141" s="261"/>
    </row>
    <row r="142" spans="1:3" ht="49.5" customHeight="1">
      <c r="A142" s="1372" t="s">
        <v>601</v>
      </c>
      <c r="B142" s="1372"/>
      <c r="C142" s="1372"/>
    </row>
    <row r="143" spans="1:3" ht="96" customHeight="1">
      <c r="A143" s="1372" t="s">
        <v>602</v>
      </c>
      <c r="B143" s="1372"/>
      <c r="C143" s="1372"/>
    </row>
    <row r="144" spans="1:3">
      <c r="A144" s="254" t="s">
        <v>603</v>
      </c>
      <c r="B144" s="254" t="s">
        <v>604</v>
      </c>
      <c r="C144" s="254" t="s">
        <v>605</v>
      </c>
    </row>
    <row r="145" spans="1:3">
      <c r="A145" s="250" t="s">
        <v>499</v>
      </c>
      <c r="B145" s="271" t="s">
        <v>609</v>
      </c>
      <c r="C145" s="1382" t="s">
        <v>620</v>
      </c>
    </row>
    <row r="146" spans="1:3">
      <c r="A146" s="258" t="s">
        <v>606</v>
      </c>
      <c r="B146" s="272" t="s">
        <v>610</v>
      </c>
      <c r="C146" s="1383"/>
    </row>
    <row r="147" spans="1:3">
      <c r="A147" s="258" t="s">
        <v>607</v>
      </c>
      <c r="B147" s="272" t="s">
        <v>611</v>
      </c>
      <c r="C147" s="1383"/>
    </row>
    <row r="148" spans="1:3" ht="19.5">
      <c r="A148" s="258" t="s">
        <v>608</v>
      </c>
      <c r="B148" s="272" t="s">
        <v>612</v>
      </c>
      <c r="C148" s="1383"/>
    </row>
    <row r="149" spans="1:3">
      <c r="A149" s="269"/>
      <c r="B149" s="272" t="s">
        <v>613</v>
      </c>
      <c r="C149" s="1383"/>
    </row>
    <row r="150" spans="1:3">
      <c r="A150" s="269"/>
      <c r="B150" s="272" t="s">
        <v>614</v>
      </c>
      <c r="C150" s="1383"/>
    </row>
    <row r="151" spans="1:3">
      <c r="A151" s="269"/>
      <c r="B151" s="272" t="s">
        <v>615</v>
      </c>
      <c r="C151" s="1383"/>
    </row>
    <row r="152" spans="1:3" ht="39">
      <c r="A152" s="269"/>
      <c r="B152" s="272" t="s">
        <v>616</v>
      </c>
      <c r="C152" s="1383"/>
    </row>
    <row r="153" spans="1:3" ht="58.5">
      <c r="A153" s="269"/>
      <c r="B153" s="272" t="s">
        <v>617</v>
      </c>
      <c r="C153" s="1383"/>
    </row>
    <row r="154" spans="1:3" ht="19.5">
      <c r="A154" s="269"/>
      <c r="B154" s="272" t="s">
        <v>618</v>
      </c>
      <c r="C154" s="1383"/>
    </row>
    <row r="155" spans="1:3" ht="19.5">
      <c r="A155" s="270"/>
      <c r="B155" s="273" t="s">
        <v>619</v>
      </c>
      <c r="C155" s="1384"/>
    </row>
    <row r="156" spans="1:3">
      <c r="A156" s="250" t="s">
        <v>499</v>
      </c>
      <c r="B156" s="271" t="s">
        <v>622</v>
      </c>
      <c r="C156" s="271" t="s">
        <v>630</v>
      </c>
    </row>
    <row r="157" spans="1:3" ht="19.5">
      <c r="A157" s="258" t="s">
        <v>606</v>
      </c>
      <c r="B157" s="272" t="s">
        <v>623</v>
      </c>
      <c r="C157" s="272" t="s">
        <v>631</v>
      </c>
    </row>
    <row r="158" spans="1:3" ht="19.5">
      <c r="A158" s="258" t="s">
        <v>607</v>
      </c>
      <c r="B158" s="272" t="s">
        <v>624</v>
      </c>
      <c r="C158" s="272" t="s">
        <v>632</v>
      </c>
    </row>
    <row r="159" spans="1:3">
      <c r="A159" s="258" t="s">
        <v>621</v>
      </c>
      <c r="B159" s="272" t="s">
        <v>625</v>
      </c>
      <c r="C159" s="269"/>
    </row>
    <row r="160" spans="1:3" ht="39">
      <c r="A160" s="269"/>
      <c r="B160" s="272" t="s">
        <v>626</v>
      </c>
      <c r="C160" s="269"/>
    </row>
    <row r="161" spans="1:3">
      <c r="A161" s="269"/>
      <c r="B161" s="272" t="s">
        <v>627</v>
      </c>
      <c r="C161" s="269"/>
    </row>
    <row r="162" spans="1:3">
      <c r="A162" s="269"/>
      <c r="B162" s="272" t="s">
        <v>628</v>
      </c>
      <c r="C162" s="269"/>
    </row>
    <row r="163" spans="1:3" ht="48.75">
      <c r="A163" s="270"/>
      <c r="B163" s="273" t="s">
        <v>629</v>
      </c>
      <c r="C163" s="270"/>
    </row>
    <row r="164" spans="1:3">
      <c r="A164" s="261"/>
    </row>
    <row r="166" spans="1:3">
      <c r="A166" s="1372" t="s">
        <v>633</v>
      </c>
      <c r="B166" s="1372"/>
      <c r="C166" s="1372"/>
    </row>
    <row r="167" spans="1:3" ht="58.5" customHeight="1">
      <c r="A167" s="1372" t="s">
        <v>634</v>
      </c>
      <c r="B167" s="1372"/>
      <c r="C167" s="1372"/>
    </row>
    <row r="170" spans="1:3" ht="24" customHeight="1">
      <c r="A170" s="1373" t="s">
        <v>635</v>
      </c>
      <c r="B170" s="1374"/>
      <c r="C170" s="1375"/>
    </row>
    <row r="171" spans="1:3">
      <c r="A171" s="1376" t="s">
        <v>636</v>
      </c>
      <c r="B171" s="1377"/>
      <c r="C171" s="1378"/>
    </row>
    <row r="172" spans="1:3">
      <c r="A172" s="1379" t="s">
        <v>637</v>
      </c>
      <c r="B172" s="1380"/>
      <c r="C172" s="1381"/>
    </row>
    <row r="173" spans="1:3">
      <c r="A173" s="261"/>
    </row>
    <row r="175" spans="1:3">
      <c r="A175" s="253" t="s">
        <v>638</v>
      </c>
    </row>
    <row r="176" spans="1:3" ht="36" customHeight="1">
      <c r="A176" s="1358" t="s">
        <v>639</v>
      </c>
      <c r="B176" s="1359"/>
      <c r="C176" s="1359"/>
    </row>
    <row r="177" spans="1:3">
      <c r="A177" s="1358" t="s">
        <v>640</v>
      </c>
      <c r="B177" s="1359"/>
      <c r="C177" s="1359"/>
    </row>
    <row r="178" spans="1:3">
      <c r="A178" s="1358" t="s">
        <v>641</v>
      </c>
      <c r="B178" s="1359"/>
      <c r="C178" s="1359"/>
    </row>
    <row r="179" spans="1:3">
      <c r="A179" s="1358" t="s">
        <v>642</v>
      </c>
      <c r="B179" s="1359"/>
      <c r="C179" s="1359"/>
    </row>
    <row r="180" spans="1:3">
      <c r="A180" s="1358" t="s">
        <v>643</v>
      </c>
      <c r="B180" s="1359"/>
      <c r="C180" s="1359"/>
    </row>
    <row r="181" spans="1:3">
      <c r="A181" s="1358" t="s">
        <v>644</v>
      </c>
      <c r="B181" s="1359"/>
      <c r="C181" s="1359"/>
    </row>
    <row r="182" spans="1:3">
      <c r="A182" s="1358" t="s">
        <v>645</v>
      </c>
      <c r="B182" s="1359"/>
      <c r="C182" s="1359"/>
    </row>
    <row r="183" spans="1:3">
      <c r="A183" s="1358" t="s">
        <v>646</v>
      </c>
      <c r="B183" s="1359"/>
      <c r="C183" s="1359"/>
    </row>
    <row r="184" spans="1:3">
      <c r="A184" s="261"/>
    </row>
    <row r="185" spans="1:3">
      <c r="A185" s="1358" t="s">
        <v>647</v>
      </c>
      <c r="B185" s="1359"/>
      <c r="C185" s="1359"/>
    </row>
    <row r="186" spans="1:3">
      <c r="A186" s="1358" t="s">
        <v>648</v>
      </c>
      <c r="B186" s="1359"/>
      <c r="C186" s="1359"/>
    </row>
    <row r="187" spans="1:3">
      <c r="A187" s="1358" t="s">
        <v>649</v>
      </c>
      <c r="B187" s="1359"/>
      <c r="C187" s="1359"/>
    </row>
    <row r="188" spans="1:3">
      <c r="A188" s="1358" t="s">
        <v>650</v>
      </c>
      <c r="B188" s="1359"/>
      <c r="C188" s="1359"/>
    </row>
    <row r="189" spans="1:3">
      <c r="A189" s="1358" t="s">
        <v>651</v>
      </c>
      <c r="B189" s="1359"/>
      <c r="C189" s="1359"/>
    </row>
    <row r="190" spans="1:3">
      <c r="A190" s="1358"/>
      <c r="B190" s="1359"/>
      <c r="C190" s="1359"/>
    </row>
    <row r="191" spans="1:3">
      <c r="A191" s="1358" t="s">
        <v>652</v>
      </c>
      <c r="B191" s="1359"/>
      <c r="C191" s="1359"/>
    </row>
    <row r="192" spans="1:3">
      <c r="A192" s="1358"/>
      <c r="B192" s="1359"/>
      <c r="C192" s="1359"/>
    </row>
    <row r="193" spans="1:3">
      <c r="A193" s="1358" t="s">
        <v>653</v>
      </c>
      <c r="B193" s="1359"/>
      <c r="C193" s="1359"/>
    </row>
    <row r="194" spans="1:3">
      <c r="A194" s="1358" t="s">
        <v>654</v>
      </c>
      <c r="B194" s="1359"/>
      <c r="C194" s="1359"/>
    </row>
    <row r="195" spans="1:3">
      <c r="A195" s="1358" t="s">
        <v>655</v>
      </c>
      <c r="B195" s="1359"/>
      <c r="C195" s="1359"/>
    </row>
    <row r="196" spans="1:3">
      <c r="A196" s="1358" t="s">
        <v>656</v>
      </c>
      <c r="B196" s="1359"/>
      <c r="C196" s="1359"/>
    </row>
    <row r="197" spans="1:3">
      <c r="A197" s="1358" t="s">
        <v>657</v>
      </c>
      <c r="B197" s="1359"/>
      <c r="C197" s="1359"/>
    </row>
    <row r="198" spans="1:3">
      <c r="A198" s="1358"/>
      <c r="B198" s="1359"/>
      <c r="C198" s="1359"/>
    </row>
    <row r="199" spans="1:3">
      <c r="A199" s="1358" t="s">
        <v>658</v>
      </c>
      <c r="B199" s="1359"/>
      <c r="C199" s="1359"/>
    </row>
    <row r="200" spans="1:3">
      <c r="A200" s="1358" t="s">
        <v>659</v>
      </c>
      <c r="B200" s="1359"/>
      <c r="C200" s="1359"/>
    </row>
    <row r="201" spans="1:3">
      <c r="A201" s="1358"/>
      <c r="B201" s="1359"/>
      <c r="C201" s="1359"/>
    </row>
    <row r="202" spans="1:3">
      <c r="A202" s="1358" t="s">
        <v>660</v>
      </c>
      <c r="B202" s="1359"/>
      <c r="C202" s="1359"/>
    </row>
    <row r="203" spans="1:3">
      <c r="A203" s="1358"/>
      <c r="B203" s="1359"/>
      <c r="C203" s="1359"/>
    </row>
    <row r="204" spans="1:3">
      <c r="A204" s="1358" t="s">
        <v>661</v>
      </c>
      <c r="B204" s="1359"/>
      <c r="C204" s="1359"/>
    </row>
    <row r="205" spans="1:3">
      <c r="A205" s="1358" t="s">
        <v>662</v>
      </c>
      <c r="B205" s="1359"/>
      <c r="C205" s="1359"/>
    </row>
    <row r="206" spans="1:3">
      <c r="A206" s="1358"/>
      <c r="B206" s="1359"/>
      <c r="C206" s="1359"/>
    </row>
    <row r="207" spans="1:3">
      <c r="A207" s="1358" t="s">
        <v>663</v>
      </c>
      <c r="B207" s="1359"/>
      <c r="C207" s="1359"/>
    </row>
    <row r="208" spans="1:3" ht="53.25" customHeight="1">
      <c r="A208" s="1358" t="s">
        <v>664</v>
      </c>
      <c r="B208" s="1359"/>
      <c r="C208" s="1359"/>
    </row>
    <row r="209" spans="1:4">
      <c r="A209" s="1358"/>
      <c r="B209" s="1359"/>
      <c r="C209" s="1359"/>
    </row>
    <row r="210" spans="1:4">
      <c r="A210" s="1358" t="s">
        <v>665</v>
      </c>
      <c r="B210" s="1359"/>
      <c r="C210" s="1359"/>
    </row>
    <row r="211" spans="1:4">
      <c r="A211" s="1358" t="s">
        <v>666</v>
      </c>
      <c r="B211" s="1359"/>
      <c r="C211" s="1359"/>
    </row>
    <row r="212" spans="1:4">
      <c r="A212" s="1358" t="s">
        <v>667</v>
      </c>
      <c r="B212" s="1359"/>
      <c r="C212" s="1359"/>
    </row>
    <row r="213" spans="1:4">
      <c r="A213" s="261"/>
    </row>
    <row r="214" spans="1:4">
      <c r="A214" s="254" t="s">
        <v>668</v>
      </c>
      <c r="B214" s="274" t="s">
        <v>498</v>
      </c>
      <c r="C214" s="274" t="s">
        <v>499</v>
      </c>
      <c r="D214" s="274" t="s">
        <v>669</v>
      </c>
    </row>
    <row r="215" spans="1:4" ht="31.5">
      <c r="A215" s="275" t="s">
        <v>670</v>
      </c>
      <c r="B215" s="276" t="s">
        <v>434</v>
      </c>
      <c r="C215" s="276" t="s">
        <v>434</v>
      </c>
      <c r="D215" s="277"/>
    </row>
    <row r="216" spans="1:4" ht="52.5">
      <c r="A216" s="275" t="s">
        <v>671</v>
      </c>
      <c r="B216" s="277"/>
      <c r="C216" s="277"/>
      <c r="D216" s="277"/>
    </row>
    <row r="217" spans="1:4" ht="52.5">
      <c r="A217" s="278" t="s">
        <v>672</v>
      </c>
      <c r="B217" s="279" t="s">
        <v>434</v>
      </c>
      <c r="C217" s="279" t="s">
        <v>434</v>
      </c>
      <c r="D217" s="280"/>
    </row>
    <row r="218" spans="1:4" ht="42">
      <c r="A218" s="278" t="s">
        <v>673</v>
      </c>
      <c r="B218" s="279" t="s">
        <v>434</v>
      </c>
      <c r="C218" s="279" t="s">
        <v>434</v>
      </c>
      <c r="D218" s="280"/>
    </row>
    <row r="219" spans="1:4" ht="42">
      <c r="A219" s="278" t="s">
        <v>674</v>
      </c>
      <c r="B219" s="279" t="s">
        <v>434</v>
      </c>
      <c r="C219" s="279" t="s">
        <v>434</v>
      </c>
      <c r="D219" s="280"/>
    </row>
    <row r="220" spans="1:4" ht="31.5">
      <c r="A220" s="281" t="s">
        <v>675</v>
      </c>
      <c r="B220" s="1370" t="s">
        <v>434</v>
      </c>
      <c r="C220" s="1370" t="s">
        <v>434</v>
      </c>
      <c r="D220" s="1366"/>
    </row>
    <row r="221" spans="1:4">
      <c r="A221" s="282" t="s">
        <v>676</v>
      </c>
      <c r="B221" s="1371"/>
      <c r="C221" s="1371"/>
      <c r="D221" s="1367"/>
    </row>
    <row r="222" spans="1:4" ht="73.5">
      <c r="A222" s="278" t="s">
        <v>677</v>
      </c>
      <c r="B222" s="279" t="s">
        <v>434</v>
      </c>
      <c r="C222" s="279" t="s">
        <v>434</v>
      </c>
      <c r="D222" s="280"/>
    </row>
    <row r="223" spans="1:4" ht="52.5">
      <c r="A223" s="278" t="s">
        <v>678</v>
      </c>
      <c r="B223" s="279" t="s">
        <v>434</v>
      </c>
      <c r="C223" s="279" t="s">
        <v>434</v>
      </c>
      <c r="D223" s="280"/>
    </row>
    <row r="224" spans="1:4" ht="21">
      <c r="A224" s="278" t="s">
        <v>679</v>
      </c>
      <c r="B224" s="279" t="s">
        <v>434</v>
      </c>
      <c r="C224" s="279" t="s">
        <v>434</v>
      </c>
      <c r="D224" s="280"/>
    </row>
    <row r="225" spans="1:4" ht="31.5">
      <c r="A225" s="284" t="s">
        <v>680</v>
      </c>
      <c r="B225" s="1368"/>
      <c r="C225" s="1368"/>
      <c r="D225" s="1368"/>
    </row>
    <row r="226" spans="1:4">
      <c r="A226" s="285" t="s">
        <v>681</v>
      </c>
      <c r="B226" s="1369"/>
      <c r="C226" s="1369"/>
      <c r="D226" s="1369"/>
    </row>
    <row r="227" spans="1:4" ht="94.5">
      <c r="A227" s="278" t="s">
        <v>682</v>
      </c>
      <c r="B227" s="280"/>
      <c r="C227" s="279" t="s">
        <v>434</v>
      </c>
      <c r="D227" s="280"/>
    </row>
    <row r="228" spans="1:4" ht="31.5">
      <c r="A228" s="278" t="s">
        <v>683</v>
      </c>
      <c r="B228" s="280"/>
      <c r="C228" s="279" t="s">
        <v>434</v>
      </c>
      <c r="D228" s="280"/>
    </row>
    <row r="229" spans="1:4" ht="42">
      <c r="A229" s="278" t="s">
        <v>684</v>
      </c>
      <c r="B229" s="280"/>
      <c r="C229" s="279" t="s">
        <v>434</v>
      </c>
      <c r="D229" s="280"/>
    </row>
    <row r="230" spans="1:4" ht="31.5">
      <c r="A230" s="278" t="s">
        <v>685</v>
      </c>
      <c r="B230" s="280"/>
      <c r="C230" s="279" t="s">
        <v>434</v>
      </c>
      <c r="D230" s="280"/>
    </row>
    <row r="231" spans="1:4" ht="31.5">
      <c r="A231" s="278" t="s">
        <v>686</v>
      </c>
      <c r="B231" s="280"/>
      <c r="C231" s="279" t="s">
        <v>434</v>
      </c>
      <c r="D231" s="280"/>
    </row>
    <row r="232" spans="1:4">
      <c r="A232" s="278" t="s">
        <v>687</v>
      </c>
      <c r="B232" s="280"/>
      <c r="C232" s="280"/>
      <c r="D232" s="280"/>
    </row>
    <row r="233" spans="1:4" ht="73.5">
      <c r="A233" s="278" t="s">
        <v>688</v>
      </c>
      <c r="B233" s="280"/>
      <c r="C233" s="279" t="s">
        <v>434</v>
      </c>
      <c r="D233" s="286"/>
    </row>
    <row r="234" spans="1:4" ht="63">
      <c r="A234" s="278" t="s">
        <v>689</v>
      </c>
      <c r="B234" s="280"/>
      <c r="C234" s="286"/>
      <c r="D234" s="279" t="s">
        <v>434</v>
      </c>
    </row>
    <row r="235" spans="1:4" ht="21">
      <c r="A235" s="278" t="s">
        <v>690</v>
      </c>
      <c r="B235" s="280"/>
      <c r="C235" s="279" t="s">
        <v>434</v>
      </c>
      <c r="D235" s="280"/>
    </row>
    <row r="236" spans="1:4" ht="31.5">
      <c r="A236" s="275" t="s">
        <v>691</v>
      </c>
      <c r="B236" s="277"/>
      <c r="C236" s="277"/>
      <c r="D236" s="277"/>
    </row>
    <row r="237" spans="1:4">
      <c r="A237" s="278" t="s">
        <v>692</v>
      </c>
      <c r="B237" s="280"/>
      <c r="C237" s="286"/>
      <c r="D237" s="280"/>
    </row>
    <row r="238" spans="1:4" ht="21">
      <c r="A238" s="278" t="s">
        <v>693</v>
      </c>
      <c r="B238" s="280"/>
      <c r="C238" s="279" t="s">
        <v>434</v>
      </c>
      <c r="D238" s="286"/>
    </row>
    <row r="239" spans="1:4" ht="31.5">
      <c r="A239" s="278" t="s">
        <v>694</v>
      </c>
      <c r="B239" s="280"/>
      <c r="C239" s="280"/>
      <c r="D239" s="279" t="s">
        <v>434</v>
      </c>
    </row>
    <row r="240" spans="1:4" ht="21">
      <c r="A240" s="278" t="s">
        <v>457</v>
      </c>
      <c r="B240" s="280"/>
      <c r="C240" s="286"/>
      <c r="D240" s="280"/>
    </row>
    <row r="241" spans="1:4" ht="21">
      <c r="A241" s="278" t="s">
        <v>693</v>
      </c>
      <c r="B241" s="280"/>
      <c r="C241" s="279" t="s">
        <v>434</v>
      </c>
      <c r="D241" s="286"/>
    </row>
    <row r="242" spans="1:4" ht="21">
      <c r="A242" s="278" t="s">
        <v>695</v>
      </c>
      <c r="B242" s="280"/>
      <c r="C242" s="280"/>
      <c r="D242" s="279" t="s">
        <v>434</v>
      </c>
    </row>
    <row r="243" spans="1:4">
      <c r="A243" s="278" t="s">
        <v>696</v>
      </c>
      <c r="B243" s="280"/>
      <c r="C243" s="280"/>
      <c r="D243" s="280"/>
    </row>
    <row r="244" spans="1:4" ht="21">
      <c r="A244" s="278" t="s">
        <v>697</v>
      </c>
      <c r="B244" s="280"/>
      <c r="C244" s="279" t="s">
        <v>434</v>
      </c>
      <c r="D244" s="280"/>
    </row>
    <row r="245" spans="1:4" ht="31.5">
      <c r="A245" s="281" t="s">
        <v>698</v>
      </c>
      <c r="B245" s="1366"/>
      <c r="C245" s="1366"/>
      <c r="D245" s="1370" t="s">
        <v>434</v>
      </c>
    </row>
    <row r="246" spans="1:4" ht="21">
      <c r="A246" s="282" t="s">
        <v>699</v>
      </c>
      <c r="B246" s="1367"/>
      <c r="C246" s="1367"/>
      <c r="D246" s="1371"/>
    </row>
    <row r="247" spans="1:4">
      <c r="A247" s="278" t="s">
        <v>700</v>
      </c>
      <c r="B247" s="280"/>
      <c r="C247" s="280"/>
      <c r="D247" s="280"/>
    </row>
    <row r="248" spans="1:4" ht="42">
      <c r="A248" s="278" t="s">
        <v>701</v>
      </c>
      <c r="B248" s="280"/>
      <c r="C248" s="279" t="s">
        <v>434</v>
      </c>
      <c r="D248" s="280"/>
    </row>
    <row r="249" spans="1:4" ht="21">
      <c r="A249" s="278" t="s">
        <v>702</v>
      </c>
      <c r="B249" s="280"/>
      <c r="C249" s="280"/>
      <c r="D249" s="279" t="s">
        <v>434</v>
      </c>
    </row>
    <row r="250" spans="1:4">
      <c r="A250" s="254" t="s">
        <v>668</v>
      </c>
      <c r="B250" s="274" t="s">
        <v>498</v>
      </c>
      <c r="C250" s="274" t="s">
        <v>499</v>
      </c>
      <c r="D250" s="274" t="s">
        <v>669</v>
      </c>
    </row>
    <row r="251" spans="1:4" ht="21">
      <c r="A251" s="287" t="s">
        <v>465</v>
      </c>
      <c r="B251" s="288"/>
      <c r="C251" s="288"/>
      <c r="D251" s="288"/>
    </row>
    <row r="252" spans="1:4" ht="21">
      <c r="A252" s="289" t="s">
        <v>466</v>
      </c>
      <c r="B252" s="286"/>
      <c r="C252" s="286"/>
      <c r="D252" s="279" t="s">
        <v>434</v>
      </c>
    </row>
    <row r="253" spans="1:4" ht="63">
      <c r="A253" s="289" t="s">
        <v>703</v>
      </c>
      <c r="B253" s="286"/>
      <c r="C253" s="286"/>
      <c r="D253" s="279" t="s">
        <v>434</v>
      </c>
    </row>
    <row r="254" spans="1:4" ht="42">
      <c r="A254" s="289" t="s">
        <v>704</v>
      </c>
      <c r="B254" s="286"/>
      <c r="C254" s="286"/>
      <c r="D254" s="279" t="s">
        <v>434</v>
      </c>
    </row>
    <row r="255" spans="1:4" ht="31.5">
      <c r="A255" s="289" t="s">
        <v>705</v>
      </c>
      <c r="B255" s="286"/>
      <c r="C255" s="286"/>
      <c r="D255" s="279" t="s">
        <v>434</v>
      </c>
    </row>
    <row r="256" spans="1:4" ht="52.5">
      <c r="A256" s="289" t="s">
        <v>706</v>
      </c>
      <c r="B256" s="286"/>
      <c r="C256" s="286"/>
      <c r="D256" s="279" t="s">
        <v>434</v>
      </c>
    </row>
    <row r="257" spans="1:4" ht="21">
      <c r="A257" s="289" t="s">
        <v>707</v>
      </c>
      <c r="B257" s="286"/>
      <c r="C257" s="286"/>
      <c r="D257" s="279" t="s">
        <v>434</v>
      </c>
    </row>
    <row r="258" spans="1:4">
      <c r="A258" s="261"/>
    </row>
    <row r="259" spans="1:4" ht="24">
      <c r="A259" s="253" t="s">
        <v>708</v>
      </c>
    </row>
    <row r="260" spans="1:4">
      <c r="A260" s="1362" t="s">
        <v>566</v>
      </c>
      <c r="B260" s="1363"/>
      <c r="C260" s="254" t="s">
        <v>499</v>
      </c>
      <c r="D260" s="254" t="s">
        <v>498</v>
      </c>
    </row>
    <row r="261" spans="1:4">
      <c r="A261" s="1364" t="s">
        <v>709</v>
      </c>
      <c r="B261" s="1365"/>
      <c r="C261" s="255" t="s">
        <v>434</v>
      </c>
      <c r="D261" s="255" t="s">
        <v>434</v>
      </c>
    </row>
    <row r="262" spans="1:4" ht="48">
      <c r="A262" s="264" t="s">
        <v>710</v>
      </c>
      <c r="B262" s="252" t="s">
        <v>712</v>
      </c>
      <c r="C262" s="255" t="s">
        <v>713</v>
      </c>
      <c r="D262" s="255" t="s">
        <v>713</v>
      </c>
    </row>
    <row r="263" spans="1:4" ht="48">
      <c r="A263" s="265" t="s">
        <v>711</v>
      </c>
      <c r="B263" s="252" t="s">
        <v>714</v>
      </c>
      <c r="C263" s="255" t="s">
        <v>434</v>
      </c>
      <c r="D263" s="255" t="s">
        <v>713</v>
      </c>
    </row>
    <row r="264" spans="1:4">
      <c r="A264" s="269"/>
      <c r="B264" s="252" t="s">
        <v>715</v>
      </c>
      <c r="C264" s="255" t="s">
        <v>434</v>
      </c>
      <c r="D264" s="255" t="s">
        <v>713</v>
      </c>
    </row>
    <row r="265" spans="1:4">
      <c r="A265" s="269"/>
      <c r="B265" s="252" t="s">
        <v>716</v>
      </c>
      <c r="C265" s="255" t="s">
        <v>434</v>
      </c>
      <c r="D265" s="255" t="s">
        <v>713</v>
      </c>
    </row>
    <row r="266" spans="1:4">
      <c r="A266" s="269"/>
      <c r="B266" s="252" t="s">
        <v>717</v>
      </c>
      <c r="C266" s="255" t="s">
        <v>434</v>
      </c>
      <c r="D266" s="255" t="s">
        <v>713</v>
      </c>
    </row>
    <row r="267" spans="1:4" ht="24">
      <c r="A267" s="269"/>
      <c r="B267" s="252" t="s">
        <v>718</v>
      </c>
      <c r="C267" s="255" t="s">
        <v>434</v>
      </c>
      <c r="D267" s="255" t="s">
        <v>713</v>
      </c>
    </row>
    <row r="268" spans="1:4" ht="24">
      <c r="A268" s="269"/>
      <c r="B268" s="252" t="s">
        <v>719</v>
      </c>
      <c r="C268" s="255" t="s">
        <v>434</v>
      </c>
      <c r="D268" s="255" t="s">
        <v>713</v>
      </c>
    </row>
    <row r="269" spans="1:4" ht="24">
      <c r="A269" s="270"/>
      <c r="B269" s="252" t="s">
        <v>720</v>
      </c>
      <c r="C269" s="255" t="s">
        <v>434</v>
      </c>
      <c r="D269" s="255" t="s">
        <v>713</v>
      </c>
    </row>
    <row r="272" spans="1:4">
      <c r="A272" s="253" t="s">
        <v>721</v>
      </c>
    </row>
    <row r="273" spans="1:3">
      <c r="A273" s="1358" t="s">
        <v>722</v>
      </c>
      <c r="B273" s="1359"/>
      <c r="C273" s="1359"/>
    </row>
    <row r="274" spans="1:3">
      <c r="A274" s="1358" t="s">
        <v>723</v>
      </c>
      <c r="B274" s="1359"/>
      <c r="C274" s="1359"/>
    </row>
    <row r="275" spans="1:3">
      <c r="A275" s="1358" t="s">
        <v>724</v>
      </c>
      <c r="B275" s="1359"/>
      <c r="C275" s="1359"/>
    </row>
    <row r="276" spans="1:3">
      <c r="A276" s="1358" t="s">
        <v>725</v>
      </c>
      <c r="B276" s="1359"/>
      <c r="C276" s="1359"/>
    </row>
    <row r="277" spans="1:3">
      <c r="A277" s="1358" t="s">
        <v>726</v>
      </c>
      <c r="B277" s="1359"/>
      <c r="C277" s="1359"/>
    </row>
    <row r="278" spans="1:3">
      <c r="A278" s="1358"/>
      <c r="B278" s="1359"/>
      <c r="C278" s="1359"/>
    </row>
    <row r="279" spans="1:3" ht="56.25" customHeight="1">
      <c r="A279" s="1358" t="s">
        <v>727</v>
      </c>
      <c r="B279" s="1359"/>
      <c r="C279" s="1359"/>
    </row>
    <row r="280" spans="1:3" ht="56.25" customHeight="1">
      <c r="A280" s="1358" t="s">
        <v>728</v>
      </c>
      <c r="B280" s="1359"/>
      <c r="C280" s="1359"/>
    </row>
    <row r="281" spans="1:3" ht="56.25" customHeight="1">
      <c r="A281" s="1358" t="s">
        <v>729</v>
      </c>
      <c r="B281" s="1359"/>
      <c r="C281" s="1359"/>
    </row>
    <row r="282" spans="1:3" ht="56.25" customHeight="1">
      <c r="A282" s="1358" t="s">
        <v>730</v>
      </c>
      <c r="B282" s="1359"/>
      <c r="C282" s="1359"/>
    </row>
    <row r="283" spans="1:3" ht="56.25" customHeight="1">
      <c r="A283" s="1358" t="s">
        <v>731</v>
      </c>
      <c r="B283" s="1359"/>
      <c r="C283" s="1359"/>
    </row>
    <row r="284" spans="1:3" ht="56.25" customHeight="1">
      <c r="A284" s="1358" t="s">
        <v>732</v>
      </c>
      <c r="B284" s="1359"/>
      <c r="C284" s="1359"/>
    </row>
    <row r="285" spans="1:3" ht="56.25" customHeight="1">
      <c r="A285" s="261"/>
    </row>
    <row r="286" spans="1:3">
      <c r="A286" s="280"/>
      <c r="B286" s="1360" t="s">
        <v>733</v>
      </c>
      <c r="C286" s="280"/>
    </row>
    <row r="287" spans="1:3">
      <c r="A287" s="283"/>
      <c r="B287" s="1361"/>
      <c r="C287" s="283"/>
    </row>
    <row r="288" spans="1:3" ht="36" customHeight="1">
      <c r="A288" s="1352" t="s">
        <v>734</v>
      </c>
      <c r="B288" s="1353"/>
      <c r="C288" s="1354"/>
    </row>
    <row r="289" spans="1:3" ht="36" customHeight="1">
      <c r="A289" s="1352" t="s">
        <v>735</v>
      </c>
      <c r="B289" s="1353"/>
      <c r="C289" s="1354"/>
    </row>
    <row r="290" spans="1:3" ht="36" customHeight="1">
      <c r="A290" s="1355" t="s">
        <v>736</v>
      </c>
      <c r="B290" s="1356"/>
      <c r="C290" s="1357"/>
    </row>
    <row r="291" spans="1:3">
      <c r="A291" s="261"/>
    </row>
  </sheetData>
  <mergeCells count="157">
    <mergeCell ref="A2:A3"/>
    <mergeCell ref="B2:B3"/>
    <mergeCell ref="A6:C6"/>
    <mergeCell ref="A7:C7"/>
    <mergeCell ref="B9:C9"/>
    <mergeCell ref="B10:C10"/>
    <mergeCell ref="A33:C33"/>
    <mergeCell ref="A34:C34"/>
    <mergeCell ref="A35:C35"/>
    <mergeCell ref="A36:C36"/>
    <mergeCell ref="A37:C37"/>
    <mergeCell ref="A39:C39"/>
    <mergeCell ref="B11:C11"/>
    <mergeCell ref="A14:C14"/>
    <mergeCell ref="A15:C15"/>
    <mergeCell ref="A27:C27"/>
    <mergeCell ref="A31:C31"/>
    <mergeCell ref="A32:C32"/>
    <mergeCell ref="A49:C49"/>
    <mergeCell ref="A50:C50"/>
    <mergeCell ref="A52:C52"/>
    <mergeCell ref="A53:C53"/>
    <mergeCell ref="A55:C55"/>
    <mergeCell ref="A56:C56"/>
    <mergeCell ref="A40:C40"/>
    <mergeCell ref="A41:C41"/>
    <mergeCell ref="A43:C43"/>
    <mergeCell ref="A44:C44"/>
    <mergeCell ref="A45:C45"/>
    <mergeCell ref="A46:C46"/>
    <mergeCell ref="A65:C65"/>
    <mergeCell ref="A66:C66"/>
    <mergeCell ref="A67:C67"/>
    <mergeCell ref="A68:C68"/>
    <mergeCell ref="A69:C69"/>
    <mergeCell ref="A57:C57"/>
    <mergeCell ref="A60:C60"/>
    <mergeCell ref="A59:C59"/>
    <mergeCell ref="A61:C61"/>
    <mergeCell ref="A63:C63"/>
    <mergeCell ref="A64:C64"/>
    <mergeCell ref="A79:C79"/>
    <mergeCell ref="A81:C81"/>
    <mergeCell ref="A82:C82"/>
    <mergeCell ref="A84:C84"/>
    <mergeCell ref="A86:C86"/>
    <mergeCell ref="A88:C88"/>
    <mergeCell ref="A70:C70"/>
    <mergeCell ref="A71:C71"/>
    <mergeCell ref="A72:C72"/>
    <mergeCell ref="A75:C75"/>
    <mergeCell ref="A76:C76"/>
    <mergeCell ref="A78:C78"/>
    <mergeCell ref="A98:A99"/>
    <mergeCell ref="B98:C98"/>
    <mergeCell ref="B99:C99"/>
    <mergeCell ref="A103:C103"/>
    <mergeCell ref="A115:C115"/>
    <mergeCell ref="A117:C117"/>
    <mergeCell ref="A89:C89"/>
    <mergeCell ref="A90:C90"/>
    <mergeCell ref="A91:C91"/>
    <mergeCell ref="A92:C92"/>
    <mergeCell ref="A93:C93"/>
    <mergeCell ref="A96:C96"/>
    <mergeCell ref="A124:C124"/>
    <mergeCell ref="A125:C125"/>
    <mergeCell ref="A126:C126"/>
    <mergeCell ref="A127:C127"/>
    <mergeCell ref="A128:C128"/>
    <mergeCell ref="A129:C129"/>
    <mergeCell ref="A118:C118"/>
    <mergeCell ref="A119:C119"/>
    <mergeCell ref="A120:C120"/>
    <mergeCell ref="A121:C121"/>
    <mergeCell ref="A122:C122"/>
    <mergeCell ref="A123:C123"/>
    <mergeCell ref="A137:C137"/>
    <mergeCell ref="A140:C140"/>
    <mergeCell ref="A139:C139"/>
    <mergeCell ref="A142:C142"/>
    <mergeCell ref="A143:C143"/>
    <mergeCell ref="C145:C155"/>
    <mergeCell ref="A130:C130"/>
    <mergeCell ref="A131:C131"/>
    <mergeCell ref="A132:C132"/>
    <mergeCell ref="A133:C133"/>
    <mergeCell ref="A134:C134"/>
    <mergeCell ref="A136:C136"/>
    <mergeCell ref="D220:D221"/>
    <mergeCell ref="B225:B226"/>
    <mergeCell ref="C225:C226"/>
    <mergeCell ref="D225:D226"/>
    <mergeCell ref="B245:B246"/>
    <mergeCell ref="C245:C246"/>
    <mergeCell ref="D245:D246"/>
    <mergeCell ref="A166:C166"/>
    <mergeCell ref="A167:C167"/>
    <mergeCell ref="A170:C170"/>
    <mergeCell ref="A171:C171"/>
    <mergeCell ref="A172:C172"/>
    <mergeCell ref="B220:B221"/>
    <mergeCell ref="C220:C221"/>
    <mergeCell ref="A185:C185"/>
    <mergeCell ref="A186:C186"/>
    <mergeCell ref="A187:C187"/>
    <mergeCell ref="A188:C188"/>
    <mergeCell ref="A189:C189"/>
    <mergeCell ref="A190:C190"/>
    <mergeCell ref="A191:C191"/>
    <mergeCell ref="A192:C192"/>
    <mergeCell ref="A193:C193"/>
    <mergeCell ref="A261:B261"/>
    <mergeCell ref="A176:C176"/>
    <mergeCell ref="A177:C177"/>
    <mergeCell ref="A178:C178"/>
    <mergeCell ref="A179:C179"/>
    <mergeCell ref="A180:C180"/>
    <mergeCell ref="A181:C181"/>
    <mergeCell ref="A182:C182"/>
    <mergeCell ref="A183:C183"/>
    <mergeCell ref="A200:C200"/>
    <mergeCell ref="A201:C201"/>
    <mergeCell ref="A202:C202"/>
    <mergeCell ref="A203:C203"/>
    <mergeCell ref="A204:C204"/>
    <mergeCell ref="A205:C205"/>
    <mergeCell ref="A194:C194"/>
    <mergeCell ref="A195:C195"/>
    <mergeCell ref="A196:C196"/>
    <mergeCell ref="A197:C197"/>
    <mergeCell ref="A198:C198"/>
    <mergeCell ref="A199:C199"/>
    <mergeCell ref="A288:C288"/>
    <mergeCell ref="A289:C289"/>
    <mergeCell ref="A290:C290"/>
    <mergeCell ref="A273:C273"/>
    <mergeCell ref="A274:C274"/>
    <mergeCell ref="A275:C275"/>
    <mergeCell ref="A276:C276"/>
    <mergeCell ref="A277:C277"/>
    <mergeCell ref="A206:C206"/>
    <mergeCell ref="A207:C207"/>
    <mergeCell ref="A208:C208"/>
    <mergeCell ref="A209:C209"/>
    <mergeCell ref="A210:C210"/>
    <mergeCell ref="A211:C211"/>
    <mergeCell ref="A284:C284"/>
    <mergeCell ref="A278:C278"/>
    <mergeCell ref="A279:C279"/>
    <mergeCell ref="A280:C280"/>
    <mergeCell ref="A281:C281"/>
    <mergeCell ref="A282:C282"/>
    <mergeCell ref="A283:C283"/>
    <mergeCell ref="A212:C212"/>
    <mergeCell ref="B286:B287"/>
    <mergeCell ref="A260:B260"/>
  </mergeCells>
  <phoneticPr fontId="4"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110"/>
  <sheetViews>
    <sheetView showGridLines="0" workbookViewId="0">
      <selection activeCell="A6" sqref="A6"/>
    </sheetView>
  </sheetViews>
  <sheetFormatPr defaultRowHeight="16.5"/>
  <cols>
    <col min="1" max="1" width="74.375" customWidth="1"/>
    <col min="3" max="3" width="37.375" customWidth="1"/>
  </cols>
  <sheetData>
    <row r="1" spans="1:3">
      <c r="A1" s="253" t="s">
        <v>737</v>
      </c>
    </row>
    <row r="2" spans="1:3">
      <c r="A2" s="261"/>
    </row>
    <row r="3" spans="1:3">
      <c r="A3" s="253" t="s">
        <v>738</v>
      </c>
    </row>
    <row r="4" spans="1:3" ht="24">
      <c r="A4" s="253" t="s">
        <v>739</v>
      </c>
    </row>
    <row r="5" spans="1:3" ht="24">
      <c r="A5" s="253" t="s">
        <v>740</v>
      </c>
    </row>
    <row r="6" spans="1:3" ht="24">
      <c r="A6" s="253" t="s">
        <v>741</v>
      </c>
    </row>
    <row r="7" spans="1:3" ht="36">
      <c r="A7" s="253" t="s">
        <v>742</v>
      </c>
    </row>
    <row r="8" spans="1:3" ht="48">
      <c r="A8" s="253" t="s">
        <v>743</v>
      </c>
    </row>
    <row r="9" spans="1:3" ht="60">
      <c r="A9" s="253" t="s">
        <v>744</v>
      </c>
    </row>
    <row r="10" spans="1:3">
      <c r="A10" s="290" t="s">
        <v>745</v>
      </c>
      <c r="C10" t="s">
        <v>755</v>
      </c>
    </row>
    <row r="11" spans="1:3">
      <c r="A11" s="291" t="s">
        <v>746</v>
      </c>
    </row>
    <row r="12" spans="1:3">
      <c r="A12" s="292" t="s">
        <v>747</v>
      </c>
    </row>
    <row r="13" spans="1:3">
      <c r="A13" s="261"/>
    </row>
    <row r="14" spans="1:3" ht="48">
      <c r="A14" s="253" t="s">
        <v>748</v>
      </c>
    </row>
    <row r="15" spans="1:3" ht="24">
      <c r="A15" s="253" t="s">
        <v>749</v>
      </c>
    </row>
    <row r="16" spans="1:3">
      <c r="A16" s="261"/>
    </row>
    <row r="17" spans="1:3">
      <c r="A17" s="261"/>
    </row>
    <row r="18" spans="1:3">
      <c r="A18" s="253" t="s">
        <v>750</v>
      </c>
    </row>
    <row r="19" spans="1:3" ht="24">
      <c r="A19" s="253" t="s">
        <v>751</v>
      </c>
    </row>
    <row r="20" spans="1:3">
      <c r="A20" s="253" t="s">
        <v>752</v>
      </c>
    </row>
    <row r="21" spans="1:3">
      <c r="A21" s="253" t="s">
        <v>753</v>
      </c>
    </row>
    <row r="22" spans="1:3">
      <c r="A22" s="253" t="s">
        <v>754</v>
      </c>
    </row>
    <row r="24" spans="1:3">
      <c r="A24" s="293" t="s">
        <v>756</v>
      </c>
    </row>
    <row r="25" spans="1:3">
      <c r="A25" s="294" t="s">
        <v>757</v>
      </c>
    </row>
    <row r="26" spans="1:3">
      <c r="A26" s="294" t="s">
        <v>758</v>
      </c>
    </row>
    <row r="27" spans="1:3" ht="24">
      <c r="A27" s="294" t="s">
        <v>759</v>
      </c>
    </row>
    <row r="28" spans="1:3" ht="36">
      <c r="A28" s="294" t="s">
        <v>760</v>
      </c>
    </row>
    <row r="29" spans="1:3">
      <c r="A29" s="294" t="s">
        <v>761</v>
      </c>
    </row>
    <row r="30" spans="1:3">
      <c r="A30" s="295" t="s">
        <v>762</v>
      </c>
    </row>
    <row r="31" spans="1:3">
      <c r="A31" s="296"/>
    </row>
    <row r="32" spans="1:3" ht="55.5" customHeight="1">
      <c r="A32" s="1434" t="s">
        <v>763</v>
      </c>
      <c r="B32" s="1435"/>
      <c r="C32" s="1436"/>
    </row>
    <row r="33" spans="1:7">
      <c r="A33" s="1437"/>
      <c r="B33" s="1438"/>
      <c r="C33" s="1439"/>
    </row>
    <row r="34" spans="1:7">
      <c r="A34" s="1428" t="s">
        <v>764</v>
      </c>
      <c r="B34" s="1429"/>
      <c r="C34" s="1430"/>
    </row>
    <row r="35" spans="1:7" ht="36" customHeight="1">
      <c r="A35" s="1431" t="s">
        <v>765</v>
      </c>
      <c r="B35" s="1432"/>
      <c r="C35" s="1433"/>
    </row>
    <row r="36" spans="1:7">
      <c r="A36" s="261"/>
    </row>
    <row r="38" spans="1:7">
      <c r="A38" s="253" t="s">
        <v>766</v>
      </c>
    </row>
    <row r="39" spans="1:7">
      <c r="A39" s="261"/>
    </row>
    <row r="40" spans="1:7">
      <c r="A40" s="1420" t="s">
        <v>767</v>
      </c>
      <c r="B40" s="1440" t="s">
        <v>768</v>
      </c>
      <c r="C40" s="298"/>
      <c r="D40" s="1420" t="s">
        <v>769</v>
      </c>
      <c r="E40" s="1423" t="s">
        <v>768</v>
      </c>
      <c r="F40" s="298"/>
      <c r="G40" s="1420" t="s">
        <v>770</v>
      </c>
    </row>
    <row r="41" spans="1:7">
      <c r="A41" s="1421"/>
      <c r="B41" s="1441"/>
      <c r="C41" s="297"/>
      <c r="D41" s="1421"/>
      <c r="E41" s="1424"/>
      <c r="F41" s="297"/>
      <c r="G41" s="1421"/>
    </row>
    <row r="42" spans="1:7">
      <c r="A42" s="1421"/>
      <c r="B42" s="1425"/>
      <c r="C42" s="298"/>
      <c r="D42" s="1421"/>
      <c r="E42" s="1425"/>
      <c r="F42" s="298"/>
      <c r="G42" s="1421"/>
    </row>
    <row r="43" spans="1:7">
      <c r="A43" s="1422"/>
      <c r="B43" s="1426"/>
      <c r="C43" s="297"/>
      <c r="D43" s="1422"/>
      <c r="E43" s="1426"/>
      <c r="F43" s="297"/>
      <c r="G43" s="1422"/>
    </row>
    <row r="44" spans="1:7">
      <c r="A44" s="250" t="s">
        <v>771</v>
      </c>
    </row>
    <row r="45" spans="1:7">
      <c r="A45" s="258" t="s">
        <v>772</v>
      </c>
    </row>
    <row r="46" spans="1:7">
      <c r="A46" s="258" t="s">
        <v>773</v>
      </c>
    </row>
    <row r="47" spans="1:7">
      <c r="A47" s="251" t="s">
        <v>762</v>
      </c>
    </row>
    <row r="48" spans="1:7">
      <c r="A48" s="255" t="s">
        <v>774</v>
      </c>
    </row>
    <row r="49" spans="1:3" ht="36">
      <c r="A49" s="250" t="s">
        <v>775</v>
      </c>
      <c r="B49" s="1366"/>
      <c r="C49" s="250" t="s">
        <v>777</v>
      </c>
    </row>
    <row r="50" spans="1:3" ht="48">
      <c r="A50" s="258" t="s">
        <v>776</v>
      </c>
      <c r="B50" s="1427"/>
      <c r="C50" s="252" t="s">
        <v>778</v>
      </c>
    </row>
    <row r="51" spans="1:3" ht="36">
      <c r="A51" s="270"/>
      <c r="B51" s="1367"/>
      <c r="C51" s="251" t="s">
        <v>779</v>
      </c>
    </row>
    <row r="52" spans="1:3">
      <c r="A52" s="1414" t="s">
        <v>780</v>
      </c>
      <c r="B52" s="1415"/>
      <c r="C52" s="1416"/>
    </row>
    <row r="53" spans="1:3">
      <c r="A53" s="1352" t="s">
        <v>781</v>
      </c>
      <c r="B53" s="1353"/>
      <c r="C53" s="1354"/>
    </row>
    <row r="54" spans="1:3">
      <c r="A54" s="1355" t="s">
        <v>782</v>
      </c>
      <c r="B54" s="1356"/>
      <c r="C54" s="1357"/>
    </row>
    <row r="55" spans="1:3">
      <c r="A55" s="1414" t="s">
        <v>783</v>
      </c>
      <c r="B55" s="1415"/>
      <c r="C55" s="1416"/>
    </row>
    <row r="56" spans="1:3">
      <c r="A56" s="1352" t="s">
        <v>784</v>
      </c>
      <c r="B56" s="1353"/>
      <c r="C56" s="1354"/>
    </row>
    <row r="57" spans="1:3">
      <c r="A57" s="1352" t="s">
        <v>785</v>
      </c>
      <c r="B57" s="1353"/>
      <c r="C57" s="1354"/>
    </row>
    <row r="58" spans="1:3">
      <c r="A58" s="1352" t="s">
        <v>786</v>
      </c>
      <c r="B58" s="1353"/>
      <c r="C58" s="1354"/>
    </row>
    <row r="59" spans="1:3">
      <c r="A59" s="1352" t="s">
        <v>787</v>
      </c>
      <c r="B59" s="1353"/>
      <c r="C59" s="1354"/>
    </row>
    <row r="60" spans="1:3">
      <c r="A60" s="1411"/>
      <c r="B60" s="1412"/>
      <c r="C60" s="1413"/>
    </row>
    <row r="61" spans="1:3">
      <c r="A61" s="1417" t="s">
        <v>788</v>
      </c>
      <c r="B61" s="1418"/>
      <c r="C61" s="1419"/>
    </row>
    <row r="62" spans="1:3" ht="24" customHeight="1">
      <c r="A62" s="1352" t="s">
        <v>789</v>
      </c>
      <c r="B62" s="1353"/>
      <c r="C62" s="1354"/>
    </row>
    <row r="63" spans="1:3">
      <c r="A63" s="1355" t="s">
        <v>790</v>
      </c>
      <c r="B63" s="1356"/>
      <c r="C63" s="1357"/>
    </row>
    <row r="64" spans="1:3" ht="67.5" customHeight="1">
      <c r="A64" s="1405" t="s">
        <v>791</v>
      </c>
      <c r="B64" s="1406"/>
      <c r="C64" s="1407"/>
    </row>
    <row r="65" spans="1:3">
      <c r="A65" s="283"/>
      <c r="B65" s="299"/>
      <c r="C65" s="283"/>
    </row>
    <row r="66" spans="1:3" ht="24" customHeight="1">
      <c r="A66" s="1352" t="s">
        <v>792</v>
      </c>
      <c r="B66" s="1353"/>
      <c r="C66" s="1354"/>
    </row>
    <row r="67" spans="1:3">
      <c r="A67" s="1411"/>
      <c r="B67" s="1412"/>
      <c r="C67" s="1413"/>
    </row>
    <row r="68" spans="1:3">
      <c r="A68" s="1352" t="s">
        <v>793</v>
      </c>
      <c r="B68" s="1353"/>
      <c r="C68" s="1354"/>
    </row>
    <row r="69" spans="1:3">
      <c r="A69" s="1352" t="s">
        <v>794</v>
      </c>
      <c r="B69" s="1353"/>
      <c r="C69" s="1354"/>
    </row>
    <row r="70" spans="1:3">
      <c r="A70" s="1352" t="s">
        <v>795</v>
      </c>
      <c r="B70" s="1353"/>
      <c r="C70" s="1354"/>
    </row>
    <row r="71" spans="1:3">
      <c r="A71" s="1352" t="s">
        <v>796</v>
      </c>
      <c r="B71" s="1353"/>
      <c r="C71" s="1354"/>
    </row>
    <row r="72" spans="1:3">
      <c r="A72" s="1352" t="s">
        <v>797</v>
      </c>
      <c r="B72" s="1353"/>
      <c r="C72" s="1354"/>
    </row>
    <row r="73" spans="1:3">
      <c r="A73" s="1352" t="s">
        <v>798</v>
      </c>
      <c r="B73" s="1353"/>
      <c r="C73" s="1354"/>
    </row>
    <row r="74" spans="1:3">
      <c r="A74" s="1411"/>
      <c r="B74" s="1412"/>
      <c r="C74" s="1413"/>
    </row>
    <row r="75" spans="1:3">
      <c r="A75" s="1352" t="s">
        <v>799</v>
      </c>
      <c r="B75" s="1353"/>
      <c r="C75" s="1354"/>
    </row>
    <row r="76" spans="1:3">
      <c r="A76" s="1352" t="s">
        <v>800</v>
      </c>
      <c r="B76" s="1353"/>
      <c r="C76" s="1354"/>
    </row>
    <row r="77" spans="1:3">
      <c r="A77" s="1352" t="s">
        <v>801</v>
      </c>
      <c r="B77" s="1353"/>
      <c r="C77" s="1354"/>
    </row>
    <row r="78" spans="1:3">
      <c r="A78" s="1352" t="s">
        <v>802</v>
      </c>
      <c r="B78" s="1353"/>
      <c r="C78" s="1354"/>
    </row>
    <row r="79" spans="1:3">
      <c r="A79" s="1352" t="s">
        <v>803</v>
      </c>
      <c r="B79" s="1353"/>
      <c r="C79" s="1354"/>
    </row>
    <row r="80" spans="1:3">
      <c r="A80" s="1352" t="s">
        <v>804</v>
      </c>
      <c r="B80" s="1353"/>
      <c r="C80" s="1354"/>
    </row>
    <row r="81" spans="1:3">
      <c r="A81" s="1352" t="s">
        <v>805</v>
      </c>
      <c r="B81" s="1353"/>
      <c r="C81" s="1354"/>
    </row>
    <row r="82" spans="1:3">
      <c r="A82" s="1411"/>
      <c r="B82" s="1412"/>
      <c r="C82" s="1413"/>
    </row>
    <row r="83" spans="1:3">
      <c r="A83" s="1352" t="s">
        <v>806</v>
      </c>
      <c r="B83" s="1353"/>
      <c r="C83" s="1354"/>
    </row>
    <row r="84" spans="1:3">
      <c r="A84" s="1352" t="s">
        <v>807</v>
      </c>
      <c r="B84" s="1353"/>
      <c r="C84" s="1354"/>
    </row>
    <row r="85" spans="1:3">
      <c r="A85" s="1355" t="s">
        <v>808</v>
      </c>
      <c r="B85" s="1356"/>
      <c r="C85" s="1357"/>
    </row>
    <row r="86" spans="1:3" ht="43.5" customHeight="1">
      <c r="A86" s="280"/>
      <c r="B86" s="1360" t="s">
        <v>809</v>
      </c>
      <c r="C86" s="280"/>
    </row>
    <row r="87" spans="1:3">
      <c r="A87" s="283"/>
      <c r="B87" s="1361"/>
      <c r="C87" s="283"/>
    </row>
    <row r="88" spans="1:3" ht="24" customHeight="1">
      <c r="A88" s="1352" t="s">
        <v>810</v>
      </c>
      <c r="B88" s="1353"/>
      <c r="C88" s="1354"/>
    </row>
    <row r="89" spans="1:3">
      <c r="A89" s="1352" t="s">
        <v>811</v>
      </c>
      <c r="B89" s="1353"/>
      <c r="C89" s="1354"/>
    </row>
    <row r="90" spans="1:3" ht="24" customHeight="1">
      <c r="A90" s="1352" t="s">
        <v>812</v>
      </c>
      <c r="B90" s="1353"/>
      <c r="C90" s="1354"/>
    </row>
    <row r="91" spans="1:3" ht="36" customHeight="1">
      <c r="A91" s="1352" t="s">
        <v>813</v>
      </c>
      <c r="B91" s="1353"/>
      <c r="C91" s="1354"/>
    </row>
    <row r="92" spans="1:3" ht="48" customHeight="1">
      <c r="A92" s="1352" t="s">
        <v>814</v>
      </c>
      <c r="B92" s="1353"/>
      <c r="C92" s="1354"/>
    </row>
    <row r="93" spans="1:3" ht="24" customHeight="1">
      <c r="A93" s="1352" t="s">
        <v>815</v>
      </c>
      <c r="B93" s="1353"/>
      <c r="C93" s="1354"/>
    </row>
    <row r="94" spans="1:3" ht="36" customHeight="1">
      <c r="A94" s="1408" t="s">
        <v>816</v>
      </c>
      <c r="B94" s="1409"/>
      <c r="C94" s="1410"/>
    </row>
    <row r="95" spans="1:3" ht="36" customHeight="1">
      <c r="A95" s="1355" t="s">
        <v>817</v>
      </c>
      <c r="B95" s="1356"/>
      <c r="C95" s="1357"/>
    </row>
    <row r="96" spans="1:3" ht="67.5" customHeight="1">
      <c r="A96" s="280"/>
      <c r="B96" s="1360" t="s">
        <v>818</v>
      </c>
      <c r="C96" s="280"/>
    </row>
    <row r="97" spans="1:3">
      <c r="A97" s="283"/>
      <c r="B97" s="1361"/>
      <c r="C97" s="283"/>
    </row>
    <row r="98" spans="1:3" ht="48" customHeight="1">
      <c r="A98" s="1355" t="s">
        <v>819</v>
      </c>
      <c r="B98" s="1356"/>
      <c r="C98" s="1357"/>
    </row>
    <row r="99" spans="1:3" ht="67.5" customHeight="1">
      <c r="A99" s="280"/>
      <c r="B99" s="1360" t="s">
        <v>820</v>
      </c>
      <c r="C99" s="280"/>
    </row>
    <row r="100" spans="1:3">
      <c r="A100" s="283"/>
      <c r="B100" s="1361"/>
      <c r="C100" s="283"/>
    </row>
    <row r="101" spans="1:3" ht="48" customHeight="1">
      <c r="A101" s="1352" t="s">
        <v>821</v>
      </c>
      <c r="B101" s="1353"/>
      <c r="C101" s="1354"/>
    </row>
    <row r="102" spans="1:3" ht="24" customHeight="1">
      <c r="A102" s="1352" t="s">
        <v>822</v>
      </c>
      <c r="B102" s="1353"/>
      <c r="C102" s="1354"/>
    </row>
    <row r="103" spans="1:3" ht="24" customHeight="1">
      <c r="A103" s="1352" t="s">
        <v>823</v>
      </c>
      <c r="B103" s="1353"/>
      <c r="C103" s="1354"/>
    </row>
    <row r="104" spans="1:3" ht="36" customHeight="1">
      <c r="A104" s="1352" t="s">
        <v>824</v>
      </c>
      <c r="B104" s="1353"/>
      <c r="C104" s="1354"/>
    </row>
    <row r="105" spans="1:3" ht="24" customHeight="1">
      <c r="A105" s="1355" t="s">
        <v>825</v>
      </c>
      <c r="B105" s="1356"/>
      <c r="C105" s="1357"/>
    </row>
    <row r="109" spans="1:3">
      <c r="A109" s="300" t="s">
        <v>826</v>
      </c>
    </row>
    <row r="110" spans="1:3" ht="48">
      <c r="A110" s="253" t="s">
        <v>827</v>
      </c>
    </row>
  </sheetData>
  <mergeCells count="61">
    <mergeCell ref="B49:B51"/>
    <mergeCell ref="A34:C34"/>
    <mergeCell ref="A35:C35"/>
    <mergeCell ref="A32:C33"/>
    <mergeCell ref="A40:A43"/>
    <mergeCell ref="B40:B41"/>
    <mergeCell ref="D40:D43"/>
    <mergeCell ref="E40:E41"/>
    <mergeCell ref="G40:G43"/>
    <mergeCell ref="B42:B43"/>
    <mergeCell ref="E42:E43"/>
    <mergeCell ref="A63:C63"/>
    <mergeCell ref="A52:C52"/>
    <mergeCell ref="A53:C53"/>
    <mergeCell ref="A54:C54"/>
    <mergeCell ref="A55:C55"/>
    <mergeCell ref="A56:C56"/>
    <mergeCell ref="A57:C57"/>
    <mergeCell ref="A58:C58"/>
    <mergeCell ref="A59:C59"/>
    <mergeCell ref="A60:C60"/>
    <mergeCell ref="A61:C61"/>
    <mergeCell ref="A62:C62"/>
    <mergeCell ref="A66:C66"/>
    <mergeCell ref="A67:C67"/>
    <mergeCell ref="A68:C68"/>
    <mergeCell ref="A69:C69"/>
    <mergeCell ref="A70:C70"/>
    <mergeCell ref="A82:C82"/>
    <mergeCell ref="A71:C71"/>
    <mergeCell ref="A72:C72"/>
    <mergeCell ref="A73:C73"/>
    <mergeCell ref="A74:C74"/>
    <mergeCell ref="A75:C75"/>
    <mergeCell ref="A76:C76"/>
    <mergeCell ref="A77:C77"/>
    <mergeCell ref="A78:C78"/>
    <mergeCell ref="A79:C79"/>
    <mergeCell ref="A80:C80"/>
    <mergeCell ref="A81:C81"/>
    <mergeCell ref="A84:C84"/>
    <mergeCell ref="A85:C85"/>
    <mergeCell ref="B86:B87"/>
    <mergeCell ref="A88:C88"/>
    <mergeCell ref="A89:C89"/>
    <mergeCell ref="A104:C104"/>
    <mergeCell ref="A105:C105"/>
    <mergeCell ref="A64:C64"/>
    <mergeCell ref="B96:B97"/>
    <mergeCell ref="A98:C98"/>
    <mergeCell ref="B99:B100"/>
    <mergeCell ref="A101:C101"/>
    <mergeCell ref="A102:C102"/>
    <mergeCell ref="A103:C103"/>
    <mergeCell ref="A90:C90"/>
    <mergeCell ref="A91:C91"/>
    <mergeCell ref="A92:C92"/>
    <mergeCell ref="A93:C93"/>
    <mergeCell ref="A94:C94"/>
    <mergeCell ref="A95:C95"/>
    <mergeCell ref="A83:C83"/>
  </mergeCells>
  <phoneticPr fontId="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199"/>
  <sheetViews>
    <sheetView showGridLines="0" workbookViewId="0">
      <selection activeCell="A13" sqref="A13:G13"/>
    </sheetView>
  </sheetViews>
  <sheetFormatPr defaultRowHeight="16.5"/>
  <cols>
    <col min="1" max="1" width="27.25" customWidth="1"/>
    <col min="5" max="5" width="21" customWidth="1"/>
  </cols>
  <sheetData>
    <row r="1" spans="1:7">
      <c r="A1" s="1469" t="s">
        <v>829</v>
      </c>
      <c r="B1" s="1469"/>
      <c r="C1" s="1469"/>
      <c r="D1" s="1469"/>
      <c r="E1" s="1469"/>
      <c r="F1" s="1469"/>
      <c r="G1" s="1469"/>
    </row>
    <row r="2" spans="1:7" ht="36" customHeight="1">
      <c r="A2" s="1469" t="s">
        <v>830</v>
      </c>
      <c r="B2" s="1469"/>
      <c r="C2" s="1469"/>
      <c r="D2" s="1469"/>
      <c r="E2" s="1469"/>
      <c r="F2" s="1469"/>
      <c r="G2" s="1469"/>
    </row>
    <row r="3" spans="1:7">
      <c r="A3" s="1469" t="s">
        <v>831</v>
      </c>
      <c r="B3" s="1469"/>
      <c r="C3" s="1469"/>
      <c r="D3" s="1469"/>
      <c r="E3" s="1469"/>
      <c r="F3" s="1469"/>
      <c r="G3" s="1469"/>
    </row>
    <row r="4" spans="1:7" ht="36" customHeight="1">
      <c r="A4" s="1469" t="s">
        <v>832</v>
      </c>
      <c r="B4" s="1469"/>
      <c r="C4" s="1469"/>
      <c r="D4" s="1469"/>
      <c r="E4" s="1469"/>
      <c r="F4" s="1469"/>
      <c r="G4" s="1469"/>
    </row>
    <row r="5" spans="1:7" ht="36" customHeight="1">
      <c r="A5" s="303"/>
      <c r="B5" s="303"/>
      <c r="C5" s="303"/>
      <c r="D5" s="303"/>
      <c r="E5" s="303"/>
      <c r="F5" s="303"/>
      <c r="G5" s="303"/>
    </row>
    <row r="6" spans="1:7">
      <c r="A6" s="1442" t="s">
        <v>833</v>
      </c>
      <c r="B6" s="1442"/>
      <c r="C6" s="1442"/>
      <c r="D6" s="1442"/>
      <c r="E6" s="1442"/>
      <c r="F6" s="1442"/>
      <c r="G6" s="1442"/>
    </row>
    <row r="7" spans="1:7" ht="45" customHeight="1">
      <c r="A7" s="1442" t="s">
        <v>834</v>
      </c>
      <c r="B7" s="1442"/>
      <c r="C7" s="1442"/>
      <c r="D7" s="1442"/>
      <c r="E7" s="1442"/>
      <c r="F7" s="1442"/>
      <c r="G7" s="1442"/>
    </row>
    <row r="8" spans="1:7">
      <c r="A8" s="1442" t="s">
        <v>835</v>
      </c>
      <c r="B8" s="1442"/>
      <c r="C8" s="1442"/>
      <c r="D8" s="1442"/>
      <c r="E8" s="1442"/>
      <c r="F8" s="1442"/>
      <c r="G8" s="1442"/>
    </row>
    <row r="9" spans="1:7">
      <c r="A9" s="1442" t="s">
        <v>836</v>
      </c>
      <c r="B9" s="1442"/>
      <c r="C9" s="1442"/>
      <c r="D9" s="1442"/>
      <c r="E9" s="1442"/>
      <c r="F9" s="1442"/>
      <c r="G9" s="1442"/>
    </row>
    <row r="10" spans="1:7">
      <c r="A10" s="1442" t="s">
        <v>837</v>
      </c>
      <c r="B10" s="1442"/>
      <c r="C10" s="1442"/>
      <c r="D10" s="1442"/>
      <c r="E10" s="1442"/>
      <c r="F10" s="1442"/>
      <c r="G10" s="1442"/>
    </row>
    <row r="11" spans="1:7" ht="22.5" customHeight="1">
      <c r="A11" s="1442" t="s">
        <v>838</v>
      </c>
      <c r="B11" s="1442"/>
      <c r="C11" s="1442"/>
      <c r="D11" s="1442"/>
      <c r="E11" s="1442"/>
      <c r="F11" s="1442"/>
      <c r="G11" s="1442"/>
    </row>
    <row r="12" spans="1:7">
      <c r="A12" s="1442" t="s">
        <v>839</v>
      </c>
      <c r="B12" s="1442"/>
      <c r="C12" s="1442"/>
      <c r="D12" s="1442"/>
      <c r="E12" s="1442"/>
      <c r="F12" s="1442"/>
      <c r="G12" s="1442"/>
    </row>
    <row r="13" spans="1:7" ht="22.5" customHeight="1">
      <c r="A13" s="1457" t="s">
        <v>840</v>
      </c>
      <c r="B13" s="1457"/>
      <c r="C13" s="1457"/>
      <c r="D13" s="1457"/>
      <c r="E13" s="1457"/>
      <c r="F13" s="1457"/>
      <c r="G13" s="1457"/>
    </row>
    <row r="14" spans="1:7">
      <c r="A14" s="1457" t="s">
        <v>841</v>
      </c>
      <c r="B14" s="1457"/>
      <c r="C14" s="1457"/>
      <c r="D14" s="1457"/>
      <c r="E14" s="1457"/>
      <c r="F14" s="1457"/>
      <c r="G14" s="1457"/>
    </row>
    <row r="15" spans="1:7" ht="22.5" customHeight="1">
      <c r="A15" s="1442" t="s">
        <v>842</v>
      </c>
      <c r="B15" s="1442"/>
      <c r="C15" s="1442"/>
      <c r="D15" s="1442"/>
      <c r="E15" s="1442"/>
      <c r="F15" s="1442"/>
      <c r="G15" s="1442"/>
    </row>
    <row r="16" spans="1:7" ht="22.5" customHeight="1">
      <c r="A16" s="1442" t="s">
        <v>843</v>
      </c>
      <c r="B16" s="1442"/>
      <c r="C16" s="1442"/>
      <c r="D16" s="1442"/>
      <c r="E16" s="1442"/>
      <c r="F16" s="1442"/>
      <c r="G16" s="1442"/>
    </row>
    <row r="17" spans="1:7">
      <c r="A17" s="1442" t="s">
        <v>844</v>
      </c>
      <c r="B17" s="1442"/>
      <c r="C17" s="1442"/>
      <c r="D17" s="1442"/>
      <c r="E17" s="1442"/>
      <c r="F17" s="1442"/>
      <c r="G17" s="1442"/>
    </row>
    <row r="18" spans="1:7">
      <c r="A18" s="304"/>
      <c r="B18" s="304"/>
      <c r="C18" s="304"/>
      <c r="D18" s="304"/>
      <c r="E18" s="304"/>
      <c r="F18" s="304"/>
      <c r="G18" s="304"/>
    </row>
    <row r="19" spans="1:7">
      <c r="A19" s="1458" t="s">
        <v>845</v>
      </c>
      <c r="B19" s="1458"/>
      <c r="C19" s="1458"/>
      <c r="D19" s="1458"/>
      <c r="E19" s="1458"/>
      <c r="F19" s="1458"/>
      <c r="G19" s="1458"/>
    </row>
    <row r="20" spans="1:7">
      <c r="A20" s="1442" t="s">
        <v>846</v>
      </c>
      <c r="B20" s="1442"/>
      <c r="C20" s="1442"/>
      <c r="D20" s="1442"/>
      <c r="E20" s="1442"/>
      <c r="F20" s="1442"/>
      <c r="G20" s="1442"/>
    </row>
    <row r="21" spans="1:7" ht="33.75" customHeight="1">
      <c r="A21" s="1442" t="s">
        <v>847</v>
      </c>
      <c r="B21" s="1442"/>
      <c r="C21" s="1442"/>
      <c r="D21" s="1442"/>
      <c r="E21" s="1442"/>
      <c r="F21" s="1442"/>
      <c r="G21" s="1442"/>
    </row>
    <row r="22" spans="1:7" ht="22.5" customHeight="1">
      <c r="A22" s="1442" t="s">
        <v>848</v>
      </c>
      <c r="B22" s="1442"/>
      <c r="C22" s="1442"/>
      <c r="D22" s="1442"/>
      <c r="E22" s="1442"/>
      <c r="F22" s="1442"/>
      <c r="G22" s="1442"/>
    </row>
    <row r="23" spans="1:7">
      <c r="A23" s="1442" t="s">
        <v>849</v>
      </c>
      <c r="B23" s="1442"/>
      <c r="C23" s="1442"/>
      <c r="D23" s="1442"/>
      <c r="E23" s="1442"/>
      <c r="F23" s="1442"/>
      <c r="G23" s="1442"/>
    </row>
    <row r="24" spans="1:7" ht="22.5" customHeight="1">
      <c r="A24" s="1442" t="s">
        <v>850</v>
      </c>
      <c r="B24" s="1442"/>
      <c r="C24" s="1442"/>
      <c r="D24" s="1442"/>
      <c r="E24" s="1442"/>
      <c r="F24" s="1442"/>
      <c r="G24" s="1442"/>
    </row>
    <row r="25" spans="1:7">
      <c r="A25" s="1442" t="s">
        <v>851</v>
      </c>
      <c r="B25" s="1442"/>
      <c r="C25" s="1442"/>
      <c r="D25" s="1442"/>
      <c r="E25" s="1442"/>
      <c r="F25" s="1442"/>
      <c r="G25" s="1442"/>
    </row>
    <row r="26" spans="1:7">
      <c r="A26" s="1442" t="s">
        <v>852</v>
      </c>
      <c r="B26" s="1442"/>
      <c r="C26" s="1442"/>
      <c r="D26" s="1442"/>
      <c r="E26" s="1442"/>
      <c r="F26" s="1442"/>
      <c r="G26" s="1442"/>
    </row>
    <row r="27" spans="1:7">
      <c r="A27" s="1452" t="s">
        <v>853</v>
      </c>
      <c r="B27" s="1452"/>
      <c r="C27" s="1452"/>
      <c r="D27" s="1452"/>
      <c r="E27" s="1452"/>
      <c r="F27" s="1452"/>
      <c r="G27" s="1452"/>
    </row>
    <row r="28" spans="1:7" ht="36" customHeight="1">
      <c r="A28" s="1452" t="s">
        <v>854</v>
      </c>
      <c r="B28" s="1452"/>
      <c r="C28" s="1452"/>
      <c r="D28" s="1452"/>
      <c r="E28" s="1452"/>
      <c r="F28" s="1452"/>
      <c r="G28" s="1452"/>
    </row>
    <row r="29" spans="1:7" ht="82.5" customHeight="1">
      <c r="A29" s="1453" t="s">
        <v>855</v>
      </c>
      <c r="B29" s="1453"/>
      <c r="C29" s="1453"/>
      <c r="D29" s="1453"/>
      <c r="E29" s="1453"/>
      <c r="F29" s="1453"/>
      <c r="G29" s="1453"/>
    </row>
    <row r="30" spans="1:7" ht="45">
      <c r="A30" s="1472" t="s">
        <v>856</v>
      </c>
      <c r="B30" s="1472"/>
      <c r="C30" s="1472"/>
      <c r="D30" s="1472"/>
      <c r="E30" s="1472"/>
      <c r="F30" s="1472"/>
      <c r="G30" s="305" t="s">
        <v>857</v>
      </c>
    </row>
    <row r="31" spans="1:7">
      <c r="A31" s="1459"/>
      <c r="B31" s="1459"/>
      <c r="C31" s="1459"/>
      <c r="D31" s="1459"/>
      <c r="E31" s="1459"/>
      <c r="F31" s="1459"/>
      <c r="G31" s="1459"/>
    </row>
    <row r="32" spans="1:7">
      <c r="A32" s="1463" t="s">
        <v>858</v>
      </c>
      <c r="B32" s="1463"/>
      <c r="C32" s="1463"/>
      <c r="D32" s="1463"/>
      <c r="E32" s="1463"/>
      <c r="F32" s="1463"/>
      <c r="G32" s="1463"/>
    </row>
    <row r="33" spans="1:7">
      <c r="A33" s="1464"/>
      <c r="B33" s="1464"/>
      <c r="C33" s="1464"/>
      <c r="D33" s="1464"/>
      <c r="E33" s="1464"/>
      <c r="F33" s="1464"/>
      <c r="G33" s="1464"/>
    </row>
    <row r="34" spans="1:7">
      <c r="A34" s="1470" t="s">
        <v>98</v>
      </c>
      <c r="B34" s="1470"/>
      <c r="C34" s="1470"/>
      <c r="D34" s="1470"/>
      <c r="E34" s="1470"/>
      <c r="F34" s="1470"/>
      <c r="G34" s="1470"/>
    </row>
    <row r="35" spans="1:7">
      <c r="A35" s="1470" t="s">
        <v>859</v>
      </c>
      <c r="B35" s="1470"/>
      <c r="C35" s="1470"/>
      <c r="D35" s="1470"/>
      <c r="E35" s="1470"/>
      <c r="F35" s="1470"/>
      <c r="G35" s="1470"/>
    </row>
    <row r="36" spans="1:7" ht="33.75" customHeight="1">
      <c r="A36" s="1470" t="s">
        <v>860</v>
      </c>
      <c r="B36" s="1470"/>
      <c r="C36" s="1470"/>
      <c r="D36" s="1470"/>
      <c r="E36" s="1470"/>
      <c r="F36" s="1470"/>
      <c r="G36" s="1470"/>
    </row>
    <row r="37" spans="1:7" ht="33.75" customHeight="1">
      <c r="A37" s="1470" t="s">
        <v>861</v>
      </c>
      <c r="B37" s="1470"/>
      <c r="C37" s="1470"/>
      <c r="D37" s="1470"/>
      <c r="E37" s="1470"/>
      <c r="F37" s="1470"/>
      <c r="G37" s="1470"/>
    </row>
    <row r="38" spans="1:7">
      <c r="A38" s="1471"/>
      <c r="B38" s="1471"/>
      <c r="C38" s="1471"/>
      <c r="D38" s="1471"/>
      <c r="E38" s="1471"/>
      <c r="F38" s="1471"/>
      <c r="G38" s="1471"/>
    </row>
    <row r="39" spans="1:7">
      <c r="A39" s="1471"/>
      <c r="B39" s="1471"/>
      <c r="C39" s="1471"/>
      <c r="D39" s="1471"/>
      <c r="E39" s="1471"/>
      <c r="F39" s="1471"/>
      <c r="G39" s="1471"/>
    </row>
    <row r="40" spans="1:7">
      <c r="A40" s="1470" t="s">
        <v>123</v>
      </c>
      <c r="B40" s="1470"/>
      <c r="C40" s="1470"/>
      <c r="D40" s="1470"/>
      <c r="E40" s="1470"/>
      <c r="F40" s="1470"/>
      <c r="G40" s="1470"/>
    </row>
    <row r="41" spans="1:7">
      <c r="A41" s="1470" t="s">
        <v>862</v>
      </c>
      <c r="B41" s="1470"/>
      <c r="C41" s="1470"/>
      <c r="D41" s="1470"/>
      <c r="E41" s="1470"/>
      <c r="F41" s="1470"/>
      <c r="G41" s="1470"/>
    </row>
    <row r="42" spans="1:7" ht="22.5" customHeight="1">
      <c r="A42" s="1470" t="s">
        <v>863</v>
      </c>
      <c r="B42" s="1470"/>
      <c r="C42" s="1470"/>
      <c r="D42" s="1470"/>
      <c r="E42" s="1470"/>
      <c r="F42" s="1470"/>
      <c r="G42" s="1470"/>
    </row>
    <row r="43" spans="1:7" ht="22.5" customHeight="1">
      <c r="A43" s="1470" t="s">
        <v>864</v>
      </c>
      <c r="B43" s="1470"/>
      <c r="C43" s="1470"/>
      <c r="D43" s="1470"/>
      <c r="E43" s="1470"/>
      <c r="F43" s="1470"/>
      <c r="G43" s="1470"/>
    </row>
    <row r="44" spans="1:7">
      <c r="A44" s="1470" t="s">
        <v>865</v>
      </c>
      <c r="B44" s="1470"/>
      <c r="C44" s="1470"/>
      <c r="D44" s="1470"/>
      <c r="E44" s="1470"/>
      <c r="F44" s="1470"/>
      <c r="G44" s="1470"/>
    </row>
    <row r="45" spans="1:7">
      <c r="A45" s="1459"/>
      <c r="B45" s="1459"/>
      <c r="C45" s="1459"/>
      <c r="D45" s="1459"/>
      <c r="E45" s="1459"/>
      <c r="F45" s="1459"/>
      <c r="G45" s="1459"/>
    </row>
    <row r="46" spans="1:7">
      <c r="A46" s="1463" t="s">
        <v>866</v>
      </c>
      <c r="B46" s="1463"/>
      <c r="C46" s="1463"/>
      <c r="D46" s="1463"/>
      <c r="E46" s="1463"/>
      <c r="F46" s="1463"/>
      <c r="G46" s="1463"/>
    </row>
    <row r="47" spans="1:7">
      <c r="A47" s="1464"/>
      <c r="B47" s="1464"/>
      <c r="C47" s="1464"/>
      <c r="D47" s="1464"/>
      <c r="E47" s="1464"/>
      <c r="F47" s="1464"/>
      <c r="G47" s="1464"/>
    </row>
    <row r="48" spans="1:7">
      <c r="A48" s="1475" t="s">
        <v>867</v>
      </c>
      <c r="B48" s="1475"/>
      <c r="C48" s="1475"/>
      <c r="D48" s="1475"/>
      <c r="E48" s="1475"/>
      <c r="F48" s="1475"/>
    </row>
    <row r="49" spans="1:6" ht="40.5" customHeight="1">
      <c r="A49" s="1474" t="s">
        <v>868</v>
      </c>
      <c r="B49" s="1474"/>
      <c r="C49" s="1474"/>
      <c r="D49" s="1474"/>
      <c r="E49" s="1474"/>
      <c r="F49" s="1474"/>
    </row>
    <row r="50" spans="1:6">
      <c r="A50" s="1474" t="s">
        <v>869</v>
      </c>
      <c r="B50" s="1474"/>
      <c r="C50" s="1474"/>
      <c r="D50" s="1474"/>
      <c r="E50" s="1474"/>
      <c r="F50" s="1474"/>
    </row>
    <row r="51" spans="1:6" ht="27" customHeight="1">
      <c r="A51" s="1474" t="s">
        <v>870</v>
      </c>
      <c r="B51" s="1474"/>
      <c r="C51" s="1474"/>
      <c r="D51" s="1474"/>
      <c r="E51" s="1474"/>
      <c r="F51" s="1474"/>
    </row>
    <row r="52" spans="1:6" ht="27" customHeight="1">
      <c r="A52" s="1474" t="s">
        <v>871</v>
      </c>
      <c r="B52" s="1474"/>
      <c r="C52" s="1474"/>
      <c r="D52" s="1474"/>
      <c r="E52" s="1474"/>
      <c r="F52" s="1474"/>
    </row>
    <row r="53" spans="1:6" ht="27" customHeight="1">
      <c r="A53" s="1474" t="s">
        <v>872</v>
      </c>
      <c r="B53" s="1474"/>
      <c r="C53" s="1474"/>
      <c r="D53" s="1474"/>
      <c r="E53" s="1474"/>
      <c r="F53" s="1474"/>
    </row>
    <row r="54" spans="1:6" ht="237" customHeight="1">
      <c r="A54" s="1478" t="s">
        <v>873</v>
      </c>
      <c r="B54" s="1478" t="s">
        <v>874</v>
      </c>
      <c r="C54" s="355">
        <v>1</v>
      </c>
      <c r="D54" s="1478" t="s">
        <v>874</v>
      </c>
      <c r="E54" s="1478" t="s">
        <v>875</v>
      </c>
      <c r="F54" s="1478" t="s">
        <v>876</v>
      </c>
    </row>
    <row r="55" spans="1:6">
      <c r="A55" s="1478"/>
      <c r="B55" s="1478"/>
      <c r="C55" s="307"/>
      <c r="D55" s="1478"/>
      <c r="E55" s="1478"/>
      <c r="F55" s="1478"/>
    </row>
    <row r="56" spans="1:6">
      <c r="A56" s="1478"/>
      <c r="B56" s="1478"/>
      <c r="C56" s="306">
        <v>10</v>
      </c>
      <c r="D56" s="1478"/>
      <c r="E56" s="1478"/>
      <c r="F56" s="1478"/>
    </row>
    <row r="57" spans="1:6" ht="27" customHeight="1">
      <c r="A57" s="1474" t="s">
        <v>877</v>
      </c>
      <c r="B57" s="1474"/>
      <c r="C57" s="1474"/>
      <c r="D57" s="1474"/>
      <c r="E57" s="1474"/>
      <c r="F57" s="1474"/>
    </row>
    <row r="58" spans="1:6" ht="40.5" customHeight="1">
      <c r="A58" s="1474" t="s">
        <v>878</v>
      </c>
      <c r="B58" s="1474"/>
      <c r="C58" s="1474"/>
      <c r="D58" s="1474"/>
      <c r="E58" s="1474"/>
      <c r="F58" s="1474"/>
    </row>
    <row r="59" spans="1:6" ht="40.5" customHeight="1">
      <c r="A59" s="1474" t="s">
        <v>879</v>
      </c>
      <c r="B59" s="1474"/>
      <c r="C59" s="1474"/>
      <c r="D59" s="1474"/>
      <c r="E59" s="1474"/>
      <c r="F59" s="1474"/>
    </row>
    <row r="60" spans="1:6">
      <c r="A60" s="1477"/>
      <c r="B60" s="1477"/>
      <c r="C60" s="1477"/>
      <c r="D60" s="1477"/>
      <c r="E60" s="1477"/>
      <c r="F60" s="1477"/>
    </row>
    <row r="61" spans="1:6">
      <c r="A61" s="1474" t="s">
        <v>880</v>
      </c>
      <c r="B61" s="1474"/>
      <c r="C61" s="1474"/>
      <c r="D61" s="1474"/>
      <c r="E61" s="1474"/>
      <c r="F61" s="1474"/>
    </row>
    <row r="62" spans="1:6">
      <c r="A62" s="1476" t="s">
        <v>881</v>
      </c>
      <c r="B62" s="1476"/>
      <c r="C62" s="1476"/>
      <c r="D62" s="1476"/>
      <c r="E62" s="1476"/>
      <c r="F62" s="1476"/>
    </row>
    <row r="63" spans="1:6" ht="81" customHeight="1">
      <c r="A63" s="1473" t="s">
        <v>882</v>
      </c>
      <c r="B63" s="1473"/>
      <c r="C63" s="1473"/>
      <c r="D63" s="1473"/>
      <c r="E63" s="1473"/>
      <c r="F63" s="1473"/>
    </row>
    <row r="64" spans="1:6" ht="67.5" customHeight="1">
      <c r="A64" s="1473" t="s">
        <v>883</v>
      </c>
      <c r="B64" s="1473"/>
      <c r="C64" s="1473"/>
      <c r="D64" s="1473"/>
      <c r="E64" s="1473"/>
      <c r="F64" s="1473"/>
    </row>
    <row r="65" spans="1:6">
      <c r="A65" s="1476" t="s">
        <v>884</v>
      </c>
      <c r="B65" s="1476"/>
      <c r="C65" s="1476"/>
      <c r="D65" s="1476"/>
      <c r="E65" s="1476"/>
      <c r="F65" s="1476"/>
    </row>
    <row r="66" spans="1:6" ht="67.5" customHeight="1">
      <c r="A66" s="1473" t="s">
        <v>885</v>
      </c>
      <c r="B66" s="1473"/>
      <c r="C66" s="1473"/>
      <c r="D66" s="1473"/>
      <c r="E66" s="1473"/>
      <c r="F66" s="1473"/>
    </row>
    <row r="67" spans="1:6">
      <c r="A67" s="1473" t="s">
        <v>886</v>
      </c>
      <c r="B67" s="1473"/>
      <c r="C67" s="1473"/>
      <c r="D67" s="1473"/>
      <c r="E67" s="1473"/>
      <c r="F67" s="1473"/>
    </row>
    <row r="68" spans="1:6" ht="27" customHeight="1">
      <c r="A68" s="1473" t="s">
        <v>887</v>
      </c>
      <c r="B68" s="1473"/>
      <c r="C68" s="1473"/>
      <c r="D68" s="1473"/>
      <c r="E68" s="1473"/>
      <c r="F68" s="1473"/>
    </row>
    <row r="69" spans="1:6">
      <c r="A69" s="1473" t="s">
        <v>888</v>
      </c>
      <c r="B69" s="1473"/>
      <c r="C69" s="1473"/>
      <c r="D69" s="1473"/>
      <c r="E69" s="1473"/>
      <c r="F69" s="1473"/>
    </row>
    <row r="70" spans="1:6" ht="27" customHeight="1">
      <c r="A70" s="1473" t="s">
        <v>889</v>
      </c>
      <c r="B70" s="1473"/>
      <c r="C70" s="1473"/>
      <c r="D70" s="1473"/>
      <c r="E70" s="1473"/>
      <c r="F70" s="1473"/>
    </row>
    <row r="71" spans="1:6" ht="40.5" customHeight="1">
      <c r="A71" s="1473" t="s">
        <v>890</v>
      </c>
      <c r="B71" s="1473"/>
      <c r="C71" s="1473"/>
      <c r="D71" s="1473"/>
      <c r="E71" s="1473"/>
      <c r="F71" s="1473"/>
    </row>
    <row r="72" spans="1:6" ht="54" customHeight="1">
      <c r="A72" s="1473" t="s">
        <v>891</v>
      </c>
      <c r="B72" s="1473"/>
      <c r="C72" s="1473"/>
      <c r="D72" s="1473"/>
      <c r="E72" s="1473"/>
      <c r="F72" s="1473"/>
    </row>
    <row r="73" spans="1:6">
      <c r="A73" s="1476" t="s">
        <v>892</v>
      </c>
      <c r="B73" s="1476"/>
      <c r="C73" s="1476"/>
      <c r="D73" s="1476"/>
      <c r="E73" s="1476"/>
      <c r="F73" s="1476"/>
    </row>
    <row r="74" spans="1:6" ht="40.5" customHeight="1">
      <c r="A74" s="1473" t="s">
        <v>893</v>
      </c>
      <c r="B74" s="1473"/>
      <c r="C74" s="1473"/>
      <c r="D74" s="1473"/>
      <c r="E74" s="1473"/>
      <c r="F74" s="1473"/>
    </row>
    <row r="75" spans="1:6" ht="40.5" customHeight="1">
      <c r="A75" s="1474" t="s">
        <v>894</v>
      </c>
      <c r="B75" s="1474"/>
      <c r="C75" s="1474"/>
      <c r="D75" s="1474"/>
      <c r="E75" s="1474"/>
      <c r="F75" s="1474"/>
    </row>
    <row r="76" spans="1:6">
      <c r="A76" s="1475" t="s">
        <v>895</v>
      </c>
      <c r="B76" s="1475"/>
      <c r="C76" s="1475"/>
      <c r="D76" s="1475"/>
      <c r="E76" s="1475"/>
      <c r="F76" s="1475"/>
    </row>
    <row r="77" spans="1:6">
      <c r="A77" s="1454" t="s">
        <v>896</v>
      </c>
      <c r="B77" s="1454"/>
      <c r="C77" s="1454"/>
      <c r="D77" s="1454"/>
      <c r="E77" s="1454"/>
      <c r="F77" s="1454"/>
    </row>
    <row r="78" spans="1:6" ht="48" customHeight="1">
      <c r="A78" s="1456" t="s">
        <v>897</v>
      </c>
      <c r="B78" s="1456"/>
      <c r="C78" s="1456"/>
      <c r="D78" s="1456"/>
      <c r="E78" s="1456"/>
      <c r="F78" s="1456"/>
    </row>
    <row r="79" spans="1:6" ht="24" customHeight="1">
      <c r="A79" s="1456" t="s">
        <v>898</v>
      </c>
      <c r="B79" s="1456"/>
      <c r="C79" s="1456"/>
      <c r="D79" s="1456"/>
      <c r="E79" s="1456"/>
      <c r="F79" s="1456"/>
    </row>
    <row r="80" spans="1:6">
      <c r="A80" s="1456" t="s">
        <v>899</v>
      </c>
      <c r="B80" s="1456"/>
      <c r="C80" s="1456"/>
      <c r="D80" s="1456"/>
      <c r="E80" s="1456"/>
      <c r="F80" s="1456"/>
    </row>
    <row r="81" spans="1:6" ht="24" customHeight="1">
      <c r="A81" s="1456" t="s">
        <v>900</v>
      </c>
      <c r="B81" s="1456"/>
      <c r="C81" s="1456"/>
      <c r="D81" s="1456"/>
      <c r="E81" s="1456"/>
      <c r="F81" s="1456"/>
    </row>
    <row r="82" spans="1:6" ht="36" customHeight="1">
      <c r="A82" s="1456" t="s">
        <v>901</v>
      </c>
      <c r="B82" s="1456"/>
      <c r="C82" s="1456"/>
      <c r="D82" s="1456"/>
      <c r="E82" s="1456"/>
      <c r="F82" s="1456"/>
    </row>
    <row r="83" spans="1:6" ht="24" customHeight="1">
      <c r="A83" s="1456" t="s">
        <v>902</v>
      </c>
      <c r="B83" s="1456"/>
      <c r="C83" s="1456"/>
      <c r="D83" s="1456"/>
      <c r="E83" s="1456"/>
      <c r="F83" s="1456"/>
    </row>
    <row r="84" spans="1:6" ht="48" customHeight="1">
      <c r="A84" s="1456" t="s">
        <v>903</v>
      </c>
      <c r="B84" s="1456"/>
      <c r="C84" s="1456"/>
      <c r="D84" s="1456"/>
      <c r="E84" s="1456"/>
      <c r="F84" s="1456"/>
    </row>
    <row r="85" spans="1:6" ht="72" customHeight="1">
      <c r="A85" s="1456" t="s">
        <v>904</v>
      </c>
      <c r="B85" s="1456"/>
      <c r="C85" s="1456"/>
      <c r="D85" s="1456"/>
      <c r="E85" s="1456"/>
      <c r="F85" s="1456"/>
    </row>
    <row r="86" spans="1:6" ht="24" customHeight="1">
      <c r="A86" s="1456" t="s">
        <v>905</v>
      </c>
      <c r="B86" s="1456"/>
      <c r="C86" s="1456"/>
      <c r="D86" s="1456"/>
      <c r="E86" s="1456"/>
      <c r="F86" s="1456"/>
    </row>
    <row r="87" spans="1:6" ht="24" customHeight="1">
      <c r="A87" s="1456" t="s">
        <v>906</v>
      </c>
      <c r="B87" s="1456"/>
      <c r="C87" s="1456"/>
      <c r="D87" s="1456"/>
      <c r="E87" s="1456"/>
      <c r="F87" s="1456"/>
    </row>
    <row r="88" spans="1:6" ht="84" customHeight="1">
      <c r="A88" s="1456" t="s">
        <v>907</v>
      </c>
      <c r="B88" s="1456"/>
      <c r="C88" s="1456"/>
      <c r="D88" s="1456"/>
      <c r="E88" s="1456"/>
      <c r="F88" s="1456"/>
    </row>
    <row r="89" spans="1:6">
      <c r="A89" s="1454" t="s">
        <v>908</v>
      </c>
      <c r="B89" s="1454"/>
      <c r="C89" s="1454"/>
      <c r="D89" s="1454"/>
      <c r="E89" s="1454"/>
      <c r="F89" s="1454"/>
    </row>
    <row r="90" spans="1:6">
      <c r="A90" s="1454" t="s">
        <v>909</v>
      </c>
      <c r="B90" s="1454"/>
      <c r="C90" s="1454"/>
      <c r="D90" s="1454"/>
      <c r="E90" s="1454"/>
      <c r="F90" s="1454"/>
    </row>
    <row r="91" spans="1:6" ht="36" customHeight="1">
      <c r="A91" s="1468" t="s">
        <v>910</v>
      </c>
      <c r="B91" s="1468"/>
      <c r="C91" s="1468"/>
      <c r="D91" s="1468"/>
      <c r="E91" s="1468"/>
      <c r="F91" s="1468"/>
    </row>
    <row r="92" spans="1:6">
      <c r="A92" s="1454" t="s">
        <v>911</v>
      </c>
      <c r="B92" s="1454"/>
      <c r="C92" s="1454"/>
      <c r="D92" s="1454"/>
      <c r="E92" s="1454"/>
      <c r="F92" s="1454"/>
    </row>
    <row r="93" spans="1:6">
      <c r="A93" s="1456" t="s">
        <v>912</v>
      </c>
      <c r="B93" s="1456"/>
      <c r="C93" s="1456"/>
      <c r="D93" s="1456"/>
      <c r="E93" s="1456"/>
      <c r="F93" s="1456"/>
    </row>
    <row r="94" spans="1:6" ht="36" customHeight="1">
      <c r="A94" s="1456" t="s">
        <v>913</v>
      </c>
      <c r="B94" s="1456"/>
      <c r="C94" s="1456"/>
      <c r="D94" s="1456"/>
      <c r="E94" s="1456"/>
      <c r="F94" s="1456"/>
    </row>
    <row r="95" spans="1:6" ht="24" customHeight="1">
      <c r="A95" s="1456" t="s">
        <v>914</v>
      </c>
      <c r="B95" s="1456"/>
      <c r="C95" s="1456"/>
      <c r="D95" s="1456"/>
      <c r="E95" s="1456"/>
      <c r="F95" s="1456"/>
    </row>
    <row r="96" spans="1:6">
      <c r="A96" s="1455"/>
      <c r="B96" s="1455"/>
      <c r="C96" s="1455"/>
      <c r="D96" s="1455"/>
      <c r="E96" s="1455"/>
      <c r="F96" s="1455"/>
    </row>
    <row r="97" spans="1:7" ht="24" customHeight="1">
      <c r="A97" s="1456" t="s">
        <v>915</v>
      </c>
      <c r="B97" s="1456"/>
      <c r="C97" s="1456"/>
      <c r="D97" s="1456"/>
      <c r="E97" s="1456"/>
      <c r="F97" s="1456"/>
    </row>
    <row r="98" spans="1:7" ht="24" customHeight="1">
      <c r="A98" s="1456" t="s">
        <v>916</v>
      </c>
      <c r="B98" s="1456"/>
      <c r="C98" s="1456"/>
      <c r="D98" s="1456"/>
      <c r="E98" s="1456"/>
      <c r="F98" s="1456"/>
    </row>
    <row r="99" spans="1:7" ht="24" customHeight="1">
      <c r="A99" s="1456" t="s">
        <v>917</v>
      </c>
      <c r="B99" s="1456"/>
      <c r="C99" s="1456"/>
      <c r="D99" s="1456"/>
      <c r="E99" s="1456"/>
      <c r="F99" s="1456"/>
    </row>
    <row r="100" spans="1:7">
      <c r="A100" s="1455"/>
      <c r="B100" s="1455"/>
      <c r="C100" s="1455"/>
      <c r="D100" s="1455"/>
      <c r="E100" s="1455"/>
      <c r="F100" s="1455"/>
    </row>
    <row r="101" spans="1:7">
      <c r="A101" s="1454" t="s">
        <v>918</v>
      </c>
      <c r="B101" s="1454"/>
      <c r="C101" s="1454"/>
      <c r="D101" s="1454"/>
      <c r="E101" s="1454"/>
      <c r="F101" s="1454"/>
    </row>
    <row r="102" spans="1:7">
      <c r="A102" s="1455"/>
      <c r="B102" s="1455"/>
      <c r="C102" s="1455"/>
      <c r="D102" s="1455"/>
      <c r="E102" s="1455"/>
      <c r="F102" s="1455"/>
    </row>
    <row r="103" spans="1:7" ht="24" customHeight="1">
      <c r="A103" s="1456" t="s">
        <v>919</v>
      </c>
      <c r="B103" s="1456"/>
      <c r="C103" s="1456"/>
      <c r="D103" s="1456"/>
      <c r="E103" s="1456"/>
      <c r="F103" s="1456"/>
    </row>
    <row r="104" spans="1:7">
      <c r="A104" s="1455"/>
      <c r="B104" s="1455"/>
      <c r="C104" s="1455"/>
      <c r="D104" s="1455"/>
      <c r="E104" s="1455"/>
      <c r="F104" s="1455"/>
    </row>
    <row r="105" spans="1:7">
      <c r="A105" s="1456" t="s">
        <v>920</v>
      </c>
      <c r="B105" s="1456"/>
      <c r="C105" s="1456"/>
      <c r="D105" s="1456"/>
      <c r="E105" s="1456"/>
      <c r="F105" s="1456"/>
    </row>
    <row r="106" spans="1:7" ht="36" customHeight="1">
      <c r="A106" s="1468" t="s">
        <v>921</v>
      </c>
      <c r="B106" s="1468"/>
      <c r="C106" s="1468"/>
      <c r="D106" s="1468"/>
      <c r="E106" s="1468"/>
      <c r="F106" s="1468"/>
    </row>
    <row r="107" spans="1:7" ht="48" customHeight="1">
      <c r="A107" s="1456" t="s">
        <v>922</v>
      </c>
      <c r="B107" s="1456"/>
      <c r="C107" s="1456"/>
      <c r="D107" s="1456"/>
      <c r="E107" s="1456"/>
      <c r="F107" s="1456"/>
    </row>
    <row r="108" spans="1:7">
      <c r="A108" s="1455"/>
      <c r="B108" s="1455"/>
      <c r="C108" s="1455"/>
      <c r="D108" s="1455"/>
      <c r="E108" s="1455"/>
      <c r="F108" s="1455"/>
    </row>
    <row r="109" spans="1:7">
      <c r="A109" s="1456" t="s">
        <v>923</v>
      </c>
      <c r="B109" s="1456"/>
      <c r="C109" s="1456"/>
      <c r="D109" s="1456"/>
      <c r="E109" s="1456"/>
      <c r="F109" s="1456"/>
    </row>
    <row r="110" spans="1:7" ht="72" customHeight="1">
      <c r="A110" s="1456" t="s">
        <v>924</v>
      </c>
      <c r="B110" s="1456"/>
      <c r="C110" s="1456"/>
      <c r="D110" s="1456"/>
      <c r="E110" s="1456"/>
      <c r="F110" s="1456"/>
    </row>
    <row r="111" spans="1:7" ht="24" customHeight="1">
      <c r="A111" s="1465" t="s">
        <v>925</v>
      </c>
      <c r="B111" s="1465"/>
      <c r="C111" s="1465"/>
      <c r="D111" s="1465"/>
      <c r="E111" s="1465"/>
      <c r="F111" s="1465"/>
    </row>
    <row r="112" spans="1:7">
      <c r="A112" s="1459"/>
      <c r="B112" s="1459"/>
      <c r="C112" s="1459"/>
      <c r="D112" s="1459"/>
      <c r="E112" s="1459"/>
      <c r="F112" s="1459"/>
      <c r="G112" s="1459"/>
    </row>
    <row r="113" spans="1:7">
      <c r="A113" s="1466" t="s">
        <v>926</v>
      </c>
      <c r="B113" s="1466"/>
      <c r="C113" s="1466"/>
      <c r="D113" s="1466"/>
      <c r="E113" s="1466"/>
      <c r="F113" s="1466"/>
      <c r="G113" s="308" t="s">
        <v>927</v>
      </c>
    </row>
    <row r="114" spans="1:7">
      <c r="A114" s="1459"/>
      <c r="B114" s="1459"/>
      <c r="C114" s="1459"/>
      <c r="D114" s="1459"/>
      <c r="E114" s="1459"/>
      <c r="F114" s="1459"/>
      <c r="G114" s="1459"/>
    </row>
    <row r="115" spans="1:7" ht="49.5">
      <c r="A115" s="1467" t="s">
        <v>928</v>
      </c>
      <c r="B115" s="1467"/>
      <c r="C115" s="1467"/>
      <c r="D115" s="1467"/>
      <c r="E115" s="1467"/>
      <c r="F115" s="1467"/>
      <c r="G115" s="309" t="s">
        <v>148</v>
      </c>
    </row>
    <row r="116" spans="1:7" ht="33">
      <c r="A116" s="1467"/>
      <c r="B116" s="1467"/>
      <c r="C116" s="1467"/>
      <c r="D116" s="1467"/>
      <c r="E116" s="1467"/>
      <c r="F116" s="1467"/>
      <c r="G116" s="309" t="s">
        <v>149</v>
      </c>
    </row>
    <row r="117" spans="1:7">
      <c r="A117" s="1445" t="s">
        <v>929</v>
      </c>
      <c r="B117" s="1445"/>
      <c r="C117" s="1445"/>
      <c r="D117" s="1445"/>
      <c r="E117" s="1445"/>
      <c r="F117" s="1445"/>
      <c r="G117" s="1445"/>
    </row>
    <row r="118" spans="1:7">
      <c r="A118" s="1442" t="s">
        <v>930</v>
      </c>
      <c r="B118" s="1442"/>
      <c r="C118" s="1442"/>
      <c r="D118" s="1442"/>
      <c r="E118" s="1442"/>
      <c r="F118" s="1442"/>
      <c r="G118" s="1442"/>
    </row>
    <row r="119" spans="1:7">
      <c r="A119" s="1442" t="s">
        <v>931</v>
      </c>
      <c r="B119" s="1442"/>
      <c r="C119" s="1442"/>
      <c r="D119" s="1442"/>
      <c r="E119" s="1442"/>
      <c r="F119" s="1442"/>
      <c r="G119" s="1442"/>
    </row>
    <row r="120" spans="1:7">
      <c r="A120" s="1442" t="s">
        <v>932</v>
      </c>
      <c r="B120" s="1442"/>
      <c r="C120" s="1442"/>
      <c r="D120" s="1442"/>
      <c r="E120" s="1442"/>
      <c r="F120" s="1442"/>
      <c r="G120" s="1442"/>
    </row>
    <row r="121" spans="1:7">
      <c r="A121" s="1442" t="s">
        <v>933</v>
      </c>
      <c r="B121" s="1442"/>
      <c r="C121" s="1442"/>
      <c r="D121" s="1442"/>
      <c r="E121" s="1442"/>
      <c r="F121" s="1442"/>
      <c r="G121" s="1442"/>
    </row>
    <row r="122" spans="1:7">
      <c r="A122" s="1442" t="s">
        <v>934</v>
      </c>
      <c r="B122" s="1442"/>
      <c r="C122" s="1442"/>
      <c r="D122" s="1442"/>
      <c r="E122" s="1442"/>
      <c r="F122" s="1442"/>
      <c r="G122" s="1442"/>
    </row>
    <row r="123" spans="1:7" ht="22.5" customHeight="1">
      <c r="A123" s="1442" t="s">
        <v>935</v>
      </c>
      <c r="B123" s="1442"/>
      <c r="C123" s="1442"/>
      <c r="D123" s="1442"/>
      <c r="E123" s="1442"/>
      <c r="F123" s="1442"/>
      <c r="G123" s="1442"/>
    </row>
    <row r="124" spans="1:7">
      <c r="A124" s="1442" t="s">
        <v>936</v>
      </c>
      <c r="B124" s="1442"/>
      <c r="C124" s="1442"/>
      <c r="D124" s="1442"/>
      <c r="E124" s="1442"/>
      <c r="F124" s="1442"/>
      <c r="G124" s="1442"/>
    </row>
    <row r="125" spans="1:7" ht="22.5" customHeight="1">
      <c r="A125" s="1442" t="s">
        <v>937</v>
      </c>
      <c r="B125" s="1442"/>
      <c r="C125" s="1442"/>
      <c r="D125" s="1442"/>
      <c r="E125" s="1442"/>
      <c r="F125" s="1442"/>
      <c r="G125" s="1442"/>
    </row>
    <row r="126" spans="1:7">
      <c r="A126" s="1442" t="s">
        <v>936</v>
      </c>
      <c r="B126" s="1442"/>
      <c r="C126" s="1442"/>
      <c r="D126" s="1442"/>
      <c r="E126" s="1442"/>
      <c r="F126" s="1442"/>
      <c r="G126" s="1442"/>
    </row>
    <row r="127" spans="1:7" ht="22.5" customHeight="1">
      <c r="A127" s="1442" t="s">
        <v>938</v>
      </c>
      <c r="B127" s="1442"/>
      <c r="C127" s="1442"/>
      <c r="D127" s="1442"/>
      <c r="E127" s="1442"/>
      <c r="F127" s="1442"/>
      <c r="G127" s="1442"/>
    </row>
    <row r="128" spans="1:7">
      <c r="A128" s="1442" t="s">
        <v>939</v>
      </c>
      <c r="B128" s="1442"/>
      <c r="C128" s="1442"/>
      <c r="D128" s="1442"/>
      <c r="E128" s="1442"/>
      <c r="F128" s="1442"/>
      <c r="G128" s="1442"/>
    </row>
    <row r="129" spans="1:7">
      <c r="A129" s="1442" t="s">
        <v>940</v>
      </c>
      <c r="B129" s="1442"/>
      <c r="C129" s="1442"/>
      <c r="D129" s="1442"/>
      <c r="E129" s="1442"/>
      <c r="F129" s="1442"/>
      <c r="G129" s="1442"/>
    </row>
    <row r="130" spans="1:7" ht="22.5" customHeight="1">
      <c r="A130" s="1442" t="s">
        <v>941</v>
      </c>
      <c r="B130" s="1442"/>
      <c r="C130" s="1442"/>
      <c r="D130" s="1442"/>
      <c r="E130" s="1442"/>
      <c r="F130" s="1442"/>
      <c r="G130" s="1442"/>
    </row>
    <row r="131" spans="1:7" ht="22.5" customHeight="1">
      <c r="A131" s="1442" t="s">
        <v>942</v>
      </c>
      <c r="B131" s="1442"/>
      <c r="C131" s="1442"/>
      <c r="D131" s="1442"/>
      <c r="E131" s="1442"/>
      <c r="F131" s="1442"/>
      <c r="G131" s="1442"/>
    </row>
    <row r="132" spans="1:7" ht="22.5" customHeight="1">
      <c r="A132" s="1442" t="s">
        <v>943</v>
      </c>
      <c r="B132" s="1442"/>
      <c r="C132" s="1442"/>
      <c r="D132" s="1442"/>
      <c r="E132" s="1442"/>
      <c r="F132" s="1442"/>
      <c r="G132" s="1442"/>
    </row>
    <row r="133" spans="1:7">
      <c r="A133" s="1442" t="s">
        <v>944</v>
      </c>
      <c r="B133" s="1442"/>
      <c r="C133" s="1442"/>
      <c r="D133" s="1442"/>
      <c r="E133" s="1442"/>
      <c r="F133" s="1442"/>
      <c r="G133" s="1442"/>
    </row>
    <row r="134" spans="1:7">
      <c r="A134" s="1443" t="s">
        <v>945</v>
      </c>
      <c r="B134" s="1443"/>
      <c r="C134" s="1443"/>
      <c r="D134" s="1443"/>
      <c r="E134" s="1443"/>
      <c r="F134" s="1443"/>
      <c r="G134" s="1443"/>
    </row>
    <row r="135" spans="1:7">
      <c r="A135" s="1443" t="s">
        <v>946</v>
      </c>
      <c r="B135" s="1443"/>
      <c r="C135" s="1443"/>
      <c r="D135" s="1443"/>
      <c r="E135" s="1443"/>
      <c r="F135" s="1443"/>
      <c r="G135" s="1443"/>
    </row>
    <row r="136" spans="1:7" ht="22.5" customHeight="1">
      <c r="A136" s="1443" t="s">
        <v>947</v>
      </c>
      <c r="B136" s="1443"/>
      <c r="C136" s="1443"/>
      <c r="D136" s="1443"/>
      <c r="E136" s="1443"/>
      <c r="F136" s="1443"/>
      <c r="G136" s="1443"/>
    </row>
    <row r="137" spans="1:7">
      <c r="A137" s="1443" t="s">
        <v>948</v>
      </c>
      <c r="B137" s="1443"/>
      <c r="C137" s="1443"/>
      <c r="D137" s="1443"/>
      <c r="E137" s="1443"/>
      <c r="F137" s="1443"/>
      <c r="G137" s="1443"/>
    </row>
    <row r="138" spans="1:7">
      <c r="A138" s="1443" t="s">
        <v>949</v>
      </c>
      <c r="B138" s="1443"/>
      <c r="C138" s="1443"/>
      <c r="D138" s="1443"/>
      <c r="E138" s="1443"/>
      <c r="F138" s="1443"/>
      <c r="G138" s="1443"/>
    </row>
    <row r="139" spans="1:7">
      <c r="A139" s="1442" t="s">
        <v>950</v>
      </c>
      <c r="B139" s="1442"/>
      <c r="C139" s="1442"/>
      <c r="D139" s="1442"/>
      <c r="E139" s="1442"/>
      <c r="F139" s="1442"/>
      <c r="G139" s="1442"/>
    </row>
    <row r="140" spans="1:7">
      <c r="A140" s="1460" t="s">
        <v>951</v>
      </c>
      <c r="B140" s="1461"/>
      <c r="C140" s="1461"/>
      <c r="D140" s="1461"/>
      <c r="E140" s="1461"/>
      <c r="F140" s="1462"/>
    </row>
    <row r="141" spans="1:7">
      <c r="A141" s="1446" t="s">
        <v>952</v>
      </c>
      <c r="B141" s="1447"/>
      <c r="C141" s="1447"/>
      <c r="D141" s="1447"/>
      <c r="E141" s="1447"/>
      <c r="F141" s="1448"/>
    </row>
    <row r="142" spans="1:7" ht="33.75" customHeight="1">
      <c r="A142" s="1449" t="s">
        <v>953</v>
      </c>
      <c r="B142" s="1450"/>
      <c r="C142" s="1450"/>
      <c r="D142" s="1450"/>
      <c r="E142" s="1450"/>
      <c r="F142" s="1451"/>
    </row>
    <row r="143" spans="1:7" ht="22.5" customHeight="1">
      <c r="A143" s="1442" t="s">
        <v>954</v>
      </c>
      <c r="B143" s="1442"/>
      <c r="C143" s="1442"/>
      <c r="D143" s="1442"/>
      <c r="E143" s="1442"/>
      <c r="F143" s="1442"/>
      <c r="G143" s="1442"/>
    </row>
    <row r="144" spans="1:7">
      <c r="A144" s="1442" t="s">
        <v>955</v>
      </c>
      <c r="B144" s="1442"/>
      <c r="C144" s="1442"/>
      <c r="D144" s="1442"/>
      <c r="E144" s="1442"/>
      <c r="F144" s="1442"/>
      <c r="G144" s="1442"/>
    </row>
    <row r="145" spans="1:7" ht="22.5" customHeight="1">
      <c r="A145" s="1442" t="s">
        <v>956</v>
      </c>
      <c r="B145" s="1442"/>
      <c r="C145" s="1442"/>
      <c r="D145" s="1442"/>
      <c r="E145" s="1442"/>
      <c r="F145" s="1442"/>
      <c r="G145" s="1442"/>
    </row>
    <row r="146" spans="1:7" ht="22.5" customHeight="1">
      <c r="A146" s="1442" t="s">
        <v>957</v>
      </c>
      <c r="B146" s="1442"/>
      <c r="C146" s="1442"/>
      <c r="D146" s="1442"/>
      <c r="E146" s="1442"/>
      <c r="F146" s="1442"/>
      <c r="G146" s="1442"/>
    </row>
    <row r="147" spans="1:7">
      <c r="A147" s="1442" t="s">
        <v>958</v>
      </c>
      <c r="B147" s="1442"/>
      <c r="C147" s="1442"/>
      <c r="D147" s="1442"/>
      <c r="E147" s="1442"/>
      <c r="F147" s="1442"/>
      <c r="G147" s="1442"/>
    </row>
    <row r="148" spans="1:7" ht="22.5" customHeight="1">
      <c r="A148" s="1442" t="s">
        <v>959</v>
      </c>
      <c r="B148" s="1442"/>
      <c r="C148" s="1442"/>
      <c r="D148" s="1442"/>
      <c r="E148" s="1442"/>
      <c r="F148" s="1442"/>
      <c r="G148" s="1442"/>
    </row>
    <row r="149" spans="1:7">
      <c r="A149" s="1442" t="s">
        <v>960</v>
      </c>
      <c r="B149" s="1442"/>
      <c r="C149" s="1442"/>
      <c r="D149" s="1442"/>
      <c r="E149" s="1442"/>
      <c r="F149" s="1442"/>
      <c r="G149" s="1442"/>
    </row>
    <row r="150" spans="1:7" ht="28.5" customHeight="1">
      <c r="A150" s="1445" t="s">
        <v>833</v>
      </c>
      <c r="B150" s="1445"/>
      <c r="C150" s="1445"/>
      <c r="D150" s="1445"/>
      <c r="E150" s="1445"/>
      <c r="F150" s="1445"/>
      <c r="G150" s="1445"/>
    </row>
    <row r="151" spans="1:7" ht="45" customHeight="1">
      <c r="A151" s="1442" t="s">
        <v>834</v>
      </c>
      <c r="B151" s="1442"/>
      <c r="C151" s="1442"/>
      <c r="D151" s="1442"/>
      <c r="E151" s="1442"/>
      <c r="F151" s="1442"/>
      <c r="G151" s="1442"/>
    </row>
    <row r="152" spans="1:7">
      <c r="A152" s="1442" t="s">
        <v>961</v>
      </c>
      <c r="B152" s="1442"/>
      <c r="C152" s="1442"/>
      <c r="D152" s="1442"/>
      <c r="E152" s="1442"/>
      <c r="F152" s="1442"/>
      <c r="G152" s="1442"/>
    </row>
    <row r="153" spans="1:7">
      <c r="A153" s="1442" t="s">
        <v>836</v>
      </c>
      <c r="B153" s="1442"/>
      <c r="C153" s="1442"/>
      <c r="D153" s="1442"/>
      <c r="E153" s="1442"/>
      <c r="F153" s="1442"/>
      <c r="G153" s="1442"/>
    </row>
    <row r="154" spans="1:7">
      <c r="A154" s="1442" t="s">
        <v>837</v>
      </c>
      <c r="B154" s="1442"/>
      <c r="C154" s="1442"/>
      <c r="D154" s="1442"/>
      <c r="E154" s="1442"/>
      <c r="F154" s="1442"/>
      <c r="G154" s="1442"/>
    </row>
    <row r="155" spans="1:7" ht="22.5" customHeight="1">
      <c r="A155" s="1442" t="s">
        <v>838</v>
      </c>
      <c r="B155" s="1442"/>
      <c r="C155" s="1442"/>
      <c r="D155" s="1442"/>
      <c r="E155" s="1442"/>
      <c r="F155" s="1442"/>
      <c r="G155" s="1442"/>
    </row>
    <row r="156" spans="1:7">
      <c r="A156" s="1442" t="s">
        <v>839</v>
      </c>
      <c r="B156" s="1442"/>
      <c r="C156" s="1442"/>
      <c r="D156" s="1442"/>
      <c r="E156" s="1442"/>
      <c r="F156" s="1442"/>
      <c r="G156" s="1442"/>
    </row>
    <row r="157" spans="1:7" ht="22.5" customHeight="1">
      <c r="A157" s="1442" t="s">
        <v>962</v>
      </c>
      <c r="B157" s="1442"/>
      <c r="C157" s="1442"/>
      <c r="D157" s="1442"/>
      <c r="E157" s="1442"/>
      <c r="F157" s="1442"/>
      <c r="G157" s="1442"/>
    </row>
    <row r="158" spans="1:7">
      <c r="A158" s="1443" t="s">
        <v>963</v>
      </c>
      <c r="B158" s="1443"/>
      <c r="C158" s="1443"/>
      <c r="D158" s="1443"/>
      <c r="E158" s="1443"/>
      <c r="F158" s="1443"/>
      <c r="G158" s="1443"/>
    </row>
    <row r="159" spans="1:7" ht="22.5" customHeight="1">
      <c r="A159" s="1442" t="s">
        <v>964</v>
      </c>
      <c r="B159" s="1442"/>
      <c r="C159" s="1442"/>
      <c r="D159" s="1442"/>
      <c r="E159" s="1442"/>
      <c r="F159" s="1442"/>
      <c r="G159" s="1442"/>
    </row>
    <row r="160" spans="1:7" ht="22.5" customHeight="1">
      <c r="A160" s="1444" t="s">
        <v>843</v>
      </c>
      <c r="B160" s="1444"/>
      <c r="C160" s="1444"/>
      <c r="D160" s="1444"/>
      <c r="E160" s="1444"/>
      <c r="F160" s="1444"/>
      <c r="G160" s="1444"/>
    </row>
    <row r="161" spans="1:7">
      <c r="A161" s="1444" t="s">
        <v>844</v>
      </c>
      <c r="B161" s="1444"/>
      <c r="C161" s="1444"/>
      <c r="D161" s="1444"/>
      <c r="E161" s="1444"/>
      <c r="F161" s="1444"/>
      <c r="G161" s="1444"/>
    </row>
    <row r="162" spans="1:7">
      <c r="A162" s="1442" t="s">
        <v>960</v>
      </c>
      <c r="B162" s="1442"/>
      <c r="C162" s="1442"/>
      <c r="D162" s="1442"/>
      <c r="E162" s="1442"/>
      <c r="F162" s="1442"/>
      <c r="G162" s="1442"/>
    </row>
    <row r="163" spans="1:7" ht="28.5" customHeight="1">
      <c r="A163" s="1445" t="s">
        <v>965</v>
      </c>
      <c r="B163" s="1445"/>
      <c r="C163" s="1445"/>
      <c r="D163" s="1445"/>
      <c r="E163" s="1445"/>
      <c r="F163" s="1445"/>
      <c r="G163" s="1445"/>
    </row>
    <row r="164" spans="1:7" ht="22.5" customHeight="1">
      <c r="A164" s="1442" t="s">
        <v>966</v>
      </c>
      <c r="B164" s="1442"/>
      <c r="C164" s="1442"/>
      <c r="D164" s="1442"/>
      <c r="E164" s="1442"/>
      <c r="F164" s="1442"/>
      <c r="G164" s="1442"/>
    </row>
    <row r="165" spans="1:7" ht="22.5" customHeight="1">
      <c r="A165" s="1442" t="s">
        <v>967</v>
      </c>
      <c r="B165" s="1442"/>
      <c r="C165" s="1442"/>
      <c r="D165" s="1442"/>
      <c r="E165" s="1442"/>
      <c r="F165" s="1442"/>
      <c r="G165" s="1442"/>
    </row>
    <row r="166" spans="1:7">
      <c r="A166" s="1442" t="s">
        <v>968</v>
      </c>
      <c r="B166" s="1442"/>
      <c r="C166" s="1442"/>
      <c r="D166" s="1442"/>
      <c r="E166" s="1442"/>
      <c r="F166" s="1442"/>
      <c r="G166" s="1442"/>
    </row>
    <row r="167" spans="1:7" ht="22.5" customHeight="1">
      <c r="A167" s="1442" t="s">
        <v>969</v>
      </c>
      <c r="B167" s="1442"/>
      <c r="C167" s="1442"/>
      <c r="D167" s="1442"/>
      <c r="E167" s="1442"/>
      <c r="F167" s="1442"/>
      <c r="G167" s="1442"/>
    </row>
    <row r="168" spans="1:7">
      <c r="A168" s="1442" t="s">
        <v>970</v>
      </c>
      <c r="B168" s="1442"/>
      <c r="C168" s="1442"/>
      <c r="D168" s="1442"/>
      <c r="E168" s="1442"/>
      <c r="F168" s="1442"/>
      <c r="G168" s="1442"/>
    </row>
    <row r="169" spans="1:7">
      <c r="A169" s="1442" t="s">
        <v>971</v>
      </c>
      <c r="B169" s="1442"/>
      <c r="C169" s="1442"/>
      <c r="D169" s="1442"/>
      <c r="E169" s="1442"/>
      <c r="F169" s="1442"/>
      <c r="G169" s="1442"/>
    </row>
    <row r="170" spans="1:7" ht="22.5" customHeight="1">
      <c r="A170" s="1442" t="s">
        <v>972</v>
      </c>
      <c r="B170" s="1442"/>
      <c r="C170" s="1442"/>
      <c r="D170" s="1442"/>
      <c r="E170" s="1442"/>
      <c r="F170" s="1442"/>
      <c r="G170" s="1442"/>
    </row>
    <row r="171" spans="1:7">
      <c r="A171" s="1442" t="s">
        <v>973</v>
      </c>
      <c r="B171" s="1442"/>
      <c r="C171" s="1442"/>
      <c r="D171" s="1442"/>
      <c r="E171" s="1442"/>
      <c r="F171" s="1442"/>
      <c r="G171" s="1442"/>
    </row>
    <row r="172" spans="1:7" ht="22.5" customHeight="1">
      <c r="A172" s="1442" t="s">
        <v>974</v>
      </c>
      <c r="B172" s="1442"/>
      <c r="C172" s="1442"/>
      <c r="D172" s="1442"/>
      <c r="E172" s="1442"/>
      <c r="F172" s="1442"/>
      <c r="G172" s="1442"/>
    </row>
    <row r="173" spans="1:7">
      <c r="A173" s="1442" t="s">
        <v>975</v>
      </c>
      <c r="B173" s="1442"/>
      <c r="C173" s="1442"/>
      <c r="D173" s="1442"/>
      <c r="E173" s="1442"/>
      <c r="F173" s="1442"/>
      <c r="G173" s="1442"/>
    </row>
    <row r="174" spans="1:7" ht="22.5" customHeight="1">
      <c r="A174" s="1442" t="s">
        <v>976</v>
      </c>
      <c r="B174" s="1442"/>
      <c r="C174" s="1442"/>
      <c r="D174" s="1442"/>
      <c r="E174" s="1442"/>
      <c r="F174" s="1442"/>
      <c r="G174" s="1442"/>
    </row>
    <row r="175" spans="1:7">
      <c r="A175" s="1442" t="s">
        <v>977</v>
      </c>
      <c r="B175" s="1442"/>
      <c r="C175" s="1442"/>
      <c r="D175" s="1442"/>
      <c r="E175" s="1442"/>
      <c r="F175" s="1442"/>
      <c r="G175" s="1442"/>
    </row>
    <row r="176" spans="1:7" ht="22.5" customHeight="1">
      <c r="A176" s="1442" t="s">
        <v>978</v>
      </c>
      <c r="B176" s="1442"/>
      <c r="C176" s="1442"/>
      <c r="D176" s="1442"/>
      <c r="E176" s="1442"/>
      <c r="F176" s="1442"/>
      <c r="G176" s="1442"/>
    </row>
    <row r="177" spans="1:7" ht="22.5" customHeight="1">
      <c r="A177" s="1442" t="s">
        <v>979</v>
      </c>
      <c r="B177" s="1442"/>
      <c r="C177" s="1442"/>
      <c r="D177" s="1442"/>
      <c r="E177" s="1442"/>
      <c r="F177" s="1442"/>
      <c r="G177" s="1442"/>
    </row>
    <row r="178" spans="1:7">
      <c r="A178" s="1442" t="s">
        <v>980</v>
      </c>
      <c r="B178" s="1442"/>
      <c r="C178" s="1442"/>
      <c r="D178" s="1442"/>
      <c r="E178" s="1442"/>
      <c r="F178" s="1442"/>
      <c r="G178" s="1442"/>
    </row>
    <row r="179" spans="1:7" ht="22.5" customHeight="1">
      <c r="A179" s="1442" t="s">
        <v>981</v>
      </c>
      <c r="B179" s="1442"/>
      <c r="C179" s="1442"/>
      <c r="D179" s="1442"/>
      <c r="E179" s="1442"/>
      <c r="F179" s="1442"/>
      <c r="G179" s="1442"/>
    </row>
    <row r="180" spans="1:7" ht="22.5" customHeight="1">
      <c r="A180" s="1442" t="s">
        <v>982</v>
      </c>
      <c r="B180" s="1442"/>
      <c r="C180" s="1442"/>
      <c r="D180" s="1442"/>
      <c r="E180" s="1442"/>
      <c r="F180" s="1442"/>
      <c r="G180" s="1442"/>
    </row>
    <row r="181" spans="1:7" ht="22.5" customHeight="1">
      <c r="A181" s="1442" t="s">
        <v>983</v>
      </c>
      <c r="B181" s="1442"/>
      <c r="C181" s="1442"/>
      <c r="D181" s="1442"/>
      <c r="E181" s="1442"/>
      <c r="F181" s="1442"/>
      <c r="G181" s="1442"/>
    </row>
    <row r="182" spans="1:7" ht="22.5" customHeight="1">
      <c r="A182" s="1442" t="s">
        <v>984</v>
      </c>
      <c r="B182" s="1442"/>
      <c r="C182" s="1442"/>
      <c r="D182" s="1442"/>
      <c r="E182" s="1442"/>
      <c r="F182" s="1442"/>
      <c r="G182" s="1442"/>
    </row>
    <row r="183" spans="1:7">
      <c r="A183" s="1442" t="s">
        <v>985</v>
      </c>
      <c r="B183" s="1442"/>
      <c r="C183" s="1442"/>
      <c r="D183" s="1442"/>
      <c r="E183" s="1442"/>
      <c r="F183" s="1442"/>
      <c r="G183" s="1442"/>
    </row>
    <row r="184" spans="1:7" ht="22.5" customHeight="1">
      <c r="A184" s="1442" t="s">
        <v>986</v>
      </c>
      <c r="B184" s="1442"/>
      <c r="C184" s="1442"/>
      <c r="D184" s="1442"/>
      <c r="E184" s="1442"/>
      <c r="F184" s="1442"/>
      <c r="G184" s="1442"/>
    </row>
    <row r="185" spans="1:7">
      <c r="A185" s="1442" t="s">
        <v>987</v>
      </c>
      <c r="B185" s="1442"/>
      <c r="C185" s="1442"/>
      <c r="D185" s="1442"/>
      <c r="E185" s="1442"/>
      <c r="F185" s="1442"/>
      <c r="G185" s="1442"/>
    </row>
    <row r="186" spans="1:7" ht="22.5" customHeight="1">
      <c r="A186" s="1442" t="s">
        <v>988</v>
      </c>
      <c r="B186" s="1442"/>
      <c r="C186" s="1442"/>
      <c r="D186" s="1442"/>
      <c r="E186" s="1442"/>
      <c r="F186" s="1442"/>
      <c r="G186" s="1442"/>
    </row>
    <row r="187" spans="1:7">
      <c r="A187" s="1442" t="s">
        <v>989</v>
      </c>
      <c r="B187" s="1442"/>
      <c r="C187" s="1442"/>
      <c r="D187" s="1442"/>
      <c r="E187" s="1442"/>
      <c r="F187" s="1442"/>
      <c r="G187" s="1442"/>
    </row>
    <row r="188" spans="1:7" ht="22.5" customHeight="1">
      <c r="A188" s="1442" t="s">
        <v>990</v>
      </c>
      <c r="B188" s="1442"/>
      <c r="C188" s="1442"/>
      <c r="D188" s="1442"/>
      <c r="E188" s="1442"/>
      <c r="F188" s="1442"/>
      <c r="G188" s="1442"/>
    </row>
    <row r="189" spans="1:7" ht="22.5" customHeight="1">
      <c r="A189" s="1442" t="s">
        <v>991</v>
      </c>
      <c r="B189" s="1442"/>
      <c r="C189" s="1442"/>
      <c r="D189" s="1442"/>
      <c r="E189" s="1442"/>
      <c r="F189" s="1442"/>
      <c r="G189" s="1442"/>
    </row>
    <row r="190" spans="1:7" ht="22.5" customHeight="1">
      <c r="A190" s="1442" t="s">
        <v>992</v>
      </c>
      <c r="B190" s="1442"/>
      <c r="C190" s="1442"/>
      <c r="D190" s="1442"/>
      <c r="E190" s="1442"/>
      <c r="F190" s="1442"/>
      <c r="G190" s="1442"/>
    </row>
    <row r="191" spans="1:7" ht="22.5" customHeight="1">
      <c r="A191" s="1442" t="s">
        <v>993</v>
      </c>
      <c r="B191" s="1442"/>
      <c r="C191" s="1442"/>
      <c r="D191" s="1442"/>
      <c r="E191" s="1442"/>
      <c r="F191" s="1442"/>
      <c r="G191" s="1442"/>
    </row>
    <row r="192" spans="1:7" ht="22.5" customHeight="1">
      <c r="A192" s="1442" t="s">
        <v>994</v>
      </c>
      <c r="B192" s="1442"/>
      <c r="C192" s="1442"/>
      <c r="D192" s="1442"/>
      <c r="E192" s="1442"/>
      <c r="F192" s="1442"/>
      <c r="G192" s="1442"/>
    </row>
    <row r="193" spans="1:7">
      <c r="A193" s="1442" t="s">
        <v>995</v>
      </c>
      <c r="B193" s="1442"/>
      <c r="C193" s="1442"/>
      <c r="D193" s="1442"/>
      <c r="E193" s="1442"/>
      <c r="F193" s="1442"/>
      <c r="G193" s="1442"/>
    </row>
    <row r="194" spans="1:7" ht="22.5" customHeight="1">
      <c r="A194" s="1442" t="s">
        <v>996</v>
      </c>
      <c r="B194" s="1442"/>
      <c r="C194" s="1442"/>
      <c r="D194" s="1442"/>
      <c r="E194" s="1442"/>
      <c r="F194" s="1442"/>
      <c r="G194" s="1442"/>
    </row>
    <row r="195" spans="1:7" ht="22.5" customHeight="1">
      <c r="A195" s="1442" t="s">
        <v>997</v>
      </c>
      <c r="B195" s="1442"/>
      <c r="C195" s="1442"/>
      <c r="D195" s="1442"/>
      <c r="E195" s="1442"/>
      <c r="F195" s="1442"/>
      <c r="G195" s="1442"/>
    </row>
    <row r="196" spans="1:7" ht="22.5" customHeight="1">
      <c r="A196" s="1442" t="s">
        <v>998</v>
      </c>
      <c r="B196" s="1442"/>
      <c r="C196" s="1442"/>
      <c r="D196" s="1442"/>
      <c r="E196" s="1442"/>
      <c r="F196" s="1442"/>
      <c r="G196" s="1442"/>
    </row>
    <row r="197" spans="1:7" ht="22.5" customHeight="1">
      <c r="A197" s="1442" t="s">
        <v>999</v>
      </c>
      <c r="B197" s="1442"/>
      <c r="C197" s="1442"/>
      <c r="D197" s="1442"/>
      <c r="E197" s="1442"/>
      <c r="F197" s="1442"/>
      <c r="G197" s="1442"/>
    </row>
    <row r="198" spans="1:7">
      <c r="A198" s="1442" t="s">
        <v>950</v>
      </c>
      <c r="B198" s="1442"/>
      <c r="C198" s="1442"/>
      <c r="D198" s="1442"/>
      <c r="E198" s="1442"/>
      <c r="F198" s="1442"/>
      <c r="G198" s="1442"/>
    </row>
    <row r="199" spans="1:7">
      <c r="A199" s="1442" t="s">
        <v>1000</v>
      </c>
      <c r="B199" s="1442"/>
      <c r="C199" s="1442"/>
      <c r="D199" s="1442"/>
      <c r="E199" s="1442"/>
      <c r="F199" s="1442"/>
      <c r="G199" s="1442"/>
    </row>
  </sheetData>
  <mergeCells count="198">
    <mergeCell ref="A48:F48"/>
    <mergeCell ref="A49:F49"/>
    <mergeCell ref="A50:F50"/>
    <mergeCell ref="A51:F51"/>
    <mergeCell ref="A52:F52"/>
    <mergeCell ref="A62:F62"/>
    <mergeCell ref="A63:F63"/>
    <mergeCell ref="A64:F64"/>
    <mergeCell ref="A65:F65"/>
    <mergeCell ref="A66:F66"/>
    <mergeCell ref="A67:F67"/>
    <mergeCell ref="A53:F53"/>
    <mergeCell ref="A57:F57"/>
    <mergeCell ref="A58:F58"/>
    <mergeCell ref="A59:F59"/>
    <mergeCell ref="A60:F60"/>
    <mergeCell ref="A61:F61"/>
    <mergeCell ref="A54:A56"/>
    <mergeCell ref="B54:B56"/>
    <mergeCell ref="D54:D56"/>
    <mergeCell ref="E54:E56"/>
    <mergeCell ref="F54:F56"/>
    <mergeCell ref="A74:F74"/>
    <mergeCell ref="A75:F75"/>
    <mergeCell ref="A76:F76"/>
    <mergeCell ref="A77:F77"/>
    <mergeCell ref="A78:F78"/>
    <mergeCell ref="A79:F79"/>
    <mergeCell ref="A68:F68"/>
    <mergeCell ref="A69:F69"/>
    <mergeCell ref="A70:F70"/>
    <mergeCell ref="A71:F71"/>
    <mergeCell ref="A72:F72"/>
    <mergeCell ref="A73:F73"/>
    <mergeCell ref="A89:F89"/>
    <mergeCell ref="A90:F90"/>
    <mergeCell ref="A91:F91"/>
    <mergeCell ref="A80:F80"/>
    <mergeCell ref="A81:F81"/>
    <mergeCell ref="A82:F82"/>
    <mergeCell ref="A83:F83"/>
    <mergeCell ref="A84:F84"/>
    <mergeCell ref="A85:F85"/>
    <mergeCell ref="A1:G1"/>
    <mergeCell ref="A2:G2"/>
    <mergeCell ref="A3:G3"/>
    <mergeCell ref="A4:G4"/>
    <mergeCell ref="A6:G6"/>
    <mergeCell ref="A42:G42"/>
    <mergeCell ref="A43:G43"/>
    <mergeCell ref="A44:G44"/>
    <mergeCell ref="A45:G45"/>
    <mergeCell ref="A36:G36"/>
    <mergeCell ref="A37:G37"/>
    <mergeCell ref="A38:G38"/>
    <mergeCell ref="A39:G39"/>
    <mergeCell ref="A40:G40"/>
    <mergeCell ref="A41:G41"/>
    <mergeCell ref="A30:F30"/>
    <mergeCell ref="A31:G31"/>
    <mergeCell ref="A32:G32"/>
    <mergeCell ref="A33:G33"/>
    <mergeCell ref="A34:G34"/>
    <mergeCell ref="A35:G35"/>
    <mergeCell ref="A7:G7"/>
    <mergeCell ref="A8:G8"/>
    <mergeCell ref="A9:G9"/>
    <mergeCell ref="A10:G10"/>
    <mergeCell ref="A11:G11"/>
    <mergeCell ref="A12:G12"/>
    <mergeCell ref="A112:G112"/>
    <mergeCell ref="A114:G114"/>
    <mergeCell ref="A140:F140"/>
    <mergeCell ref="A46:G46"/>
    <mergeCell ref="A47:G47"/>
    <mergeCell ref="A110:F110"/>
    <mergeCell ref="A111:F111"/>
    <mergeCell ref="A113:F113"/>
    <mergeCell ref="A115:F116"/>
    <mergeCell ref="A104:F104"/>
    <mergeCell ref="A105:F105"/>
    <mergeCell ref="A106:F106"/>
    <mergeCell ref="A107:F107"/>
    <mergeCell ref="A108:F108"/>
    <mergeCell ref="A109:F109"/>
    <mergeCell ref="A98:F98"/>
    <mergeCell ref="A99:F99"/>
    <mergeCell ref="A100:F100"/>
    <mergeCell ref="A20:G20"/>
    <mergeCell ref="A21:G21"/>
    <mergeCell ref="A22:G22"/>
    <mergeCell ref="A23:G23"/>
    <mergeCell ref="A24:G24"/>
    <mergeCell ref="A25:G25"/>
    <mergeCell ref="A13:G13"/>
    <mergeCell ref="A14:G14"/>
    <mergeCell ref="A15:G15"/>
    <mergeCell ref="A16:G16"/>
    <mergeCell ref="A17:G17"/>
    <mergeCell ref="A19:G19"/>
    <mergeCell ref="A119:G119"/>
    <mergeCell ref="A120:G120"/>
    <mergeCell ref="A121:G121"/>
    <mergeCell ref="A122:G122"/>
    <mergeCell ref="A123:G123"/>
    <mergeCell ref="A124:G124"/>
    <mergeCell ref="A26:G26"/>
    <mergeCell ref="A27:G27"/>
    <mergeCell ref="A28:G28"/>
    <mergeCell ref="A29:G29"/>
    <mergeCell ref="A117:G117"/>
    <mergeCell ref="A118:G118"/>
    <mergeCell ref="A101:F101"/>
    <mergeCell ref="A102:F102"/>
    <mergeCell ref="A103:F103"/>
    <mergeCell ref="A92:F92"/>
    <mergeCell ref="A93:F93"/>
    <mergeCell ref="A94:F94"/>
    <mergeCell ref="A95:F95"/>
    <mergeCell ref="A96:F96"/>
    <mergeCell ref="A97:F97"/>
    <mergeCell ref="A86:F86"/>
    <mergeCell ref="A87:F87"/>
    <mergeCell ref="A88:F88"/>
    <mergeCell ref="A131:G131"/>
    <mergeCell ref="A132:G132"/>
    <mergeCell ref="A133:G133"/>
    <mergeCell ref="A134:G134"/>
    <mergeCell ref="A135:G135"/>
    <mergeCell ref="A136:G136"/>
    <mergeCell ref="A125:G125"/>
    <mergeCell ref="A126:G126"/>
    <mergeCell ref="A127:G127"/>
    <mergeCell ref="A128:G128"/>
    <mergeCell ref="A129:G129"/>
    <mergeCell ref="A130:G130"/>
    <mergeCell ref="A146:G146"/>
    <mergeCell ref="A147:G147"/>
    <mergeCell ref="A148:G148"/>
    <mergeCell ref="A149:G149"/>
    <mergeCell ref="A150:G150"/>
    <mergeCell ref="A151:G151"/>
    <mergeCell ref="A137:G137"/>
    <mergeCell ref="A138:G138"/>
    <mergeCell ref="A139:G139"/>
    <mergeCell ref="A143:G143"/>
    <mergeCell ref="A144:G144"/>
    <mergeCell ref="A145:G145"/>
    <mergeCell ref="A141:F141"/>
    <mergeCell ref="A142:F142"/>
    <mergeCell ref="A158:G158"/>
    <mergeCell ref="A159:G159"/>
    <mergeCell ref="A160:G160"/>
    <mergeCell ref="A161:G161"/>
    <mergeCell ref="A162:G162"/>
    <mergeCell ref="A163:G163"/>
    <mergeCell ref="A152:G152"/>
    <mergeCell ref="A153:G153"/>
    <mergeCell ref="A154:G154"/>
    <mergeCell ref="A155:G155"/>
    <mergeCell ref="A156:G156"/>
    <mergeCell ref="A157:G157"/>
    <mergeCell ref="A170:G170"/>
    <mergeCell ref="A171:G171"/>
    <mergeCell ref="A172:G172"/>
    <mergeCell ref="A173:G173"/>
    <mergeCell ref="A174:G174"/>
    <mergeCell ref="A175:G175"/>
    <mergeCell ref="A164:G164"/>
    <mergeCell ref="A165:G165"/>
    <mergeCell ref="A166:G166"/>
    <mergeCell ref="A167:G167"/>
    <mergeCell ref="A168:G168"/>
    <mergeCell ref="A169:G169"/>
    <mergeCell ref="A182:G182"/>
    <mergeCell ref="A183:G183"/>
    <mergeCell ref="A184:G184"/>
    <mergeCell ref="A185:G185"/>
    <mergeCell ref="A186:G186"/>
    <mergeCell ref="A187:G187"/>
    <mergeCell ref="A176:G176"/>
    <mergeCell ref="A177:G177"/>
    <mergeCell ref="A178:G178"/>
    <mergeCell ref="A179:G179"/>
    <mergeCell ref="A180:G180"/>
    <mergeCell ref="A181:G181"/>
    <mergeCell ref="A194:G194"/>
    <mergeCell ref="A195:G195"/>
    <mergeCell ref="A196:G196"/>
    <mergeCell ref="A197:G197"/>
    <mergeCell ref="A198:G198"/>
    <mergeCell ref="A199:G199"/>
    <mergeCell ref="A188:G188"/>
    <mergeCell ref="A189:G189"/>
    <mergeCell ref="A190:G190"/>
    <mergeCell ref="A191:G191"/>
    <mergeCell ref="A192:G192"/>
    <mergeCell ref="A193:G193"/>
  </mergeCells>
  <phoneticPr fontId="4" type="noConversion"/>
  <hyperlinks>
    <hyperlink ref="A29" r:id="rId1" location="AJAX" tooltip="팝업으로 이동" display="http://www.law.go.kr/lsInfoP.do?lsiSeq=115301&amp;efYd=20120726 - AJAX" xr:uid="{00000000-0004-0000-1200-000000000000}"/>
    <hyperlink ref="G115" r:id="rId2" display="http://taxinfo.nts.go.kr/docs/customer/law/statuteTax.jsp?gubun=1" xr:uid="{00000000-0004-0000-1200-000001000000}"/>
    <hyperlink ref="G116" r:id="rId3" display="http://taxinfo.nts.go.kr/docs/customer/law/statuteTax.jsp?gubun=1" xr:uid="{00000000-0004-0000-1200-000002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19"/>
  <sheetViews>
    <sheetView showGridLines="0" workbookViewId="0">
      <selection activeCell="C9" sqref="C9"/>
    </sheetView>
  </sheetViews>
  <sheetFormatPr defaultRowHeight="16.5"/>
  <cols>
    <col min="1" max="1" width="78.125" customWidth="1"/>
  </cols>
  <sheetData>
    <row r="1" spans="1:1">
      <c r="A1" s="310" t="s">
        <v>1001</v>
      </c>
    </row>
    <row r="2" spans="1:1">
      <c r="A2" s="304" t="s">
        <v>1002</v>
      </c>
    </row>
    <row r="3" spans="1:1">
      <c r="A3" s="304" t="s">
        <v>1003</v>
      </c>
    </row>
    <row r="4" spans="1:1" ht="56.25" customHeight="1">
      <c r="A4" s="304" t="s">
        <v>1004</v>
      </c>
    </row>
    <row r="5" spans="1:1" ht="27.75" customHeight="1">
      <c r="A5" s="304" t="s">
        <v>1005</v>
      </c>
    </row>
    <row r="6" spans="1:1" ht="24" customHeight="1">
      <c r="A6" s="304" t="s">
        <v>1006</v>
      </c>
    </row>
    <row r="7" spans="1:1" ht="54.75" customHeight="1">
      <c r="A7" s="304" t="s">
        <v>1007</v>
      </c>
    </row>
    <row r="8" spans="1:1" ht="54.75" customHeight="1">
      <c r="A8" s="304" t="s">
        <v>1008</v>
      </c>
    </row>
    <row r="9" spans="1:1" ht="54.75" customHeight="1">
      <c r="A9" s="304" t="s">
        <v>1009</v>
      </c>
    </row>
    <row r="10" spans="1:1">
      <c r="A10" s="352" t="s">
        <v>1010</v>
      </c>
    </row>
    <row r="11" spans="1:1">
      <c r="A11" s="353" t="s">
        <v>1011</v>
      </c>
    </row>
    <row r="12" spans="1:1">
      <c r="A12" s="353" t="s">
        <v>1012</v>
      </c>
    </row>
    <row r="13" spans="1:1">
      <c r="A13" s="353" t="s">
        <v>1013</v>
      </c>
    </row>
    <row r="14" spans="1:1">
      <c r="A14" s="353" t="s">
        <v>1014</v>
      </c>
    </row>
    <row r="15" spans="1:1">
      <c r="A15" s="353" t="s">
        <v>1015</v>
      </c>
    </row>
    <row r="16" spans="1:1">
      <c r="A16" s="353" t="s">
        <v>1016</v>
      </c>
    </row>
    <row r="17" spans="1:1">
      <c r="A17" s="353" t="s">
        <v>1017</v>
      </c>
    </row>
    <row r="18" spans="1:1">
      <c r="A18" s="353" t="s">
        <v>1018</v>
      </c>
    </row>
    <row r="19" spans="1:1">
      <c r="A19" s="354" t="s">
        <v>1058</v>
      </c>
    </row>
  </sheetData>
  <phoneticPr fontId="4"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35"/>
  <sheetViews>
    <sheetView showGridLines="0" workbookViewId="0">
      <selection activeCell="C10" sqref="C10"/>
    </sheetView>
  </sheetViews>
  <sheetFormatPr defaultRowHeight="16.5"/>
  <cols>
    <col min="1" max="1" width="124.25" customWidth="1"/>
  </cols>
  <sheetData>
    <row r="1" spans="1:1" ht="19.5" thickBot="1">
      <c r="A1" s="480" t="s">
        <v>1129</v>
      </c>
    </row>
    <row r="2" spans="1:1" ht="19.5" thickTop="1">
      <c r="A2" s="481"/>
    </row>
    <row r="3" spans="1:1">
      <c r="A3" s="482" t="s">
        <v>1130</v>
      </c>
    </row>
    <row r="4" spans="1:1" ht="27">
      <c r="A4" s="483" t="s">
        <v>1131</v>
      </c>
    </row>
    <row r="5" spans="1:1" ht="27">
      <c r="A5" s="483" t="s">
        <v>1132</v>
      </c>
    </row>
    <row r="6" spans="1:1">
      <c r="A6" s="482" t="s">
        <v>1133</v>
      </c>
    </row>
    <row r="7" spans="1:1" ht="27">
      <c r="A7" s="484" t="s">
        <v>1134</v>
      </c>
    </row>
    <row r="8" spans="1:1">
      <c r="A8" s="482" t="s">
        <v>1135</v>
      </c>
    </row>
    <row r="9" spans="1:1">
      <c r="A9" s="482" t="s">
        <v>1136</v>
      </c>
    </row>
    <row r="10" spans="1:1" ht="27">
      <c r="A10" s="483" t="s">
        <v>1137</v>
      </c>
    </row>
    <row r="11" spans="1:1" ht="27">
      <c r="A11" s="483" t="s">
        <v>1138</v>
      </c>
    </row>
    <row r="12" spans="1:1">
      <c r="A12" s="482" t="s">
        <v>1139</v>
      </c>
    </row>
    <row r="13" spans="1:1">
      <c r="A13" s="482" t="s">
        <v>1140</v>
      </c>
    </row>
    <row r="14" spans="1:1">
      <c r="A14" s="482" t="s">
        <v>1141</v>
      </c>
    </row>
    <row r="15" spans="1:1">
      <c r="A15" s="482" t="s">
        <v>1142</v>
      </c>
    </row>
    <row r="16" spans="1:1">
      <c r="A16" s="482" t="s">
        <v>1143</v>
      </c>
    </row>
    <row r="17" spans="1:1">
      <c r="A17" s="482" t="s">
        <v>1144</v>
      </c>
    </row>
    <row r="18" spans="1:1">
      <c r="A18" s="482" t="s">
        <v>1145</v>
      </c>
    </row>
    <row r="19" spans="1:1">
      <c r="A19" s="482" t="s">
        <v>1146</v>
      </c>
    </row>
    <row r="20" spans="1:1">
      <c r="A20" s="482" t="s">
        <v>1147</v>
      </c>
    </row>
    <row r="21" spans="1:1">
      <c r="A21" s="482" t="s">
        <v>1148</v>
      </c>
    </row>
    <row r="22" spans="1:1">
      <c r="A22" s="482" t="s">
        <v>1149</v>
      </c>
    </row>
    <row r="23" spans="1:1">
      <c r="A23" s="482" t="s">
        <v>1150</v>
      </c>
    </row>
    <row r="24" spans="1:1" ht="27">
      <c r="A24" s="483" t="s">
        <v>1151</v>
      </c>
    </row>
    <row r="25" spans="1:1" ht="27">
      <c r="A25" s="483" t="s">
        <v>1152</v>
      </c>
    </row>
    <row r="26" spans="1:1" ht="27">
      <c r="A26" s="483" t="s">
        <v>1153</v>
      </c>
    </row>
    <row r="27" spans="1:1">
      <c r="A27" s="482" t="s">
        <v>1154</v>
      </c>
    </row>
    <row r="28" spans="1:1">
      <c r="A28" s="482" t="s">
        <v>1155</v>
      </c>
    </row>
    <row r="29" spans="1:1">
      <c r="A29" s="482" t="s">
        <v>1156</v>
      </c>
    </row>
    <row r="30" spans="1:1">
      <c r="A30" s="482" t="s">
        <v>1157</v>
      </c>
    </row>
    <row r="31" spans="1:1">
      <c r="A31" s="482" t="s">
        <v>1158</v>
      </c>
    </row>
    <row r="32" spans="1:1">
      <c r="A32" s="482" t="s">
        <v>1159</v>
      </c>
    </row>
    <row r="34" spans="1:1" ht="17.25" thickBot="1">
      <c r="A34" s="485"/>
    </row>
    <row r="35" spans="1:1" ht="17.25" thickTop="1"/>
  </sheetData>
  <phoneticPr fontId="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E29" sqref="E29"/>
    </sheetView>
  </sheetViews>
  <sheetFormatPr defaultRowHeight="16.5"/>
  <sheetData/>
  <phoneticPr fontId="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G29" sqref="G29"/>
    </sheetView>
  </sheetViews>
  <sheetFormatPr defaultRowHeight="16.5"/>
  <sheetData/>
  <phoneticPr fontId="4"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4:A38"/>
  <sheetViews>
    <sheetView showGridLines="0" workbookViewId="0">
      <selection activeCell="J29" sqref="J29"/>
    </sheetView>
  </sheetViews>
  <sheetFormatPr defaultRowHeight="16.5"/>
  <sheetData>
    <row r="34" spans="1:1">
      <c r="A34" t="s">
        <v>1094</v>
      </c>
    </row>
    <row r="35" spans="1:1">
      <c r="A35" t="s">
        <v>1091</v>
      </c>
    </row>
    <row r="36" spans="1:1">
      <c r="A36" t="s">
        <v>1092</v>
      </c>
    </row>
    <row r="37" spans="1:1">
      <c r="A37" t="s">
        <v>1093</v>
      </c>
    </row>
    <row r="38" spans="1:1">
      <c r="A38" t="s">
        <v>1095</v>
      </c>
    </row>
  </sheetData>
  <phoneticPr fontId="4"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6.5"/>
  <sheetData/>
  <phoneticPr fontId="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76"/>
  <sheetViews>
    <sheetView showGridLines="0" workbookViewId="0">
      <selection activeCell="G11" sqref="G11"/>
    </sheetView>
  </sheetViews>
  <sheetFormatPr defaultRowHeight="16.5"/>
  <cols>
    <col min="5" max="5" width="10" customWidth="1"/>
    <col min="6" max="6" width="16.375" customWidth="1"/>
    <col min="8" max="8" width="9.5" bestFit="1" customWidth="1"/>
    <col min="10" max="10" width="12.75" customWidth="1"/>
    <col min="11" max="11" width="11.5" bestFit="1" customWidth="1"/>
    <col min="12" max="12" width="13.875" customWidth="1"/>
    <col min="13" max="13" width="13.25" customWidth="1"/>
    <col min="14" max="16" width="10.375" bestFit="1" customWidth="1"/>
  </cols>
  <sheetData>
    <row r="1" spans="1:19">
      <c r="A1" s="915" t="s">
        <v>88</v>
      </c>
      <c r="B1" s="915"/>
      <c r="C1" s="915"/>
      <c r="D1" s="915"/>
      <c r="E1" s="915"/>
      <c r="F1" s="915"/>
      <c r="G1" s="915"/>
      <c r="H1" s="915"/>
      <c r="I1" s="915"/>
      <c r="J1" s="915"/>
      <c r="K1" s="915"/>
      <c r="L1" s="1"/>
      <c r="M1" s="1"/>
      <c r="N1" s="1"/>
      <c r="O1" s="1"/>
      <c r="P1" s="1"/>
      <c r="Q1" s="1"/>
    </row>
    <row r="2" spans="1:19">
      <c r="A2" s="915"/>
      <c r="B2" s="915"/>
      <c r="C2" s="915"/>
      <c r="D2" s="915"/>
      <c r="E2" s="915"/>
      <c r="F2" s="915"/>
      <c r="G2" s="915"/>
      <c r="H2" s="915"/>
      <c r="I2" s="915"/>
      <c r="J2" s="915"/>
      <c r="K2" s="915"/>
      <c r="L2" s="1"/>
      <c r="M2" s="2"/>
      <c r="N2" s="2"/>
      <c r="O2" s="3"/>
      <c r="P2" s="1"/>
      <c r="Q2" s="1"/>
    </row>
    <row r="3" spans="1:19">
      <c r="A3" s="915"/>
      <c r="B3" s="915"/>
      <c r="C3" s="915"/>
      <c r="D3" s="915"/>
      <c r="E3" s="915"/>
      <c r="F3" s="915"/>
      <c r="G3" s="915"/>
      <c r="H3" s="915"/>
      <c r="I3" s="915"/>
      <c r="J3" s="915"/>
      <c r="K3" s="915"/>
      <c r="L3" s="1"/>
      <c r="M3" s="1"/>
      <c r="N3" s="1"/>
      <c r="O3" s="1"/>
      <c r="P3" s="1"/>
      <c r="Q3" s="1"/>
    </row>
    <row r="4" spans="1:19">
      <c r="A4" s="1"/>
      <c r="B4" s="1"/>
      <c r="C4" s="1"/>
      <c r="D4" s="1"/>
      <c r="E4" s="1"/>
      <c r="F4" s="1"/>
      <c r="G4" s="1"/>
      <c r="H4" s="916" t="s">
        <v>1</v>
      </c>
      <c r="I4" s="916"/>
      <c r="J4" s="916"/>
      <c r="K4" s="916"/>
      <c r="L4" s="1"/>
      <c r="M4" s="1"/>
      <c r="N4" s="1"/>
      <c r="O4" s="1"/>
      <c r="P4" s="1"/>
      <c r="Q4" s="1"/>
    </row>
    <row r="5" spans="1:19" ht="17.25" thickBot="1">
      <c r="A5" s="1"/>
      <c r="B5" s="4"/>
      <c r="C5" s="1"/>
      <c r="D5" s="1"/>
      <c r="E5" s="917"/>
      <c r="F5" s="1"/>
      <c r="G5" s="1"/>
      <c r="H5" s="1"/>
      <c r="I5" s="1"/>
      <c r="J5" s="1"/>
      <c r="K5" s="8" t="s">
        <v>52</v>
      </c>
      <c r="L5" s="1"/>
      <c r="M5" s="17" t="s">
        <v>53</v>
      </c>
      <c r="N5" s="1"/>
      <c r="O5" s="1"/>
      <c r="P5" s="1"/>
      <c r="Q5" s="1"/>
    </row>
    <row r="6" spans="1:19" ht="18" thickTop="1" thickBot="1">
      <c r="A6" s="5" t="s">
        <v>93</v>
      </c>
      <c r="B6" s="4"/>
      <c r="C6" s="1"/>
      <c r="D6" s="1"/>
      <c r="E6" s="917"/>
      <c r="F6" s="1"/>
      <c r="G6" s="1"/>
      <c r="I6" s="6"/>
      <c r="J6" s="1"/>
      <c r="K6" s="20">
        <v>42004</v>
      </c>
      <c r="L6" s="18" t="str">
        <f>TEXT(K6,"yyyy")&amp;"-01-01"</f>
        <v>2014-01-01</v>
      </c>
      <c r="M6" s="567">
        <v>365</v>
      </c>
      <c r="N6" s="1"/>
      <c r="O6" s="1"/>
      <c r="P6" s="1"/>
      <c r="Q6" s="1"/>
    </row>
    <row r="7" spans="1:19" ht="18" thickTop="1" thickBot="1">
      <c r="A7" s="44" t="s">
        <v>150</v>
      </c>
      <c r="B7" s="1"/>
      <c r="C7" s="1"/>
      <c r="D7" s="1"/>
      <c r="E7" s="1"/>
      <c r="F7" s="1"/>
      <c r="G7" s="1"/>
      <c r="H7" s="1"/>
      <c r="I7" s="1"/>
      <c r="J7" s="1"/>
      <c r="K7" s="1"/>
      <c r="L7" s="1"/>
      <c r="M7" s="1"/>
      <c r="N7" s="1"/>
      <c r="O7" s="1"/>
      <c r="P7" s="1"/>
      <c r="Q7" s="1"/>
    </row>
    <row r="8" spans="1:19" ht="36" customHeight="1" thickBot="1">
      <c r="A8" s="68" t="s">
        <v>2</v>
      </c>
      <c r="B8" s="69" t="s">
        <v>3</v>
      </c>
      <c r="C8" s="69" t="s">
        <v>4</v>
      </c>
      <c r="D8" s="70" t="s">
        <v>5</v>
      </c>
      <c r="E8" s="69" t="s">
        <v>50</v>
      </c>
      <c r="F8" s="69" t="s">
        <v>6</v>
      </c>
      <c r="G8" s="69" t="s">
        <v>7</v>
      </c>
      <c r="H8" s="70" t="s">
        <v>85</v>
      </c>
      <c r="I8" s="70" t="s">
        <v>84</v>
      </c>
      <c r="J8" s="69" t="s">
        <v>59</v>
      </c>
      <c r="K8" s="71" t="s">
        <v>51</v>
      </c>
      <c r="L8" s="71" t="s">
        <v>58</v>
      </c>
      <c r="M8" s="72" t="s">
        <v>8</v>
      </c>
      <c r="N8" s="1" t="s">
        <v>252</v>
      </c>
      <c r="O8" s="1"/>
      <c r="P8" s="7"/>
      <c r="Q8" s="8"/>
      <c r="R8" s="8"/>
      <c r="S8" s="1"/>
    </row>
    <row r="9" spans="1:19" ht="17.25" thickTop="1">
      <c r="A9" s="140" t="s">
        <v>9</v>
      </c>
      <c r="B9" s="141">
        <v>910000000</v>
      </c>
      <c r="C9" s="142"/>
      <c r="D9" s="99">
        <v>40239</v>
      </c>
      <c r="E9" s="143">
        <f>$K$6</f>
        <v>42004</v>
      </c>
      <c r="F9" s="16" t="str">
        <f t="shared" ref="F9:F53" si="0">DATEDIF(D9,E9+1,"Y")&amp;"년 "&amp;DATEDIF(D9,E9+1,"YM")&amp;"개월 "&amp;IF(OR(AND(TEXT(D9,"dd")="01",TEXT(EOMONTH(E9,0),"dd")=TEXT(E9,"dd")),TEXT(TEXT(E9,"dd")+1,"dd")=TEXT(D9,"dd")),"",DATEDIF(D9,E9,"MD")+1&amp;"일")</f>
        <v>4년 9개월 30일</v>
      </c>
      <c r="G9" s="144">
        <f>E9-D9+1</f>
        <v>1766</v>
      </c>
      <c r="H9" s="102">
        <f>4300000*3</f>
        <v>12900000</v>
      </c>
      <c r="I9" s="103">
        <v>0</v>
      </c>
      <c r="J9" s="145">
        <f t="shared" ref="J9:J54" si="1">TRUNC(H9+(I9/$M$6*K9),0)</f>
        <v>12900000</v>
      </c>
      <c r="K9" s="146">
        <f>DAY(EOMONTH(E9,-2))+DAY(EOMONTH(E9,-1))+DAY(E9)</f>
        <v>92</v>
      </c>
      <c r="L9" s="144">
        <f>TRUNC((H9+(TRUNC(I9/$M$6,0)*K9))/K9,0)</f>
        <v>140217</v>
      </c>
      <c r="M9" s="147">
        <f>TRUNC(L9*G9*(30/$M$6),0)</f>
        <v>20352593</v>
      </c>
      <c r="N9" s="32">
        <f>DATEDIF(D9,E9+1,"Y")</f>
        <v>4</v>
      </c>
      <c r="O9" s="12"/>
      <c r="P9" s="12"/>
      <c r="Q9" s="12"/>
      <c r="R9" s="12"/>
      <c r="S9" s="1"/>
    </row>
    <row r="10" spans="1:19">
      <c r="A10" s="107" t="s">
        <v>10</v>
      </c>
      <c r="B10" s="108" t="s">
        <v>11</v>
      </c>
      <c r="C10" s="109"/>
      <c r="D10" s="110">
        <v>40238</v>
      </c>
      <c r="E10" s="111">
        <f>$K$6</f>
        <v>42004</v>
      </c>
      <c r="F10" s="16" t="str">
        <f t="shared" si="0"/>
        <v xml:space="preserve">4년 10개월 </v>
      </c>
      <c r="G10" s="112">
        <f t="shared" ref="G10:G58" si="2">E10-D10+1</f>
        <v>1767</v>
      </c>
      <c r="H10" s="113">
        <f>1800000*3</f>
        <v>5400000</v>
      </c>
      <c r="I10" s="114">
        <v>500000</v>
      </c>
      <c r="J10" s="115">
        <f t="shared" si="1"/>
        <v>5526027</v>
      </c>
      <c r="K10" s="116">
        <f t="shared" ref="K10:K17" si="3">DAY(EOMONTH(E10,-2))+DAY(EOMONTH(E10,-1))+DAY(E10)</f>
        <v>92</v>
      </c>
      <c r="L10" s="112">
        <f t="shared" ref="L10:L14" si="4">TRUNC((H10+(TRUNC(I10/$M$6,0)*K10))/K10,0)</f>
        <v>60064</v>
      </c>
      <c r="M10" s="117">
        <f t="shared" ref="M10:M17" si="5">TRUNC(L10*G10*(30/$M$6),0)</f>
        <v>8723267</v>
      </c>
      <c r="N10" s="32">
        <f t="shared" ref="N10:N53" si="6">DATEDIF(D10,E10+1,"Y")</f>
        <v>4</v>
      </c>
      <c r="O10" s="12"/>
      <c r="P10" s="12"/>
      <c r="Q10" s="12"/>
      <c r="R10" s="12"/>
      <c r="S10" s="1"/>
    </row>
    <row r="11" spans="1:19">
      <c r="A11" s="118"/>
      <c r="B11" s="119" t="s">
        <v>13</v>
      </c>
      <c r="C11" s="120"/>
      <c r="D11" s="121">
        <v>40332</v>
      </c>
      <c r="E11" s="122">
        <v>41213</v>
      </c>
      <c r="F11" s="16" t="str">
        <f t="shared" si="0"/>
        <v>2년 4개월 29일</v>
      </c>
      <c r="G11" s="123">
        <f t="shared" si="2"/>
        <v>882</v>
      </c>
      <c r="H11" s="124"/>
      <c r="I11" s="125"/>
      <c r="J11" s="126">
        <f t="shared" si="1"/>
        <v>0</v>
      </c>
      <c r="K11" s="127">
        <f t="shared" si="3"/>
        <v>92</v>
      </c>
      <c r="L11" s="123">
        <f t="shared" si="4"/>
        <v>0</v>
      </c>
      <c r="M11" s="128">
        <f t="shared" si="5"/>
        <v>0</v>
      </c>
      <c r="N11" s="32">
        <f t="shared" si="6"/>
        <v>2</v>
      </c>
      <c r="O11" s="12"/>
      <c r="P11" s="12"/>
      <c r="Q11" s="12"/>
      <c r="R11" s="12"/>
      <c r="S11" s="1"/>
    </row>
    <row r="12" spans="1:19">
      <c r="A12" s="107">
        <f>A10+1</f>
        <v>3</v>
      </c>
      <c r="B12" s="108" t="s">
        <v>15</v>
      </c>
      <c r="C12" s="109"/>
      <c r="D12" s="110">
        <v>39874</v>
      </c>
      <c r="E12" s="111">
        <f t="shared" ref="E12:E17" si="7">$K$6</f>
        <v>42004</v>
      </c>
      <c r="F12" s="16" t="str">
        <f t="shared" si="0"/>
        <v>5년 9개월 30일</v>
      </c>
      <c r="G12" s="112">
        <f t="shared" si="2"/>
        <v>2131</v>
      </c>
      <c r="H12" s="113">
        <f>1700000*3</f>
        <v>5100000</v>
      </c>
      <c r="I12" s="114">
        <v>500000</v>
      </c>
      <c r="J12" s="115">
        <f t="shared" si="1"/>
        <v>5226027</v>
      </c>
      <c r="K12" s="116">
        <f t="shared" si="3"/>
        <v>92</v>
      </c>
      <c r="L12" s="112">
        <f t="shared" si="4"/>
        <v>56803</v>
      </c>
      <c r="M12" s="117">
        <f t="shared" si="5"/>
        <v>9949084</v>
      </c>
      <c r="N12" s="32">
        <f t="shared" si="6"/>
        <v>5</v>
      </c>
      <c r="O12" s="12"/>
      <c r="P12" s="12"/>
      <c r="Q12" s="95"/>
      <c r="R12" s="12"/>
      <c r="S12" s="1"/>
    </row>
    <row r="13" spans="1:19">
      <c r="A13" s="107">
        <f>A12+1</f>
        <v>4</v>
      </c>
      <c r="B13" s="108" t="s">
        <v>17</v>
      </c>
      <c r="C13" s="109"/>
      <c r="D13" s="110">
        <v>40119</v>
      </c>
      <c r="E13" s="111">
        <f t="shared" si="7"/>
        <v>42004</v>
      </c>
      <c r="F13" s="16" t="str">
        <f t="shared" si="0"/>
        <v>5년 1개월 30일</v>
      </c>
      <c r="G13" s="112">
        <f t="shared" si="2"/>
        <v>1886</v>
      </c>
      <c r="H13" s="113">
        <f>2000000*3</f>
        <v>6000000</v>
      </c>
      <c r="I13" s="114">
        <v>500000</v>
      </c>
      <c r="J13" s="115">
        <f t="shared" si="1"/>
        <v>6126027</v>
      </c>
      <c r="K13" s="116">
        <f t="shared" si="3"/>
        <v>92</v>
      </c>
      <c r="L13" s="112">
        <f t="shared" si="4"/>
        <v>66586</v>
      </c>
      <c r="M13" s="117">
        <f t="shared" si="5"/>
        <v>10321742</v>
      </c>
      <c r="N13" s="32">
        <f t="shared" si="6"/>
        <v>5</v>
      </c>
      <c r="O13" s="12"/>
      <c r="P13" s="12"/>
      <c r="Q13" s="12"/>
      <c r="R13" s="12"/>
      <c r="S13" s="1"/>
    </row>
    <row r="14" spans="1:19">
      <c r="A14" s="107">
        <f>A13+1</f>
        <v>5</v>
      </c>
      <c r="B14" s="108" t="s">
        <v>19</v>
      </c>
      <c r="C14" s="109"/>
      <c r="D14" s="110">
        <v>40513</v>
      </c>
      <c r="E14" s="111">
        <f t="shared" si="7"/>
        <v>42004</v>
      </c>
      <c r="F14" s="16" t="str">
        <f t="shared" si="0"/>
        <v xml:space="preserve">4년 1개월 </v>
      </c>
      <c r="G14" s="112">
        <f t="shared" si="2"/>
        <v>1492</v>
      </c>
      <c r="H14" s="113">
        <f>1700000*3</f>
        <v>5100000</v>
      </c>
      <c r="I14" s="114">
        <v>300000</v>
      </c>
      <c r="J14" s="115">
        <f t="shared" si="1"/>
        <v>5175616</v>
      </c>
      <c r="K14" s="116">
        <f t="shared" si="3"/>
        <v>92</v>
      </c>
      <c r="L14" s="112">
        <f t="shared" si="4"/>
        <v>56255</v>
      </c>
      <c r="M14" s="117">
        <f t="shared" si="5"/>
        <v>6898558</v>
      </c>
      <c r="N14" s="32">
        <f t="shared" si="6"/>
        <v>4</v>
      </c>
      <c r="O14" s="12"/>
      <c r="P14" s="12"/>
      <c r="Q14" s="12"/>
      <c r="R14" s="12"/>
      <c r="S14" s="1"/>
    </row>
    <row r="15" spans="1:19">
      <c r="A15" s="118"/>
      <c r="B15" s="119" t="s">
        <v>21</v>
      </c>
      <c r="C15" s="120"/>
      <c r="D15" s="121">
        <v>40239</v>
      </c>
      <c r="E15" s="122">
        <v>41145</v>
      </c>
      <c r="F15" s="16" t="str">
        <f t="shared" si="0"/>
        <v>2년 5개월 23일</v>
      </c>
      <c r="G15" s="123">
        <f t="shared" si="2"/>
        <v>907</v>
      </c>
      <c r="H15" s="124"/>
      <c r="I15" s="125"/>
      <c r="J15" s="126">
        <f t="shared" si="1"/>
        <v>0</v>
      </c>
      <c r="K15" s="127">
        <f t="shared" si="3"/>
        <v>85</v>
      </c>
      <c r="L15" s="123">
        <f>TRUNC((H15+(TRUNC(I15/$M$6,0)*K15))/K15,0)</f>
        <v>0</v>
      </c>
      <c r="M15" s="128">
        <f t="shared" si="5"/>
        <v>0</v>
      </c>
      <c r="N15" s="32">
        <f t="shared" si="6"/>
        <v>2</v>
      </c>
      <c r="O15" s="12"/>
      <c r="P15" s="12"/>
      <c r="Q15" s="12"/>
      <c r="R15" s="12"/>
      <c r="S15" s="1"/>
    </row>
    <row r="16" spans="1:19">
      <c r="A16" s="107">
        <f>A14+1</f>
        <v>6</v>
      </c>
      <c r="B16" s="108" t="s">
        <v>23</v>
      </c>
      <c r="C16" s="109"/>
      <c r="D16" s="110">
        <v>40239</v>
      </c>
      <c r="E16" s="111">
        <f t="shared" si="7"/>
        <v>42004</v>
      </c>
      <c r="F16" s="16" t="str">
        <f t="shared" si="0"/>
        <v>4년 9개월 30일</v>
      </c>
      <c r="G16" s="112">
        <f t="shared" si="2"/>
        <v>1766</v>
      </c>
      <c r="H16" s="113">
        <f>1077440*3</f>
        <v>3232320</v>
      </c>
      <c r="I16" s="114">
        <v>478610</v>
      </c>
      <c r="J16" s="115">
        <f t="shared" si="1"/>
        <v>3352955</v>
      </c>
      <c r="K16" s="116">
        <f t="shared" si="3"/>
        <v>92</v>
      </c>
      <c r="L16" s="112">
        <f t="shared" ref="L16:L17" si="8">TRUNC((H16+(TRUNC(I16/$M$6,0)*K16))/K16,0)</f>
        <v>36444</v>
      </c>
      <c r="M16" s="117">
        <f t="shared" si="5"/>
        <v>5289871</v>
      </c>
      <c r="N16" s="32">
        <f t="shared" si="6"/>
        <v>4</v>
      </c>
      <c r="O16" s="12"/>
      <c r="P16" s="12"/>
      <c r="Q16" s="12"/>
      <c r="R16" s="12"/>
      <c r="S16" s="1"/>
    </row>
    <row r="17" spans="1:19">
      <c r="A17" s="107">
        <f>A16+1</f>
        <v>7</v>
      </c>
      <c r="B17" s="108" t="s">
        <v>25</v>
      </c>
      <c r="C17" s="109"/>
      <c r="D17" s="110">
        <v>40239</v>
      </c>
      <c r="E17" s="111">
        <f t="shared" si="7"/>
        <v>42004</v>
      </c>
      <c r="F17" s="16" t="str">
        <f t="shared" si="0"/>
        <v>4년 9개월 30일</v>
      </c>
      <c r="G17" s="112">
        <f t="shared" si="2"/>
        <v>1766</v>
      </c>
      <c r="H17" s="113">
        <f>1103612*3</f>
        <v>3310836</v>
      </c>
      <c r="I17" s="114">
        <v>478610</v>
      </c>
      <c r="J17" s="115">
        <f t="shared" si="1"/>
        <v>3431471</v>
      </c>
      <c r="K17" s="116">
        <f t="shared" si="3"/>
        <v>92</v>
      </c>
      <c r="L17" s="112">
        <f t="shared" si="8"/>
        <v>37298</v>
      </c>
      <c r="M17" s="117">
        <f t="shared" si="5"/>
        <v>5413830</v>
      </c>
      <c r="N17" s="32">
        <f t="shared" si="6"/>
        <v>4</v>
      </c>
      <c r="O17" s="12"/>
      <c r="P17" s="12"/>
      <c r="Q17" s="12"/>
      <c r="R17" s="12"/>
      <c r="S17" s="1"/>
    </row>
    <row r="18" spans="1:19">
      <c r="A18" s="107">
        <f t="shared" ref="A18:A23" si="9">A17+1</f>
        <v>8</v>
      </c>
      <c r="B18" s="108">
        <v>910000000</v>
      </c>
      <c r="C18" s="109"/>
      <c r="D18" s="110">
        <v>40239</v>
      </c>
      <c r="E18" s="111">
        <f>$K$6</f>
        <v>42004</v>
      </c>
      <c r="F18" s="16" t="str">
        <f t="shared" si="0"/>
        <v>4년 9개월 30일</v>
      </c>
      <c r="G18" s="112">
        <f>E18-D18+1</f>
        <v>1766</v>
      </c>
      <c r="H18" s="113">
        <f>1124850*3</f>
        <v>3374550</v>
      </c>
      <c r="I18" s="114">
        <v>478610</v>
      </c>
      <c r="J18" s="115">
        <f t="shared" ref="J18:J35" si="10">TRUNC(H18+(I18/$M$6*K18),0)</f>
        <v>3495185</v>
      </c>
      <c r="K18" s="116">
        <f>DAY(EOMONTH(E18,-2))+DAY(EOMONTH(E18,-1))+DAY(E18)</f>
        <v>92</v>
      </c>
      <c r="L18" s="112">
        <f>TRUNC((H18+(TRUNC(I18/$M$6,0)*K18))/K18,0)</f>
        <v>37990</v>
      </c>
      <c r="M18" s="117">
        <f>TRUNC(L18*G18*(30/$M$6),0)</f>
        <v>5514274</v>
      </c>
      <c r="N18" s="32">
        <f t="shared" si="6"/>
        <v>4</v>
      </c>
      <c r="O18" s="12"/>
      <c r="P18" s="12"/>
      <c r="Q18" s="12"/>
      <c r="R18" s="12"/>
      <c r="S18" s="1"/>
    </row>
    <row r="19" spans="1:19">
      <c r="A19" s="107">
        <f t="shared" si="9"/>
        <v>9</v>
      </c>
      <c r="B19" s="108" t="s">
        <v>11</v>
      </c>
      <c r="C19" s="109"/>
      <c r="D19" s="110">
        <v>40239</v>
      </c>
      <c r="E19" s="111">
        <f>$K$6</f>
        <v>42004</v>
      </c>
      <c r="F19" s="16" t="str">
        <f t="shared" si="0"/>
        <v>4년 9개월 30일</v>
      </c>
      <c r="G19" s="112">
        <f t="shared" ref="G19:G26" si="11">E19-D19+1</f>
        <v>1766</v>
      </c>
      <c r="H19" s="113">
        <f>1082620*3</f>
        <v>3247860</v>
      </c>
      <c r="I19" s="114">
        <v>478610</v>
      </c>
      <c r="J19" s="115">
        <f t="shared" si="10"/>
        <v>3368495</v>
      </c>
      <c r="K19" s="116">
        <f t="shared" ref="K19:K26" si="12">DAY(EOMONTH(E19,-2))+DAY(EOMONTH(E19,-1))+DAY(E19)</f>
        <v>92</v>
      </c>
      <c r="L19" s="112">
        <f t="shared" ref="L19:L23" si="13">TRUNC((H19+(TRUNC(I19/$M$6,0)*K19))/K19,0)</f>
        <v>36613</v>
      </c>
      <c r="M19" s="117">
        <f t="shared" ref="M19:M26" si="14">TRUNC(L19*G19*(30/$M$6),0)</f>
        <v>5314402</v>
      </c>
      <c r="N19" s="32">
        <f t="shared" si="6"/>
        <v>4</v>
      </c>
      <c r="O19" s="12"/>
      <c r="P19" s="12"/>
      <c r="Q19" s="12"/>
      <c r="R19" s="12"/>
      <c r="S19" s="1"/>
    </row>
    <row r="20" spans="1:19">
      <c r="A20" s="107">
        <f t="shared" si="9"/>
        <v>10</v>
      </c>
      <c r="B20" s="108" t="s">
        <v>13</v>
      </c>
      <c r="C20" s="109"/>
      <c r="D20" s="110">
        <v>40239</v>
      </c>
      <c r="E20" s="111">
        <f t="shared" ref="E20:E23" si="15">$K$6</f>
        <v>42004</v>
      </c>
      <c r="F20" s="16" t="str">
        <f t="shared" si="0"/>
        <v>4년 9개월 30일</v>
      </c>
      <c r="G20" s="112">
        <f t="shared" si="11"/>
        <v>1766</v>
      </c>
      <c r="H20" s="113">
        <f>1082620*3</f>
        <v>3247860</v>
      </c>
      <c r="I20" s="114">
        <v>478610</v>
      </c>
      <c r="J20" s="115">
        <f t="shared" si="10"/>
        <v>3368495</v>
      </c>
      <c r="K20" s="116">
        <f t="shared" si="12"/>
        <v>92</v>
      </c>
      <c r="L20" s="112">
        <f t="shared" si="13"/>
        <v>36613</v>
      </c>
      <c r="M20" s="117">
        <f t="shared" si="14"/>
        <v>5314402</v>
      </c>
      <c r="N20" s="32">
        <f t="shared" si="6"/>
        <v>4</v>
      </c>
      <c r="O20" s="12"/>
      <c r="P20" s="12"/>
      <c r="Q20" s="12"/>
      <c r="R20" s="12"/>
      <c r="S20" s="1"/>
    </row>
    <row r="21" spans="1:19">
      <c r="A21" s="107">
        <f t="shared" si="9"/>
        <v>11</v>
      </c>
      <c r="B21" s="108" t="s">
        <v>15</v>
      </c>
      <c r="C21" s="109"/>
      <c r="D21" s="110">
        <v>40239</v>
      </c>
      <c r="E21" s="111">
        <f t="shared" si="15"/>
        <v>42004</v>
      </c>
      <c r="F21" s="16" t="str">
        <f t="shared" si="0"/>
        <v>4년 9개월 30일</v>
      </c>
      <c r="G21" s="112">
        <f t="shared" si="11"/>
        <v>1766</v>
      </c>
      <c r="H21" s="113">
        <f>1075842*3</f>
        <v>3227526</v>
      </c>
      <c r="I21" s="114">
        <v>478610</v>
      </c>
      <c r="J21" s="115">
        <f t="shared" si="10"/>
        <v>3348161</v>
      </c>
      <c r="K21" s="116">
        <f t="shared" si="12"/>
        <v>92</v>
      </c>
      <c r="L21" s="112">
        <f t="shared" si="13"/>
        <v>36392</v>
      </c>
      <c r="M21" s="117">
        <f t="shared" si="14"/>
        <v>5282323</v>
      </c>
      <c r="N21" s="32">
        <f t="shared" si="6"/>
        <v>4</v>
      </c>
      <c r="O21" s="12"/>
      <c r="P21" s="12"/>
      <c r="Q21" s="95"/>
      <c r="R21" s="12"/>
      <c r="S21" s="1"/>
    </row>
    <row r="22" spans="1:19">
      <c r="A22" s="107">
        <f t="shared" si="9"/>
        <v>12</v>
      </c>
      <c r="B22" s="108" t="s">
        <v>17</v>
      </c>
      <c r="C22" s="109"/>
      <c r="D22" s="110">
        <v>40360</v>
      </c>
      <c r="E22" s="111">
        <f t="shared" si="15"/>
        <v>42004</v>
      </c>
      <c r="F22" s="16" t="str">
        <f t="shared" si="0"/>
        <v xml:space="preserve">4년 6개월 </v>
      </c>
      <c r="G22" s="112">
        <f t="shared" si="11"/>
        <v>1645</v>
      </c>
      <c r="H22" s="113">
        <f>1082620*3</f>
        <v>3247860</v>
      </c>
      <c r="I22" s="114">
        <v>478610</v>
      </c>
      <c r="J22" s="115">
        <f t="shared" si="10"/>
        <v>3368495</v>
      </c>
      <c r="K22" s="116">
        <f t="shared" si="12"/>
        <v>92</v>
      </c>
      <c r="L22" s="112">
        <f t="shared" si="13"/>
        <v>36613</v>
      </c>
      <c r="M22" s="117">
        <f t="shared" si="14"/>
        <v>4950278</v>
      </c>
      <c r="N22" s="32">
        <f t="shared" si="6"/>
        <v>4</v>
      </c>
      <c r="O22" s="12"/>
      <c r="P22" s="12"/>
      <c r="Q22" s="12"/>
      <c r="R22" s="12"/>
      <c r="S22" s="1"/>
    </row>
    <row r="23" spans="1:19">
      <c r="A23" s="107">
        <f t="shared" si="9"/>
        <v>13</v>
      </c>
      <c r="B23" s="108" t="s">
        <v>19</v>
      </c>
      <c r="C23" s="109"/>
      <c r="D23" s="110">
        <v>40513</v>
      </c>
      <c r="E23" s="111">
        <f t="shared" si="15"/>
        <v>42004</v>
      </c>
      <c r="F23" s="16" t="str">
        <f t="shared" si="0"/>
        <v xml:space="preserve">4년 1개월 </v>
      </c>
      <c r="G23" s="112">
        <f t="shared" si="11"/>
        <v>1492</v>
      </c>
      <c r="H23" s="113">
        <f>1082620*3</f>
        <v>3247860</v>
      </c>
      <c r="I23" s="114">
        <v>478610</v>
      </c>
      <c r="J23" s="115">
        <f t="shared" si="10"/>
        <v>3368495</v>
      </c>
      <c r="K23" s="116">
        <f t="shared" si="12"/>
        <v>92</v>
      </c>
      <c r="L23" s="112">
        <f t="shared" si="13"/>
        <v>36613</v>
      </c>
      <c r="M23" s="117">
        <f t="shared" si="14"/>
        <v>4489857</v>
      </c>
      <c r="N23" s="32">
        <f t="shared" si="6"/>
        <v>4</v>
      </c>
      <c r="O23" s="12"/>
      <c r="P23" s="12"/>
      <c r="Q23" s="12"/>
      <c r="R23" s="12"/>
      <c r="S23" s="1"/>
    </row>
    <row r="24" spans="1:19">
      <c r="A24" s="118"/>
      <c r="B24" s="119" t="s">
        <v>21</v>
      </c>
      <c r="C24" s="120"/>
      <c r="D24" s="121">
        <v>40701</v>
      </c>
      <c r="E24" s="122">
        <v>41095</v>
      </c>
      <c r="F24" s="16" t="str">
        <f t="shared" si="0"/>
        <v>1년 0개월 29일</v>
      </c>
      <c r="G24" s="123">
        <f t="shared" si="11"/>
        <v>395</v>
      </c>
      <c r="H24" s="124"/>
      <c r="I24" s="125"/>
      <c r="J24" s="126">
        <f t="shared" si="10"/>
        <v>0</v>
      </c>
      <c r="K24" s="127">
        <f t="shared" si="12"/>
        <v>66</v>
      </c>
      <c r="L24" s="123">
        <f>TRUNC((H24+(TRUNC(I24/$M$6,0)*K24))/K24,0)</f>
        <v>0</v>
      </c>
      <c r="M24" s="128">
        <f t="shared" si="14"/>
        <v>0</v>
      </c>
      <c r="N24" s="32">
        <f t="shared" si="6"/>
        <v>1</v>
      </c>
      <c r="O24" s="12"/>
      <c r="P24" s="12"/>
      <c r="Q24" s="12"/>
      <c r="R24" s="12"/>
      <c r="S24" s="1"/>
    </row>
    <row r="25" spans="1:19">
      <c r="A25" s="118"/>
      <c r="B25" s="119" t="s">
        <v>23</v>
      </c>
      <c r="C25" s="120"/>
      <c r="D25" s="121">
        <v>40701</v>
      </c>
      <c r="E25" s="122">
        <v>41138</v>
      </c>
      <c r="F25" s="16" t="str">
        <f t="shared" si="0"/>
        <v>1년 2개월 11일</v>
      </c>
      <c r="G25" s="123">
        <f t="shared" si="11"/>
        <v>438</v>
      </c>
      <c r="H25" s="124"/>
      <c r="I25" s="125"/>
      <c r="J25" s="126">
        <f t="shared" si="10"/>
        <v>0</v>
      </c>
      <c r="K25" s="127">
        <f t="shared" si="12"/>
        <v>78</v>
      </c>
      <c r="L25" s="123">
        <f t="shared" ref="L25:L26" si="16">TRUNC((H25+(TRUNC(I25/$M$6,0)*K25))/K25,0)</f>
        <v>0</v>
      </c>
      <c r="M25" s="128">
        <f t="shared" si="14"/>
        <v>0</v>
      </c>
      <c r="N25" s="32">
        <f t="shared" si="6"/>
        <v>1</v>
      </c>
      <c r="O25" s="12"/>
      <c r="P25" s="12"/>
      <c r="Q25" s="12"/>
      <c r="R25" s="12"/>
      <c r="S25" s="1"/>
    </row>
    <row r="26" spans="1:19">
      <c r="A26" s="118"/>
      <c r="B26" s="119" t="s">
        <v>25</v>
      </c>
      <c r="C26" s="120"/>
      <c r="D26" s="121">
        <v>40787</v>
      </c>
      <c r="E26" s="122">
        <v>41029</v>
      </c>
      <c r="F26" s="16" t="str">
        <f t="shared" si="0"/>
        <v xml:space="preserve">0년 8개월 </v>
      </c>
      <c r="G26" s="123">
        <f t="shared" si="11"/>
        <v>243</v>
      </c>
      <c r="H26" s="124"/>
      <c r="I26" s="125"/>
      <c r="J26" s="126">
        <f t="shared" si="10"/>
        <v>0</v>
      </c>
      <c r="K26" s="127">
        <f t="shared" si="12"/>
        <v>90</v>
      </c>
      <c r="L26" s="123">
        <f t="shared" si="16"/>
        <v>0</v>
      </c>
      <c r="M26" s="128">
        <f t="shared" si="14"/>
        <v>0</v>
      </c>
      <c r="N26" s="32">
        <f t="shared" si="6"/>
        <v>0</v>
      </c>
      <c r="O26" s="12"/>
      <c r="P26" s="12"/>
      <c r="Q26" s="12"/>
      <c r="R26" s="12"/>
      <c r="S26" s="1"/>
    </row>
    <row r="27" spans="1:19">
      <c r="A27" s="107">
        <f>A23+1</f>
        <v>14</v>
      </c>
      <c r="B27" s="108">
        <v>910000000</v>
      </c>
      <c r="C27" s="109"/>
      <c r="D27" s="110">
        <v>40857</v>
      </c>
      <c r="E27" s="111">
        <f>$K$6</f>
        <v>42004</v>
      </c>
      <c r="F27" s="16" t="str">
        <f t="shared" si="0"/>
        <v>3년 1개월 22일</v>
      </c>
      <c r="G27" s="112">
        <f>E27-D27+1</f>
        <v>1148</v>
      </c>
      <c r="H27" s="113">
        <f>1666670*3</f>
        <v>5000010</v>
      </c>
      <c r="I27" s="114">
        <v>300000</v>
      </c>
      <c r="J27" s="115">
        <f t="shared" si="10"/>
        <v>5075626</v>
      </c>
      <c r="K27" s="116">
        <f>DAY(EOMONTH(E27,-2))+DAY(EOMONTH(E27,-1))+DAY(E27)</f>
        <v>92</v>
      </c>
      <c r="L27" s="112">
        <f>TRUNC((H27+(TRUNC(I27/$M$6,0)*K27))/K27,0)</f>
        <v>55168</v>
      </c>
      <c r="M27" s="117">
        <f>TRUNC(L27*G27*(30/$M$6),0)</f>
        <v>5205440</v>
      </c>
      <c r="N27" s="32">
        <f t="shared" si="6"/>
        <v>3</v>
      </c>
      <c r="O27" s="12"/>
      <c r="P27" s="12"/>
      <c r="Q27" s="12"/>
      <c r="R27" s="12"/>
      <c r="S27" s="1"/>
    </row>
    <row r="28" spans="1:19" ht="17.25" thickBot="1">
      <c r="A28" s="148">
        <f>A27+1</f>
        <v>15</v>
      </c>
      <c r="B28" s="149" t="s">
        <v>11</v>
      </c>
      <c r="C28" s="150"/>
      <c r="D28" s="151">
        <v>40909</v>
      </c>
      <c r="E28" s="152">
        <f>$K$6</f>
        <v>42004</v>
      </c>
      <c r="F28" s="16" t="str">
        <f t="shared" si="0"/>
        <v xml:space="preserve">3년 0개월 </v>
      </c>
      <c r="G28" s="153">
        <f t="shared" ref="G28:G35" si="17">E28-D28+1</f>
        <v>1096</v>
      </c>
      <c r="H28" s="154">
        <f>963500*3</f>
        <v>2890500</v>
      </c>
      <c r="I28" s="155">
        <v>478610</v>
      </c>
      <c r="J28" s="156">
        <f t="shared" si="10"/>
        <v>3011135</v>
      </c>
      <c r="K28" s="157">
        <f t="shared" ref="K28:K35" si="18">DAY(EOMONTH(E28,-2))+DAY(EOMONTH(E28,-1))+DAY(E28)</f>
        <v>92</v>
      </c>
      <c r="L28" s="153">
        <f t="shared" ref="L28:L32" si="19">TRUNC((H28+(TRUNC(I28/$M$6,0)*K28))/K28,0)</f>
        <v>32729</v>
      </c>
      <c r="M28" s="158">
        <f t="shared" ref="M28:M35" si="20">TRUNC(L28*G28*(30/$M$6),0)</f>
        <v>2948300</v>
      </c>
      <c r="N28" s="32">
        <f t="shared" si="6"/>
        <v>3</v>
      </c>
      <c r="O28" s="12"/>
      <c r="P28" s="12"/>
      <c r="Q28" s="12"/>
      <c r="R28" s="12"/>
      <c r="S28" s="1"/>
    </row>
    <row r="29" spans="1:19" ht="17.25" thickTop="1">
      <c r="A29" s="96">
        <f t="shared" ref="A29:A30" si="21">A28+1</f>
        <v>16</v>
      </c>
      <c r="B29" s="97" t="s">
        <v>13</v>
      </c>
      <c r="C29" s="98"/>
      <c r="D29" s="99">
        <v>41005</v>
      </c>
      <c r="E29" s="100">
        <f t="shared" ref="E29:E35" si="22">$K$6</f>
        <v>42004</v>
      </c>
      <c r="F29" s="16" t="str">
        <f t="shared" si="0"/>
        <v>2년 8개월 26일</v>
      </c>
      <c r="G29" s="101">
        <f t="shared" si="17"/>
        <v>1000</v>
      </c>
      <c r="H29" s="102">
        <f>836288*3</f>
        <v>2508864</v>
      </c>
      <c r="I29" s="103">
        <v>500000</v>
      </c>
      <c r="J29" s="104">
        <f t="shared" si="10"/>
        <v>2634891</v>
      </c>
      <c r="K29" s="105">
        <f t="shared" si="18"/>
        <v>92</v>
      </c>
      <c r="L29" s="101">
        <f t="shared" si="19"/>
        <v>28639</v>
      </c>
      <c r="M29" s="106">
        <f t="shared" si="20"/>
        <v>2353890</v>
      </c>
      <c r="N29" s="32">
        <f t="shared" si="6"/>
        <v>2</v>
      </c>
      <c r="O29" s="12"/>
      <c r="P29" s="12"/>
      <c r="Q29" s="12"/>
      <c r="R29" s="12"/>
      <c r="S29" s="1"/>
    </row>
    <row r="30" spans="1:19">
      <c r="A30" s="107">
        <f t="shared" si="21"/>
        <v>17</v>
      </c>
      <c r="B30" s="108" t="s">
        <v>15</v>
      </c>
      <c r="C30" s="109"/>
      <c r="D30" s="110">
        <v>41023</v>
      </c>
      <c r="E30" s="111">
        <f t="shared" si="22"/>
        <v>42004</v>
      </c>
      <c r="F30" s="16" t="str">
        <f t="shared" si="0"/>
        <v>2년 8개월 8일</v>
      </c>
      <c r="G30" s="112">
        <f t="shared" si="17"/>
        <v>982</v>
      </c>
      <c r="H30" s="113">
        <f>940082*3</f>
        <v>2820246</v>
      </c>
      <c r="I30" s="114">
        <v>0</v>
      </c>
      <c r="J30" s="115">
        <f t="shared" si="10"/>
        <v>2820246</v>
      </c>
      <c r="K30" s="116">
        <f t="shared" si="18"/>
        <v>92</v>
      </c>
      <c r="L30" s="112">
        <f t="shared" si="19"/>
        <v>30654</v>
      </c>
      <c r="M30" s="117">
        <f t="shared" si="20"/>
        <v>2474155</v>
      </c>
      <c r="N30" s="32">
        <f t="shared" si="6"/>
        <v>2</v>
      </c>
      <c r="O30" s="12"/>
      <c r="P30" s="12"/>
      <c r="Q30" s="95"/>
      <c r="R30" s="12"/>
      <c r="S30" s="1"/>
    </row>
    <row r="31" spans="1:19">
      <c r="A31" s="118"/>
      <c r="B31" s="119" t="s">
        <v>17</v>
      </c>
      <c r="C31" s="120"/>
      <c r="D31" s="121">
        <v>41023</v>
      </c>
      <c r="E31" s="122">
        <v>41042</v>
      </c>
      <c r="F31" s="16" t="str">
        <f t="shared" si="0"/>
        <v>0년 0개월 20일</v>
      </c>
      <c r="G31" s="123">
        <f t="shared" si="17"/>
        <v>20</v>
      </c>
      <c r="H31" s="124"/>
      <c r="I31" s="125"/>
      <c r="J31" s="126">
        <f t="shared" si="10"/>
        <v>0</v>
      </c>
      <c r="K31" s="127">
        <f t="shared" si="18"/>
        <v>74</v>
      </c>
      <c r="L31" s="123">
        <f t="shared" si="19"/>
        <v>0</v>
      </c>
      <c r="M31" s="128">
        <f t="shared" si="20"/>
        <v>0</v>
      </c>
      <c r="N31" s="32">
        <f t="shared" si="6"/>
        <v>0</v>
      </c>
      <c r="O31" s="12"/>
      <c r="P31" s="12"/>
      <c r="Q31" s="12"/>
      <c r="R31" s="12"/>
      <c r="S31" s="1"/>
    </row>
    <row r="32" spans="1:19">
      <c r="A32" s="107">
        <f>A30+1</f>
        <v>18</v>
      </c>
      <c r="B32" s="108" t="s">
        <v>19</v>
      </c>
      <c r="C32" s="109"/>
      <c r="D32" s="110">
        <v>41030</v>
      </c>
      <c r="E32" s="111">
        <f t="shared" si="22"/>
        <v>42004</v>
      </c>
      <c r="F32" s="16" t="str">
        <f t="shared" si="0"/>
        <v xml:space="preserve">2년 8개월 </v>
      </c>
      <c r="G32" s="112">
        <f t="shared" si="17"/>
        <v>975</v>
      </c>
      <c r="H32" s="113">
        <f>1200000*3</f>
        <v>3600000</v>
      </c>
      <c r="I32" s="114">
        <v>0</v>
      </c>
      <c r="J32" s="115">
        <f t="shared" si="10"/>
        <v>3600000</v>
      </c>
      <c r="K32" s="116">
        <f t="shared" si="18"/>
        <v>92</v>
      </c>
      <c r="L32" s="112">
        <f t="shared" si="19"/>
        <v>39130</v>
      </c>
      <c r="M32" s="117">
        <f t="shared" si="20"/>
        <v>3135760</v>
      </c>
      <c r="N32" s="32">
        <f t="shared" si="6"/>
        <v>2</v>
      </c>
      <c r="O32" s="12"/>
      <c r="P32" s="12"/>
      <c r="Q32" s="12"/>
      <c r="R32" s="12"/>
      <c r="S32" s="1"/>
    </row>
    <row r="33" spans="1:19">
      <c r="A33" s="107">
        <f>A32+1</f>
        <v>19</v>
      </c>
      <c r="B33" s="108" t="s">
        <v>21</v>
      </c>
      <c r="C33" s="109"/>
      <c r="D33" s="110">
        <v>41071</v>
      </c>
      <c r="E33" s="111">
        <f t="shared" si="22"/>
        <v>42004</v>
      </c>
      <c r="F33" s="16" t="str">
        <f t="shared" si="0"/>
        <v>2년 6개월 21일</v>
      </c>
      <c r="G33" s="112">
        <f t="shared" si="17"/>
        <v>934</v>
      </c>
      <c r="H33" s="113">
        <f>100000*30</f>
        <v>3000000</v>
      </c>
      <c r="I33" s="114">
        <v>0</v>
      </c>
      <c r="J33" s="115">
        <f t="shared" si="10"/>
        <v>3000000</v>
      </c>
      <c r="K33" s="116">
        <f t="shared" si="18"/>
        <v>92</v>
      </c>
      <c r="L33" s="112">
        <f>TRUNC((H33+(TRUNC(I33/$M$6,0)*K33))/K33,0)</f>
        <v>32608</v>
      </c>
      <c r="M33" s="117">
        <f t="shared" si="20"/>
        <v>2503222</v>
      </c>
      <c r="N33" s="32">
        <f t="shared" si="6"/>
        <v>2</v>
      </c>
      <c r="O33" s="12"/>
      <c r="P33" s="12"/>
      <c r="Q33" s="12"/>
      <c r="R33" s="12"/>
      <c r="S33" s="1"/>
    </row>
    <row r="34" spans="1:19">
      <c r="A34" s="107">
        <f t="shared" ref="A34:A53" si="23">A33+1</f>
        <v>20</v>
      </c>
      <c r="B34" s="108" t="s">
        <v>23</v>
      </c>
      <c r="C34" s="109"/>
      <c r="D34" s="110">
        <v>41106</v>
      </c>
      <c r="E34" s="111">
        <f t="shared" si="22"/>
        <v>42004</v>
      </c>
      <c r="F34" s="16" t="str">
        <f t="shared" si="0"/>
        <v>2년 5개월 16일</v>
      </c>
      <c r="G34" s="112">
        <f t="shared" si="17"/>
        <v>899</v>
      </c>
      <c r="H34" s="113">
        <v>0</v>
      </c>
      <c r="I34" s="114">
        <v>0</v>
      </c>
      <c r="J34" s="115">
        <f t="shared" si="10"/>
        <v>0</v>
      </c>
      <c r="K34" s="116">
        <f t="shared" si="18"/>
        <v>92</v>
      </c>
      <c r="L34" s="112">
        <f t="shared" ref="L34:L35" si="24">TRUNC((H34+(TRUNC(I34/$M$6,0)*K34))/K34,0)</f>
        <v>0</v>
      </c>
      <c r="M34" s="117">
        <f t="shared" si="20"/>
        <v>0</v>
      </c>
      <c r="N34" s="32">
        <f t="shared" si="6"/>
        <v>2</v>
      </c>
      <c r="O34" s="12"/>
      <c r="P34" s="12"/>
      <c r="Q34" s="12"/>
      <c r="R34" s="12"/>
      <c r="S34" s="1"/>
    </row>
    <row r="35" spans="1:19">
      <c r="A35" s="107">
        <f t="shared" si="23"/>
        <v>21</v>
      </c>
      <c r="B35" s="108" t="s">
        <v>25</v>
      </c>
      <c r="C35" s="109"/>
      <c r="D35" s="110">
        <v>41080</v>
      </c>
      <c r="E35" s="111">
        <f t="shared" si="22"/>
        <v>42004</v>
      </c>
      <c r="F35" s="16" t="str">
        <f t="shared" si="0"/>
        <v>2년 6개월 12일</v>
      </c>
      <c r="G35" s="112">
        <f t="shared" si="17"/>
        <v>925</v>
      </c>
      <c r="H35" s="113">
        <f>323856*3*3</f>
        <v>2914704</v>
      </c>
      <c r="I35" s="114">
        <v>0</v>
      </c>
      <c r="J35" s="115">
        <f t="shared" si="10"/>
        <v>2914704</v>
      </c>
      <c r="K35" s="116">
        <f t="shared" si="18"/>
        <v>92</v>
      </c>
      <c r="L35" s="112">
        <f t="shared" si="24"/>
        <v>31681</v>
      </c>
      <c r="M35" s="117">
        <f t="shared" si="20"/>
        <v>2408623</v>
      </c>
      <c r="N35" s="32">
        <f t="shared" si="6"/>
        <v>2</v>
      </c>
      <c r="O35" s="12"/>
      <c r="P35" s="12"/>
      <c r="Q35" s="12"/>
      <c r="R35" s="12"/>
      <c r="S35" s="1"/>
    </row>
    <row r="36" spans="1:19">
      <c r="A36" s="107">
        <f t="shared" si="23"/>
        <v>22</v>
      </c>
      <c r="B36" s="108">
        <v>910000000</v>
      </c>
      <c r="C36" s="109"/>
      <c r="D36" s="110">
        <v>41064</v>
      </c>
      <c r="E36" s="111">
        <f>$K$6</f>
        <v>42004</v>
      </c>
      <c r="F36" s="16" t="str">
        <f t="shared" si="0"/>
        <v>2년 6개월 28일</v>
      </c>
      <c r="G36" s="112">
        <f>E36-D36+1</f>
        <v>941</v>
      </c>
      <c r="H36" s="113">
        <f>1646408*3</f>
        <v>4939224</v>
      </c>
      <c r="I36" s="114">
        <v>0</v>
      </c>
      <c r="J36" s="115">
        <f t="shared" ref="J36:J53" si="25">TRUNC(H36+(I36/$M$6*K36),0)</f>
        <v>4939224</v>
      </c>
      <c r="K36" s="116">
        <f>DAY(EOMONTH(E36,-2))+DAY(EOMONTH(E36,-1))+DAY(E36)</f>
        <v>92</v>
      </c>
      <c r="L36" s="112">
        <f>TRUNC((H36+(TRUNC(I36/$M$6,0)*K36))/K36,0)</f>
        <v>53687</v>
      </c>
      <c r="M36" s="117">
        <f>TRUNC(L36*G36*(30/$M$6),0)</f>
        <v>4152284</v>
      </c>
      <c r="N36" s="32">
        <f t="shared" si="6"/>
        <v>2</v>
      </c>
      <c r="O36" s="12"/>
      <c r="P36" s="12"/>
      <c r="Q36" s="12"/>
      <c r="R36" s="12"/>
      <c r="S36" s="1"/>
    </row>
    <row r="37" spans="1:19">
      <c r="A37" s="107">
        <f t="shared" si="23"/>
        <v>23</v>
      </c>
      <c r="B37" s="108" t="s">
        <v>11</v>
      </c>
      <c r="C37" s="109"/>
      <c r="D37" s="110">
        <v>41085</v>
      </c>
      <c r="E37" s="111">
        <f>$K$6</f>
        <v>42004</v>
      </c>
      <c r="F37" s="16" t="str">
        <f t="shared" si="0"/>
        <v>2년 6개월 7일</v>
      </c>
      <c r="G37" s="112">
        <f t="shared" ref="G37:G53" si="26">E37-D37+1</f>
        <v>920</v>
      </c>
      <c r="H37" s="113">
        <v>0</v>
      </c>
      <c r="I37" s="114">
        <v>0</v>
      </c>
      <c r="J37" s="115">
        <f t="shared" si="25"/>
        <v>0</v>
      </c>
      <c r="K37" s="116">
        <f t="shared" ref="K37:K53" si="27">DAY(EOMONTH(E37,-2))+DAY(EOMONTH(E37,-1))+DAY(E37)</f>
        <v>92</v>
      </c>
      <c r="L37" s="112">
        <f t="shared" ref="L37:L41" si="28">TRUNC((H37+(TRUNC(I37/$M$6,0)*K37))/K37,0)</f>
        <v>0</v>
      </c>
      <c r="M37" s="117">
        <f t="shared" ref="M37:M53" si="29">TRUNC(L37*G37*(30/$M$6),0)</f>
        <v>0</v>
      </c>
      <c r="N37" s="32">
        <f t="shared" si="6"/>
        <v>2</v>
      </c>
      <c r="O37" s="12"/>
      <c r="P37" s="12"/>
      <c r="Q37" s="12"/>
      <c r="R37" s="12"/>
      <c r="S37" s="1"/>
    </row>
    <row r="38" spans="1:19">
      <c r="A38" s="107">
        <f t="shared" si="23"/>
        <v>24</v>
      </c>
      <c r="B38" s="108" t="s">
        <v>13</v>
      </c>
      <c r="C38" s="109"/>
      <c r="D38" s="110">
        <v>41141</v>
      </c>
      <c r="E38" s="111">
        <f t="shared" ref="E38:E53" si="30">$K$6</f>
        <v>42004</v>
      </c>
      <c r="F38" s="16" t="str">
        <f t="shared" si="0"/>
        <v>2년 4개월 12일</v>
      </c>
      <c r="G38" s="112">
        <f t="shared" si="26"/>
        <v>864</v>
      </c>
      <c r="H38" s="113">
        <v>0</v>
      </c>
      <c r="I38" s="114">
        <v>0</v>
      </c>
      <c r="J38" s="115">
        <f t="shared" si="25"/>
        <v>0</v>
      </c>
      <c r="K38" s="116">
        <f t="shared" si="27"/>
        <v>92</v>
      </c>
      <c r="L38" s="112">
        <f t="shared" si="28"/>
        <v>0</v>
      </c>
      <c r="M38" s="117">
        <f t="shared" si="29"/>
        <v>0</v>
      </c>
      <c r="N38" s="32">
        <f t="shared" si="6"/>
        <v>2</v>
      </c>
      <c r="O38" s="12"/>
      <c r="P38" s="12"/>
      <c r="Q38" s="12"/>
      <c r="R38" s="12"/>
      <c r="S38" s="1"/>
    </row>
    <row r="39" spans="1:19">
      <c r="A39" s="107">
        <f t="shared" si="23"/>
        <v>25</v>
      </c>
      <c r="B39" s="108" t="s">
        <v>15</v>
      </c>
      <c r="C39" s="109"/>
      <c r="D39" s="110">
        <v>41142</v>
      </c>
      <c r="E39" s="111">
        <f t="shared" si="30"/>
        <v>42004</v>
      </c>
      <c r="F39" s="16" t="str">
        <f t="shared" si="0"/>
        <v>2년 4개월 11일</v>
      </c>
      <c r="G39" s="112">
        <f t="shared" si="26"/>
        <v>863</v>
      </c>
      <c r="H39" s="113">
        <v>0</v>
      </c>
      <c r="I39" s="114">
        <v>0</v>
      </c>
      <c r="J39" s="115">
        <f t="shared" si="25"/>
        <v>0</v>
      </c>
      <c r="K39" s="116">
        <f t="shared" si="27"/>
        <v>92</v>
      </c>
      <c r="L39" s="112">
        <f t="shared" si="28"/>
        <v>0</v>
      </c>
      <c r="M39" s="117">
        <f t="shared" si="29"/>
        <v>0</v>
      </c>
      <c r="N39" s="32">
        <f t="shared" si="6"/>
        <v>2</v>
      </c>
      <c r="O39" s="12"/>
      <c r="P39" s="12"/>
      <c r="Q39" s="95"/>
      <c r="R39" s="12"/>
      <c r="S39" s="1"/>
    </row>
    <row r="40" spans="1:19">
      <c r="A40" s="107">
        <f t="shared" si="23"/>
        <v>26</v>
      </c>
      <c r="B40" s="108" t="s">
        <v>17</v>
      </c>
      <c r="C40" s="109"/>
      <c r="D40" s="110">
        <v>41141</v>
      </c>
      <c r="E40" s="111">
        <f t="shared" si="30"/>
        <v>42004</v>
      </c>
      <c r="F40" s="16" t="str">
        <f t="shared" si="0"/>
        <v>2년 4개월 12일</v>
      </c>
      <c r="G40" s="112">
        <f t="shared" si="26"/>
        <v>864</v>
      </c>
      <c r="H40" s="113"/>
      <c r="I40" s="114"/>
      <c r="J40" s="115">
        <f t="shared" si="25"/>
        <v>0</v>
      </c>
      <c r="K40" s="116">
        <f t="shared" si="27"/>
        <v>92</v>
      </c>
      <c r="L40" s="112">
        <f t="shared" si="28"/>
        <v>0</v>
      </c>
      <c r="M40" s="117">
        <f t="shared" si="29"/>
        <v>0</v>
      </c>
      <c r="N40" s="32">
        <f t="shared" si="6"/>
        <v>2</v>
      </c>
      <c r="O40" s="12"/>
      <c r="P40" s="12"/>
      <c r="Q40" s="12"/>
      <c r="R40" s="12"/>
      <c r="S40" s="1"/>
    </row>
    <row r="41" spans="1:19">
      <c r="A41" s="107">
        <f t="shared" si="23"/>
        <v>27</v>
      </c>
      <c r="B41" s="108" t="s">
        <v>19</v>
      </c>
      <c r="C41" s="109"/>
      <c r="D41" s="110">
        <v>41100</v>
      </c>
      <c r="E41" s="111">
        <f t="shared" si="30"/>
        <v>42004</v>
      </c>
      <c r="F41" s="16" t="str">
        <f t="shared" si="0"/>
        <v>2년 5개월 22일</v>
      </c>
      <c r="G41" s="112">
        <f t="shared" si="26"/>
        <v>905</v>
      </c>
      <c r="H41" s="113"/>
      <c r="I41" s="114"/>
      <c r="J41" s="115">
        <f t="shared" si="25"/>
        <v>0</v>
      </c>
      <c r="K41" s="116">
        <f t="shared" si="27"/>
        <v>92</v>
      </c>
      <c r="L41" s="112">
        <f t="shared" si="28"/>
        <v>0</v>
      </c>
      <c r="M41" s="117">
        <f t="shared" si="29"/>
        <v>0</v>
      </c>
      <c r="N41" s="32">
        <f t="shared" si="6"/>
        <v>2</v>
      </c>
      <c r="O41" s="12"/>
      <c r="P41" s="12"/>
      <c r="Q41" s="12"/>
      <c r="R41" s="12"/>
      <c r="S41" s="1"/>
    </row>
    <row r="42" spans="1:19">
      <c r="A42" s="107">
        <f t="shared" si="23"/>
        <v>28</v>
      </c>
      <c r="B42" s="108" t="s">
        <v>21</v>
      </c>
      <c r="C42" s="109"/>
      <c r="D42" s="110">
        <v>41141</v>
      </c>
      <c r="E42" s="111">
        <f t="shared" si="30"/>
        <v>42004</v>
      </c>
      <c r="F42" s="16" t="str">
        <f t="shared" si="0"/>
        <v>2년 4개월 12일</v>
      </c>
      <c r="G42" s="112">
        <f t="shared" si="26"/>
        <v>864</v>
      </c>
      <c r="H42" s="113"/>
      <c r="I42" s="114"/>
      <c r="J42" s="115">
        <f t="shared" si="25"/>
        <v>0</v>
      </c>
      <c r="K42" s="116">
        <f t="shared" si="27"/>
        <v>92</v>
      </c>
      <c r="L42" s="112">
        <f>TRUNC((H42+(TRUNC(I42/$M$6,0)*K42))/K42,0)</f>
        <v>0</v>
      </c>
      <c r="M42" s="117">
        <f t="shared" si="29"/>
        <v>0</v>
      </c>
      <c r="N42" s="32">
        <f t="shared" si="6"/>
        <v>2</v>
      </c>
      <c r="O42" s="12"/>
      <c r="P42" s="12"/>
      <c r="Q42" s="12"/>
      <c r="R42" s="12"/>
      <c r="S42" s="1"/>
    </row>
    <row r="43" spans="1:19">
      <c r="A43" s="107">
        <f t="shared" si="23"/>
        <v>29</v>
      </c>
      <c r="B43" s="108" t="s">
        <v>23</v>
      </c>
      <c r="C43" s="109"/>
      <c r="D43" s="110">
        <v>41137</v>
      </c>
      <c r="E43" s="111">
        <f t="shared" si="30"/>
        <v>42004</v>
      </c>
      <c r="F43" s="16" t="str">
        <f t="shared" si="0"/>
        <v>2년 4개월 16일</v>
      </c>
      <c r="G43" s="112">
        <f t="shared" si="26"/>
        <v>868</v>
      </c>
      <c r="H43" s="113"/>
      <c r="I43" s="114"/>
      <c r="J43" s="115">
        <f t="shared" si="25"/>
        <v>0</v>
      </c>
      <c r="K43" s="116">
        <f t="shared" si="27"/>
        <v>92</v>
      </c>
      <c r="L43" s="112">
        <f t="shared" ref="L43:L44" si="31">TRUNC((H43+(TRUNC(I43/$M$6,0)*K43))/K43,0)</f>
        <v>0</v>
      </c>
      <c r="M43" s="117">
        <f t="shared" si="29"/>
        <v>0</v>
      </c>
      <c r="N43" s="32">
        <f t="shared" si="6"/>
        <v>2</v>
      </c>
      <c r="O43" s="12"/>
      <c r="P43" s="12"/>
      <c r="Q43" s="12"/>
      <c r="R43" s="12"/>
      <c r="S43" s="1"/>
    </row>
    <row r="44" spans="1:19">
      <c r="A44" s="107">
        <f t="shared" si="23"/>
        <v>30</v>
      </c>
      <c r="B44" s="108" t="s">
        <v>25</v>
      </c>
      <c r="C44" s="109"/>
      <c r="D44" s="110">
        <v>41149</v>
      </c>
      <c r="E44" s="111">
        <f t="shared" si="30"/>
        <v>42004</v>
      </c>
      <c r="F44" s="16" t="str">
        <f t="shared" si="0"/>
        <v>2년 4개월 4일</v>
      </c>
      <c r="G44" s="112">
        <f t="shared" si="26"/>
        <v>856</v>
      </c>
      <c r="H44" s="113"/>
      <c r="I44" s="114"/>
      <c r="J44" s="115">
        <f t="shared" si="25"/>
        <v>0</v>
      </c>
      <c r="K44" s="116">
        <f t="shared" si="27"/>
        <v>92</v>
      </c>
      <c r="L44" s="112">
        <f t="shared" si="31"/>
        <v>0</v>
      </c>
      <c r="M44" s="117">
        <f t="shared" si="29"/>
        <v>0</v>
      </c>
      <c r="N44" s="32">
        <f t="shared" si="6"/>
        <v>2</v>
      </c>
      <c r="O44" s="12"/>
      <c r="P44" s="12"/>
      <c r="Q44" s="12"/>
      <c r="R44" s="12"/>
      <c r="S44" s="1"/>
    </row>
    <row r="45" spans="1:19">
      <c r="A45" s="107">
        <f t="shared" si="23"/>
        <v>31</v>
      </c>
      <c r="B45" s="108" t="s">
        <v>21</v>
      </c>
      <c r="C45" s="109"/>
      <c r="D45" s="110">
        <v>41138</v>
      </c>
      <c r="E45" s="111">
        <f t="shared" si="30"/>
        <v>42004</v>
      </c>
      <c r="F45" s="16" t="str">
        <f t="shared" si="0"/>
        <v>2년 4개월 15일</v>
      </c>
      <c r="G45" s="112">
        <f t="shared" ref="G45:G47" si="32">E45-D45+1</f>
        <v>867</v>
      </c>
      <c r="H45" s="113"/>
      <c r="I45" s="114"/>
      <c r="J45" s="115">
        <f t="shared" ref="J45:J47" si="33">TRUNC(H45+(I45/$M$6*K45),0)</f>
        <v>0</v>
      </c>
      <c r="K45" s="116">
        <f t="shared" ref="K45:K47" si="34">DAY(EOMONTH(E45,-2))+DAY(EOMONTH(E45,-1))+DAY(E45)</f>
        <v>92</v>
      </c>
      <c r="L45" s="112">
        <f>TRUNC((H45+(TRUNC(I45/$M$6,0)*K45))/K45,0)</f>
        <v>0</v>
      </c>
      <c r="M45" s="117">
        <f t="shared" ref="M45:M47" si="35">TRUNC(L45*G45*(30/$M$6),0)</f>
        <v>0</v>
      </c>
      <c r="N45" s="32">
        <f t="shared" si="6"/>
        <v>2</v>
      </c>
      <c r="O45" s="12"/>
      <c r="P45" s="12"/>
      <c r="Q45" s="12"/>
      <c r="R45" s="12"/>
      <c r="S45" s="1"/>
    </row>
    <row r="46" spans="1:19">
      <c r="A46" s="107">
        <f t="shared" si="23"/>
        <v>32</v>
      </c>
      <c r="B46" s="108" t="s">
        <v>23</v>
      </c>
      <c r="C46" s="109"/>
      <c r="D46" s="110">
        <v>41141</v>
      </c>
      <c r="E46" s="111">
        <f t="shared" si="30"/>
        <v>42004</v>
      </c>
      <c r="F46" s="16" t="str">
        <f t="shared" si="0"/>
        <v>2년 4개월 12일</v>
      </c>
      <c r="G46" s="112">
        <f t="shared" si="32"/>
        <v>864</v>
      </c>
      <c r="H46" s="113"/>
      <c r="I46" s="114"/>
      <c r="J46" s="115">
        <f t="shared" si="33"/>
        <v>0</v>
      </c>
      <c r="K46" s="116">
        <f t="shared" si="34"/>
        <v>92</v>
      </c>
      <c r="L46" s="112">
        <f t="shared" ref="L46:L47" si="36">TRUNC((H46+(TRUNC(I46/$M$6,0)*K46))/K46,0)</f>
        <v>0</v>
      </c>
      <c r="M46" s="117">
        <f t="shared" si="35"/>
        <v>0</v>
      </c>
      <c r="N46" s="32">
        <f t="shared" si="6"/>
        <v>2</v>
      </c>
      <c r="O46" s="12"/>
      <c r="P46" s="12"/>
      <c r="Q46" s="12"/>
      <c r="R46" s="12"/>
      <c r="S46" s="1"/>
    </row>
    <row r="47" spans="1:19">
      <c r="A47" s="107">
        <f t="shared" si="23"/>
        <v>33</v>
      </c>
      <c r="B47" s="108" t="s">
        <v>25</v>
      </c>
      <c r="C47" s="109"/>
      <c r="D47" s="110">
        <v>41129</v>
      </c>
      <c r="E47" s="111">
        <f t="shared" si="30"/>
        <v>42004</v>
      </c>
      <c r="F47" s="16" t="str">
        <f t="shared" si="0"/>
        <v>2년 4개월 24일</v>
      </c>
      <c r="G47" s="112">
        <f t="shared" si="32"/>
        <v>876</v>
      </c>
      <c r="H47" s="113"/>
      <c r="I47" s="114"/>
      <c r="J47" s="115">
        <f t="shared" si="33"/>
        <v>0</v>
      </c>
      <c r="K47" s="116">
        <f t="shared" si="34"/>
        <v>92</v>
      </c>
      <c r="L47" s="112">
        <f t="shared" si="36"/>
        <v>0</v>
      </c>
      <c r="M47" s="117">
        <f t="shared" si="35"/>
        <v>0</v>
      </c>
      <c r="N47" s="32">
        <f t="shared" si="6"/>
        <v>2</v>
      </c>
      <c r="O47" s="12"/>
      <c r="P47" s="12"/>
      <c r="Q47" s="12"/>
      <c r="R47" s="12"/>
      <c r="S47" s="1"/>
    </row>
    <row r="48" spans="1:19">
      <c r="A48" s="107">
        <f t="shared" si="23"/>
        <v>34</v>
      </c>
      <c r="B48" s="108" t="s">
        <v>21</v>
      </c>
      <c r="C48" s="109"/>
      <c r="D48" s="110">
        <v>41106</v>
      </c>
      <c r="E48" s="111">
        <f t="shared" si="30"/>
        <v>42004</v>
      </c>
      <c r="F48" s="16" t="str">
        <f t="shared" si="0"/>
        <v>2년 5개월 16일</v>
      </c>
      <c r="G48" s="112">
        <f t="shared" ref="G48:G50" si="37">E48-D48+1</f>
        <v>899</v>
      </c>
      <c r="H48" s="113"/>
      <c r="I48" s="114"/>
      <c r="J48" s="115">
        <f t="shared" ref="J48:J50" si="38">TRUNC(H48+(I48/$M$6*K48),0)</f>
        <v>0</v>
      </c>
      <c r="K48" s="116">
        <f t="shared" ref="K48:K50" si="39">DAY(EOMONTH(E48,-2))+DAY(EOMONTH(E48,-1))+DAY(E48)</f>
        <v>92</v>
      </c>
      <c r="L48" s="112">
        <f>TRUNC((H48+(TRUNC(I48/$M$6,0)*K48))/K48,0)</f>
        <v>0</v>
      </c>
      <c r="M48" s="117">
        <f t="shared" ref="M48:M50" si="40">TRUNC(L48*G48*(30/$M$6),0)</f>
        <v>0</v>
      </c>
      <c r="N48" s="32">
        <f t="shared" si="6"/>
        <v>2</v>
      </c>
      <c r="O48" s="12"/>
      <c r="P48" s="12"/>
      <c r="Q48" s="12"/>
      <c r="R48" s="12"/>
      <c r="S48" s="1"/>
    </row>
    <row r="49" spans="1:19">
      <c r="A49" s="107">
        <f t="shared" si="23"/>
        <v>35</v>
      </c>
      <c r="B49" s="108" t="s">
        <v>23</v>
      </c>
      <c r="C49" s="109"/>
      <c r="D49" s="110">
        <v>41106</v>
      </c>
      <c r="E49" s="111">
        <f t="shared" si="30"/>
        <v>42004</v>
      </c>
      <c r="F49" s="16" t="str">
        <f t="shared" si="0"/>
        <v>2년 5개월 16일</v>
      </c>
      <c r="G49" s="112">
        <f t="shared" si="37"/>
        <v>899</v>
      </c>
      <c r="H49" s="113"/>
      <c r="I49" s="114"/>
      <c r="J49" s="115">
        <f t="shared" si="38"/>
        <v>0</v>
      </c>
      <c r="K49" s="116">
        <f t="shared" si="39"/>
        <v>92</v>
      </c>
      <c r="L49" s="112">
        <f t="shared" ref="L49:L50" si="41">TRUNC((H49+(TRUNC(I49/$M$6,0)*K49))/K49,0)</f>
        <v>0</v>
      </c>
      <c r="M49" s="117">
        <f t="shared" si="40"/>
        <v>0</v>
      </c>
      <c r="N49" s="32">
        <f t="shared" si="6"/>
        <v>2</v>
      </c>
      <c r="O49" s="12"/>
      <c r="P49" s="12"/>
      <c r="Q49" s="12"/>
      <c r="R49" s="12"/>
      <c r="S49" s="1"/>
    </row>
    <row r="50" spans="1:19">
      <c r="A50" s="107">
        <f t="shared" si="23"/>
        <v>36</v>
      </c>
      <c r="B50" s="108" t="s">
        <v>25</v>
      </c>
      <c r="C50" s="109"/>
      <c r="D50" s="110">
        <v>41137</v>
      </c>
      <c r="E50" s="111">
        <f t="shared" si="30"/>
        <v>42004</v>
      </c>
      <c r="F50" s="16" t="str">
        <f t="shared" si="0"/>
        <v>2년 4개월 16일</v>
      </c>
      <c r="G50" s="112">
        <f t="shared" si="37"/>
        <v>868</v>
      </c>
      <c r="H50" s="113"/>
      <c r="I50" s="114"/>
      <c r="J50" s="115">
        <f t="shared" si="38"/>
        <v>0</v>
      </c>
      <c r="K50" s="116">
        <f t="shared" si="39"/>
        <v>92</v>
      </c>
      <c r="L50" s="112">
        <f t="shared" si="41"/>
        <v>0</v>
      </c>
      <c r="M50" s="117">
        <f t="shared" si="40"/>
        <v>0</v>
      </c>
      <c r="N50" s="32">
        <f t="shared" si="6"/>
        <v>2</v>
      </c>
      <c r="O50" s="12"/>
      <c r="P50" s="12"/>
      <c r="Q50" s="12"/>
      <c r="R50" s="12"/>
      <c r="S50" s="1"/>
    </row>
    <row r="51" spans="1:19">
      <c r="A51" s="107">
        <f t="shared" si="23"/>
        <v>37</v>
      </c>
      <c r="B51" s="108" t="s">
        <v>21</v>
      </c>
      <c r="C51" s="109"/>
      <c r="D51" s="110">
        <v>41151</v>
      </c>
      <c r="E51" s="111">
        <f t="shared" si="30"/>
        <v>42004</v>
      </c>
      <c r="F51" s="16" t="str">
        <f t="shared" si="0"/>
        <v>2년 4개월 2일</v>
      </c>
      <c r="G51" s="112">
        <f t="shared" si="26"/>
        <v>854</v>
      </c>
      <c r="H51" s="113"/>
      <c r="I51" s="114"/>
      <c r="J51" s="115">
        <f t="shared" si="25"/>
        <v>0</v>
      </c>
      <c r="K51" s="116">
        <f t="shared" si="27"/>
        <v>92</v>
      </c>
      <c r="L51" s="112">
        <f>TRUNC((H51+(TRUNC(I51/$M$6,0)*K51))/K51,0)</f>
        <v>0</v>
      </c>
      <c r="M51" s="117">
        <f t="shared" si="29"/>
        <v>0</v>
      </c>
      <c r="N51" s="32">
        <f t="shared" si="6"/>
        <v>2</v>
      </c>
      <c r="O51" s="12"/>
      <c r="P51" s="12"/>
      <c r="Q51" s="12"/>
      <c r="R51" s="12"/>
      <c r="S51" s="1"/>
    </row>
    <row r="52" spans="1:19">
      <c r="A52" s="107">
        <f t="shared" si="23"/>
        <v>38</v>
      </c>
      <c r="B52" s="108" t="s">
        <v>23</v>
      </c>
      <c r="C52" s="109"/>
      <c r="D52" s="110">
        <v>41085</v>
      </c>
      <c r="E52" s="111">
        <f t="shared" si="30"/>
        <v>42004</v>
      </c>
      <c r="F52" s="16" t="str">
        <f t="shared" si="0"/>
        <v>2년 6개월 7일</v>
      </c>
      <c r="G52" s="112">
        <f t="shared" si="26"/>
        <v>920</v>
      </c>
      <c r="H52" s="113">
        <f>863616*3</f>
        <v>2590848</v>
      </c>
      <c r="I52" s="114"/>
      <c r="J52" s="115">
        <f t="shared" si="25"/>
        <v>2590848</v>
      </c>
      <c r="K52" s="116">
        <f t="shared" si="27"/>
        <v>92</v>
      </c>
      <c r="L52" s="112">
        <f t="shared" ref="L52:L53" si="42">TRUNC((H52+(TRUNC(I52/$M$6,0)*K52))/K52,0)</f>
        <v>28161</v>
      </c>
      <c r="M52" s="117">
        <f t="shared" si="29"/>
        <v>2129434</v>
      </c>
      <c r="N52" s="32">
        <f t="shared" si="6"/>
        <v>2</v>
      </c>
      <c r="O52" s="12"/>
      <c r="P52" s="12"/>
      <c r="Q52" s="12"/>
      <c r="R52" s="12"/>
      <c r="S52" s="1"/>
    </row>
    <row r="53" spans="1:19" ht="17.25" thickBot="1">
      <c r="A53" s="129">
        <f t="shared" si="23"/>
        <v>39</v>
      </c>
      <c r="B53" s="130" t="s">
        <v>25</v>
      </c>
      <c r="C53" s="131"/>
      <c r="D53" s="132">
        <v>41085</v>
      </c>
      <c r="E53" s="133">
        <f t="shared" si="30"/>
        <v>42004</v>
      </c>
      <c r="F53" s="246" t="str">
        <f t="shared" si="0"/>
        <v>2년 6개월 7일</v>
      </c>
      <c r="G53" s="134">
        <f t="shared" si="26"/>
        <v>920</v>
      </c>
      <c r="H53" s="135">
        <f>1713696*3</f>
        <v>5141088</v>
      </c>
      <c r="I53" s="136"/>
      <c r="J53" s="137">
        <f t="shared" si="25"/>
        <v>5141088</v>
      </c>
      <c r="K53" s="138">
        <f t="shared" si="27"/>
        <v>92</v>
      </c>
      <c r="L53" s="134">
        <f t="shared" si="42"/>
        <v>55881</v>
      </c>
      <c r="M53" s="139">
        <f t="shared" si="29"/>
        <v>4225522</v>
      </c>
      <c r="N53" s="32">
        <f t="shared" si="6"/>
        <v>2</v>
      </c>
      <c r="O53" s="12"/>
      <c r="P53" s="12"/>
      <c r="Q53" s="12"/>
      <c r="R53" s="12"/>
      <c r="S53" s="1"/>
    </row>
    <row r="54" spans="1:19" ht="17.25" thickTop="1">
      <c r="A54" s="918" t="s">
        <v>54</v>
      </c>
      <c r="B54" s="919"/>
      <c r="C54" s="919"/>
      <c r="D54" s="919"/>
      <c r="E54" s="919"/>
      <c r="F54" s="919"/>
      <c r="G54" s="920"/>
      <c r="H54" s="27">
        <f>SUM(H9:H17)</f>
        <v>41043156</v>
      </c>
      <c r="I54" s="27">
        <f t="shared" ref="I54" si="43">SUM(I9:I17)</f>
        <v>2757220</v>
      </c>
      <c r="J54" s="27">
        <f t="shared" si="1"/>
        <v>47245012</v>
      </c>
      <c r="K54" s="57">
        <f>SUM(K9:K17)</f>
        <v>821</v>
      </c>
      <c r="L54" s="58"/>
      <c r="M54" s="27">
        <f>SUM(M9:M53)</f>
        <v>129351111</v>
      </c>
      <c r="N54" s="1"/>
      <c r="O54" s="12"/>
      <c r="P54" s="12"/>
      <c r="Q54" s="12"/>
      <c r="R54" s="12"/>
      <c r="S54" s="1"/>
    </row>
    <row r="55" spans="1:19">
      <c r="A55" s="33"/>
      <c r="B55" s="33"/>
      <c r="C55" s="33"/>
      <c r="D55" s="34"/>
      <c r="E55" s="34"/>
      <c r="F55" s="35"/>
      <c r="G55" s="36"/>
      <c r="H55" s="37"/>
      <c r="I55" s="37"/>
      <c r="J55" s="37"/>
      <c r="K55" s="38"/>
      <c r="L55" s="38"/>
      <c r="M55" s="37"/>
      <c r="N55" s="1"/>
      <c r="O55" s="12"/>
      <c r="P55" s="12"/>
      <c r="Q55" s="12"/>
      <c r="R55" s="12"/>
      <c r="S55" s="1"/>
    </row>
    <row r="56" spans="1:19" ht="17.25" thickBot="1">
      <c r="A56" s="45" t="s">
        <v>67</v>
      </c>
      <c r="B56" s="39"/>
      <c r="C56" s="39"/>
      <c r="D56" s="40"/>
      <c r="E56" s="40"/>
      <c r="F56" s="66" t="s">
        <v>76</v>
      </c>
      <c r="G56" s="41"/>
      <c r="H56" s="42"/>
      <c r="I56" s="42"/>
      <c r="J56" s="42"/>
      <c r="K56" s="43"/>
      <c r="L56" s="43"/>
      <c r="M56" s="42"/>
      <c r="N56" s="1"/>
      <c r="O56" s="12"/>
      <c r="P56" s="12"/>
      <c r="Q56" s="12"/>
      <c r="R56" s="12"/>
      <c r="S56" s="1"/>
    </row>
    <row r="57" spans="1:19" ht="21.75" thickBot="1">
      <c r="A57" s="68" t="s">
        <v>2</v>
      </c>
      <c r="B57" s="69" t="s">
        <v>3</v>
      </c>
      <c r="C57" s="69" t="s">
        <v>4</v>
      </c>
      <c r="D57" s="70" t="s">
        <v>5</v>
      </c>
      <c r="E57" s="69" t="s">
        <v>50</v>
      </c>
      <c r="F57" s="69" t="s">
        <v>6</v>
      </c>
      <c r="G57" s="71" t="s">
        <v>7</v>
      </c>
      <c r="H57" s="84" t="s">
        <v>86</v>
      </c>
      <c r="I57" s="85" t="s">
        <v>87</v>
      </c>
      <c r="J57" s="73" t="s">
        <v>71</v>
      </c>
      <c r="K57" s="74" t="s">
        <v>75</v>
      </c>
      <c r="L57" s="71" t="s">
        <v>1098</v>
      </c>
      <c r="M57" s="72" t="s">
        <v>8</v>
      </c>
      <c r="N57" s="1"/>
      <c r="O57" s="76" t="s">
        <v>250</v>
      </c>
      <c r="P57" s="75">
        <f>K58*9</f>
        <v>60750000</v>
      </c>
      <c r="Q57" s="12"/>
      <c r="R57" s="12"/>
      <c r="S57" s="1"/>
    </row>
    <row r="58" spans="1:19" ht="18" thickTop="1" thickBot="1">
      <c r="A58" s="49" t="s">
        <v>26</v>
      </c>
      <c r="B58" s="50" t="s">
        <v>27</v>
      </c>
      <c r="C58" s="51" t="s">
        <v>94</v>
      </c>
      <c r="D58" s="52">
        <v>37803</v>
      </c>
      <c r="E58" s="53">
        <f>K6</f>
        <v>42004</v>
      </c>
      <c r="F58" s="16" t="str">
        <f t="shared" ref="F58" si="44">DATEDIF(D58,E58+1,"Y")&amp;"년 "&amp;DATEDIF(D58,E58+1,"YM")&amp;"개월 "&amp;IF(OR(AND(TEXT(D58,"dd")="01",TEXT(EOMONTH(E58,0),"dd")=TEXT(E58,"dd")),TEXT(TEXT(E58,"dd")+1,"dd")=TEXT(D58,"dd")),"",DATEDIF(D58,E58,"MD")+1&amp;"일")</f>
        <v xml:space="preserve">11년 6개월 </v>
      </c>
      <c r="G58" s="55">
        <f t="shared" si="2"/>
        <v>4202</v>
      </c>
      <c r="H58" s="82">
        <f>5500000*12</f>
        <v>66000000</v>
      </c>
      <c r="I58" s="83">
        <v>1500000</v>
      </c>
      <c r="J58" s="64">
        <f>SUM(H58:I58)</f>
        <v>67500000</v>
      </c>
      <c r="K58" s="54">
        <f>TRUNC(J58/10,0)</f>
        <v>6750000</v>
      </c>
      <c r="L58" s="171">
        <f>VALUE(DATEDIF(D58,E58+1,"Y"))*12+VALUE(DATEDIF(D58,E58+1,"YM"))</f>
        <v>138</v>
      </c>
      <c r="M58" s="56">
        <f>TRUNC(K58*(L58/12),-1)</f>
        <v>77625000</v>
      </c>
      <c r="N58" s="1"/>
      <c r="O58" s="77" t="s">
        <v>251</v>
      </c>
      <c r="P58" s="75">
        <f>K58*6/12</f>
        <v>3375000</v>
      </c>
      <c r="Q58" s="12"/>
      <c r="R58" s="12"/>
      <c r="S58" s="1"/>
    </row>
    <row r="59" spans="1:19" ht="18" thickTop="1" thickBot="1">
      <c r="A59" s="831" t="s">
        <v>72</v>
      </c>
      <c r="B59" s="832"/>
      <c r="C59" s="832"/>
      <c r="D59" s="832"/>
      <c r="E59" s="832"/>
      <c r="F59" s="832"/>
      <c r="G59" s="833"/>
      <c r="H59" s="46">
        <f>SUM(H58)</f>
        <v>66000000</v>
      </c>
      <c r="I59" s="46">
        <f>SUM(I58)</f>
        <v>1500000</v>
      </c>
      <c r="J59" s="27">
        <f>SUM(J58)</f>
        <v>67500000</v>
      </c>
      <c r="K59" s="47"/>
      <c r="L59" s="47"/>
      <c r="M59" s="48">
        <f>SUM(M58)</f>
        <v>77625000</v>
      </c>
      <c r="N59" s="12"/>
      <c r="O59" s="80"/>
      <c r="P59" s="81">
        <v>0</v>
      </c>
      <c r="Q59" s="1"/>
      <c r="R59" s="1"/>
      <c r="S59" s="1"/>
    </row>
    <row r="60" spans="1:19">
      <c r="A60" s="1"/>
      <c r="B60" s="1"/>
      <c r="C60" s="1"/>
      <c r="D60" s="1"/>
      <c r="E60" s="1"/>
      <c r="F60" s="1"/>
      <c r="G60" s="1"/>
      <c r="H60" s="1"/>
      <c r="I60" s="1"/>
      <c r="J60" s="1"/>
      <c r="K60" s="13"/>
      <c r="L60" s="14"/>
      <c r="M60" s="1"/>
      <c r="N60" s="1"/>
      <c r="O60" s="78" t="s">
        <v>81</v>
      </c>
      <c r="P60" s="79">
        <f>SUM(P57:P59)</f>
        <v>64125000</v>
      </c>
      <c r="Q60" s="1"/>
    </row>
    <row r="61" spans="1:19" ht="17.25" thickBot="1">
      <c r="A61" s="1"/>
      <c r="B61" s="1"/>
      <c r="C61" s="1"/>
      <c r="D61" s="1"/>
      <c r="E61" s="1"/>
      <c r="F61" s="1"/>
      <c r="G61" s="1"/>
      <c r="H61" s="1"/>
      <c r="I61" s="1"/>
      <c r="J61" s="1"/>
      <c r="K61" s="1"/>
      <c r="L61" s="1"/>
      <c r="M61" s="1"/>
      <c r="N61" s="1"/>
      <c r="Q61" s="1"/>
    </row>
    <row r="62" spans="1:19" ht="18" thickTop="1" thickBot="1">
      <c r="A62" s="921" t="s">
        <v>77</v>
      </c>
      <c r="B62" s="922"/>
      <c r="C62" s="922"/>
      <c r="D62" s="922"/>
      <c r="E62" s="922"/>
      <c r="F62" s="922"/>
      <c r="G62" s="922"/>
      <c r="H62" s="922"/>
      <c r="I62" s="922"/>
      <c r="J62" s="922"/>
      <c r="K62" s="922"/>
      <c r="L62" s="923"/>
      <c r="M62" s="160">
        <f>SUM(M59,M54)</f>
        <v>206976111</v>
      </c>
      <c r="N62" s="1"/>
      <c r="O62" s="1"/>
      <c r="P62" s="1"/>
      <c r="Q62" s="1"/>
    </row>
    <row r="63" spans="1:19" ht="18" thickTop="1" thickBot="1">
      <c r="A63" s="1"/>
      <c r="B63" s="1"/>
      <c r="C63" s="1"/>
      <c r="D63" s="1"/>
      <c r="E63" s="1"/>
      <c r="F63" s="1"/>
      <c r="G63" s="1"/>
      <c r="H63" s="1"/>
      <c r="I63" s="1"/>
      <c r="J63" s="1"/>
      <c r="K63" s="1" t="s">
        <v>83</v>
      </c>
      <c r="L63" s="159">
        <v>0.6</v>
      </c>
      <c r="M63" s="161">
        <f>M62*L63</f>
        <v>124185666.59999999</v>
      </c>
      <c r="N63" s="1"/>
      <c r="O63" s="12"/>
      <c r="P63" s="1"/>
      <c r="Q63" s="1"/>
    </row>
    <row r="64" spans="1:19">
      <c r="A64" s="1"/>
      <c r="B64" s="1"/>
      <c r="C64" s="1"/>
      <c r="D64" s="1"/>
      <c r="E64" s="1"/>
      <c r="F64" s="1"/>
      <c r="G64" s="1"/>
      <c r="H64" s="1"/>
      <c r="I64" s="1"/>
      <c r="J64" s="1"/>
      <c r="K64" s="1"/>
      <c r="L64" s="1"/>
      <c r="M64" s="1"/>
      <c r="N64" s="1"/>
      <c r="O64" s="12"/>
      <c r="P64" s="1"/>
      <c r="Q64" s="1"/>
    </row>
    <row r="65" spans="1:17">
      <c r="A65" s="1" t="s">
        <v>60</v>
      </c>
      <c r="B65" s="1"/>
      <c r="C65" s="1"/>
      <c r="D65" s="1"/>
      <c r="E65" s="1"/>
      <c r="F65" s="1"/>
      <c r="G65" s="1"/>
      <c r="H65" s="1"/>
      <c r="I65" s="1"/>
      <c r="J65" s="1"/>
      <c r="K65" s="1"/>
      <c r="L65" s="1"/>
      <c r="M65" s="1"/>
      <c r="N65" s="1"/>
      <c r="O65" s="12"/>
      <c r="P65" s="1"/>
      <c r="Q65" s="1"/>
    </row>
    <row r="66" spans="1:17" ht="17.25" thickBot="1">
      <c r="A66" s="924" t="s">
        <v>28</v>
      </c>
      <c r="B66" s="924"/>
      <c r="C66" s="924"/>
      <c r="D66" s="925"/>
      <c r="E66" s="925" t="s">
        <v>29</v>
      </c>
      <c r="F66" s="925"/>
      <c r="G66" s="925"/>
      <c r="H66" s="925"/>
      <c r="I66" s="925"/>
      <c r="J66" s="925"/>
      <c r="K66" s="925"/>
      <c r="L66" s="1"/>
      <c r="M66" s="1"/>
      <c r="N66" s="1"/>
      <c r="O66" s="12"/>
      <c r="P66" s="1"/>
      <c r="Q66" s="1"/>
    </row>
    <row r="67" spans="1:17" ht="17.25" thickBot="1">
      <c r="A67" s="914" t="s">
        <v>30</v>
      </c>
      <c r="B67" s="914"/>
      <c r="C67" s="926"/>
      <c r="D67" s="87" t="s">
        <v>31</v>
      </c>
      <c r="E67" s="927" t="s">
        <v>32</v>
      </c>
      <c r="F67" s="927"/>
      <c r="G67" s="927"/>
      <c r="H67" s="927"/>
      <c r="I67" s="927"/>
      <c r="J67" s="927"/>
      <c r="K67" s="928"/>
      <c r="L67" s="1" t="s">
        <v>33</v>
      </c>
      <c r="M67" s="1"/>
      <c r="N67" s="1"/>
      <c r="O67" s="1"/>
      <c r="P67" s="1"/>
      <c r="Q67" s="1"/>
    </row>
    <row r="68" spans="1:17">
      <c r="A68" s="914"/>
      <c r="B68" s="914"/>
      <c r="C68" s="914"/>
      <c r="D68" s="86" t="s">
        <v>34</v>
      </c>
      <c r="E68" s="929" t="s">
        <v>35</v>
      </c>
      <c r="F68" s="929"/>
      <c r="G68" s="929"/>
      <c r="H68" s="929"/>
      <c r="I68" s="929"/>
      <c r="J68" s="929"/>
      <c r="K68" s="929"/>
      <c r="L68" s="1"/>
      <c r="M68" s="1"/>
      <c r="N68" s="1"/>
      <c r="O68" s="1"/>
      <c r="P68" s="1"/>
      <c r="Q68" s="1"/>
    </row>
    <row r="69" spans="1:17">
      <c r="A69" s="914" t="s">
        <v>36</v>
      </c>
      <c r="B69" s="914"/>
      <c r="C69" s="914"/>
      <c r="D69" s="94" t="s">
        <v>31</v>
      </c>
      <c r="E69" s="914" t="s">
        <v>37</v>
      </c>
      <c r="F69" s="914"/>
      <c r="G69" s="914"/>
      <c r="H69" s="914"/>
      <c r="I69" s="914"/>
      <c r="J69" s="914"/>
      <c r="K69" s="914"/>
      <c r="L69" s="1"/>
      <c r="M69" s="2">
        <v>41000</v>
      </c>
      <c r="N69" s="1"/>
      <c r="O69" s="1"/>
      <c r="P69" s="1"/>
      <c r="Q69" s="1"/>
    </row>
    <row r="70" spans="1:17">
      <c r="A70" s="914"/>
      <c r="B70" s="914"/>
      <c r="C70" s="914"/>
      <c r="D70" s="94" t="s">
        <v>34</v>
      </c>
      <c r="E70" s="914" t="s">
        <v>38</v>
      </c>
      <c r="F70" s="914"/>
      <c r="G70" s="914"/>
      <c r="H70" s="914"/>
      <c r="I70" s="914"/>
      <c r="J70" s="914"/>
      <c r="K70" s="914"/>
      <c r="L70" s="1"/>
      <c r="M70" s="2">
        <v>41090</v>
      </c>
      <c r="N70" s="1"/>
      <c r="O70" s="1"/>
      <c r="P70" s="1"/>
      <c r="Q70" s="1"/>
    </row>
    <row r="71" spans="1:17">
      <c r="A71" s="914" t="s">
        <v>39</v>
      </c>
      <c r="B71" s="914"/>
      <c r="C71" s="914"/>
      <c r="D71" s="94" t="s">
        <v>31</v>
      </c>
      <c r="E71" s="914" t="s">
        <v>40</v>
      </c>
      <c r="F71" s="914"/>
      <c r="G71" s="914"/>
      <c r="H71" s="914"/>
      <c r="I71" s="914"/>
      <c r="J71" s="914"/>
      <c r="K71" s="914"/>
      <c r="L71" s="1"/>
      <c r="M71" s="1">
        <f>M70-M69+1</f>
        <v>91</v>
      </c>
      <c r="N71" s="1"/>
      <c r="O71" s="1"/>
      <c r="P71" s="1"/>
      <c r="Q71" s="1"/>
    </row>
    <row r="72" spans="1:17">
      <c r="A72" s="914"/>
      <c r="B72" s="914"/>
      <c r="C72" s="914"/>
      <c r="D72" s="94" t="s">
        <v>34</v>
      </c>
      <c r="E72" s="914" t="s">
        <v>41</v>
      </c>
      <c r="F72" s="914"/>
      <c r="G72" s="914"/>
      <c r="H72" s="914"/>
      <c r="I72" s="914"/>
      <c r="J72" s="914"/>
      <c r="K72" s="914"/>
      <c r="L72" s="1"/>
      <c r="M72" s="1"/>
      <c r="N72" s="1"/>
      <c r="O72" s="1"/>
      <c r="P72" s="1"/>
      <c r="Q72" s="1"/>
    </row>
    <row r="73" spans="1:17">
      <c r="A73" s="1"/>
      <c r="B73" s="1"/>
      <c r="C73" s="1"/>
      <c r="D73" s="1"/>
      <c r="E73" s="1"/>
      <c r="F73" s="1"/>
      <c r="G73" s="1"/>
      <c r="H73" s="1"/>
      <c r="I73" s="1"/>
      <c r="J73" s="1"/>
      <c r="K73" s="1"/>
      <c r="L73" s="1"/>
      <c r="M73" s="2">
        <v>40909</v>
      </c>
      <c r="N73" s="1"/>
      <c r="O73" s="1"/>
      <c r="P73" s="1"/>
      <c r="Q73" s="1"/>
    </row>
    <row r="74" spans="1:17">
      <c r="A74" s="1"/>
      <c r="B74" s="1"/>
      <c r="C74" s="1"/>
      <c r="D74" s="1"/>
      <c r="E74" s="1"/>
      <c r="F74" s="1"/>
      <c r="G74" s="1"/>
      <c r="H74" s="1"/>
      <c r="I74" s="1"/>
      <c r="J74" s="1"/>
      <c r="K74" s="1"/>
      <c r="L74" s="1"/>
      <c r="M74" s="2">
        <v>41090</v>
      </c>
      <c r="N74" s="1"/>
      <c r="O74" s="1"/>
      <c r="P74" s="1"/>
      <c r="Q74" s="1"/>
    </row>
    <row r="75" spans="1:17">
      <c r="B75" s="1"/>
      <c r="C75" s="1"/>
      <c r="D75" s="1"/>
      <c r="E75" s="1"/>
      <c r="F75" s="1"/>
      <c r="G75" s="1"/>
      <c r="H75" s="1"/>
      <c r="I75" s="1"/>
      <c r="J75" s="1"/>
      <c r="K75" s="1"/>
      <c r="L75" s="1"/>
      <c r="M75" s="1">
        <f>M74-M73+1</f>
        <v>182</v>
      </c>
      <c r="N75" s="1"/>
      <c r="O75" s="1"/>
      <c r="P75" s="1"/>
      <c r="Q75" s="1"/>
    </row>
    <row r="76" spans="1:17">
      <c r="B76" s="1"/>
      <c r="C76" s="1"/>
      <c r="D76" s="1"/>
      <c r="E76" s="1"/>
      <c r="F76" s="1"/>
      <c r="G76" s="1"/>
      <c r="H76" s="1"/>
      <c r="I76" s="1"/>
      <c r="J76" s="1"/>
      <c r="K76" s="1"/>
      <c r="L76" s="1"/>
      <c r="M76" s="1"/>
      <c r="N76" s="1"/>
      <c r="O76" s="1"/>
      <c r="P76" s="1"/>
      <c r="Q76" s="1"/>
    </row>
  </sheetData>
  <mergeCells count="17">
    <mergeCell ref="A62:L62"/>
    <mergeCell ref="A66:D66"/>
    <mergeCell ref="E66:K66"/>
    <mergeCell ref="A67:C68"/>
    <mergeCell ref="E67:K67"/>
    <mergeCell ref="E68:K68"/>
    <mergeCell ref="A1:K3"/>
    <mergeCell ref="H4:K4"/>
    <mergeCell ref="E5:E6"/>
    <mergeCell ref="A54:G54"/>
    <mergeCell ref="A59:G59"/>
    <mergeCell ref="A71:C72"/>
    <mergeCell ref="E71:K71"/>
    <mergeCell ref="E72:K72"/>
    <mergeCell ref="A69:C70"/>
    <mergeCell ref="E69:K69"/>
    <mergeCell ref="E70:K70"/>
  </mergeCells>
  <phoneticPr fontId="4" type="noConversion"/>
  <conditionalFormatting sqref="N9:N53">
    <cfRule type="cellIs" dxfId="53" priority="1" operator="lessThan">
      <formula>1</formula>
    </cfRule>
  </conditionalFormatting>
  <pageMargins left="0.7" right="0.7" top="0.75" bottom="0.75" header="0.3" footer="0.3"/>
  <pageSetup paperSize="9" orientation="portrait"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34</vt:i4>
      </vt:variant>
      <vt:variant>
        <vt:lpstr>이름 지정된 범위</vt:lpstr>
      </vt:variant>
      <vt:variant>
        <vt:i4>13</vt:i4>
      </vt:variant>
    </vt:vector>
  </HeadingPairs>
  <TitlesOfParts>
    <vt:vector size="47" baseType="lpstr">
      <vt:lpstr>입력</vt:lpstr>
      <vt:lpstr>임원퇴직급여한도계산-회사규정 직전 3년</vt:lpstr>
      <vt:lpstr>임원퇴직급여한도계산-회사규정 직전 1년</vt:lpstr>
      <vt:lpstr>작성방법</vt:lpstr>
      <vt:lpstr>&lt;-간단끝</vt:lpstr>
      <vt:lpstr>구분선</vt:lpstr>
      <vt:lpstr>요약</vt:lpstr>
      <vt:lpstr>복잡-&gt;</vt:lpstr>
      <vt:lpstr>말일자-샘플</vt:lpstr>
      <vt:lpstr>말일자-하단 임원 퇴직급여추계액</vt:lpstr>
      <vt:lpstr>퇴직급여산정</vt:lpstr>
      <vt:lpstr>임원퇴직한도</vt:lpstr>
      <vt:lpstr>개요</vt:lpstr>
      <vt:lpstr>세법</vt:lpstr>
      <vt:lpstr>임원퇴직급여한도계산(2020.1.1.이후 퇴직)</vt:lpstr>
      <vt:lpstr>2021간이세액표</vt:lpstr>
      <vt:lpstr>화면설명</vt:lpstr>
      <vt:lpstr>기본사항 등 입력</vt:lpstr>
      <vt:lpstr>퇴직소득원천징수영수증</vt:lpstr>
      <vt:lpstr>퇴직사유</vt:lpstr>
      <vt:lpstr>(공지)프로그램변경이력</vt:lpstr>
      <vt:lpstr>근로소득원천징수영수증(특별공제)-입력</vt:lpstr>
      <vt:lpstr>근로소득원천징수영수증 (표준세액공제 비교)</vt:lpstr>
      <vt:lpstr>원천징수이행상황신고서</vt:lpstr>
      <vt:lpstr>근로소득공제</vt:lpstr>
      <vt:lpstr>근로소득세액공제</vt:lpstr>
      <vt:lpstr>세율</vt:lpstr>
      <vt:lpstr>임원퇴직급여한도계산(2019.12.31.이전 퇴직)</vt:lpstr>
      <vt:lpstr>평균임금</vt:lpstr>
      <vt:lpstr>통상.평균판단기준</vt:lpstr>
      <vt:lpstr>통상,평균판단기준2</vt:lpstr>
      <vt:lpstr>퇴직급여대상</vt:lpstr>
      <vt:lpstr>임원중간정산요건</vt:lpstr>
      <vt:lpstr>근로자 중간정산요건</vt:lpstr>
      <vt:lpstr>'근로소득원천징수영수증 (표준세액공제 비교)'!Print_Area</vt:lpstr>
      <vt:lpstr>'근로소득원천징수영수증(특별공제)-입력'!Print_Area</vt:lpstr>
      <vt:lpstr>'기본사항 등 입력'!Print_Area</vt:lpstr>
      <vt:lpstr>원천징수이행상황신고서!Print_Area</vt:lpstr>
      <vt:lpstr>'임원퇴직급여한도계산(2020.1.1.이후 퇴직)'!Print_Area</vt:lpstr>
      <vt:lpstr>퇴직소득원천징수영수증!Print_Area</vt:lpstr>
      <vt:lpstr>'2021간이세액표'!Print_Titles</vt:lpstr>
      <vt:lpstr>간이세액표2021</vt:lpstr>
      <vt:lpstr>근로세율</vt:lpstr>
      <vt:lpstr>근로소득세액공제</vt:lpstr>
      <vt:lpstr>세율2020</vt:lpstr>
      <vt:lpstr>세율2021</vt:lpstr>
      <vt:lpstr>소득공제</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Microsoft</cp:lastModifiedBy>
  <cp:lastPrinted>2021-11-06T03:00:39Z</cp:lastPrinted>
  <dcterms:created xsi:type="dcterms:W3CDTF">2012-12-17T08:29:28Z</dcterms:created>
  <dcterms:modified xsi:type="dcterms:W3CDTF">2021-11-08T01:11:26Z</dcterms:modified>
</cp:coreProperties>
</file>