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53B8A5C2-0DFC-4582-8FF5-F63FA8FBB105}" xr6:coauthVersionLast="47" xr6:coauthVersionMax="47" xr10:uidLastSave="{00000000-0000-0000-0000-000000000000}"/>
  <bookViews>
    <workbookView xWindow="-60" yWindow="-60" windowWidth="28920" windowHeight="16320" xr2:uid="{D691B2ED-5AAB-4D17-A701-92E3FDBA322E}"/>
  </bookViews>
  <sheets>
    <sheet name="현금증여계약서" sheetId="1" r:id="rId1"/>
    <sheet name="주민번호체크" sheetId="2" r:id="rId2"/>
    <sheet name="윤년" sheetId="3" r:id="rId3"/>
    <sheet name="법인등록번호체크 (2)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4" l="1"/>
  <c r="C20" i="4" s="1"/>
  <c r="D20" i="4"/>
  <c r="B21" i="4"/>
  <c r="C21" i="4" s="1"/>
  <c r="D21" i="4"/>
  <c r="B22" i="4"/>
  <c r="C22" i="4"/>
  <c r="D22" i="4"/>
  <c r="B23" i="4"/>
  <c r="C23" i="4"/>
  <c r="D23" i="4"/>
  <c r="B24" i="4"/>
  <c r="C24" i="4" s="1"/>
  <c r="D24" i="4"/>
  <c r="B25" i="4"/>
  <c r="C25" i="4" s="1"/>
  <c r="D25" i="4"/>
  <c r="B26" i="4"/>
  <c r="C26" i="4"/>
  <c r="D26" i="4"/>
  <c r="B27" i="4"/>
  <c r="C27" i="4"/>
  <c r="D27" i="4"/>
  <c r="B28" i="4"/>
  <c r="C28" i="4" s="1"/>
  <c r="D28" i="4"/>
  <c r="B29" i="4"/>
  <c r="C29" i="4" s="1"/>
  <c r="D29" i="4"/>
  <c r="F1" i="3"/>
  <c r="G1" i="3"/>
  <c r="D2" i="3"/>
  <c r="E1" i="3" s="1"/>
  <c r="F2" i="3"/>
  <c r="G2" i="3"/>
  <c r="J23" i="2"/>
  <c r="M23" i="2" s="1"/>
  <c r="J24" i="2"/>
  <c r="J25" i="2"/>
  <c r="J26" i="2"/>
  <c r="C27" i="2"/>
  <c r="D28" i="2"/>
  <c r="M28" i="2"/>
  <c r="M29" i="2"/>
  <c r="P31" i="2"/>
  <c r="B33" i="2"/>
  <c r="C33" i="2" s="1"/>
  <c r="D33" i="2"/>
  <c r="F33" i="2"/>
  <c r="G33" i="2"/>
  <c r="H33" i="2"/>
  <c r="I33" i="2" s="1"/>
  <c r="K33" i="2"/>
  <c r="L33" i="2" s="1"/>
  <c r="M33" i="2"/>
  <c r="B34" i="2"/>
  <c r="C34" i="2" s="1"/>
  <c r="D34" i="2"/>
  <c r="F34" i="2"/>
  <c r="G34" i="2"/>
  <c r="H34" i="2"/>
  <c r="I34" i="2" s="1"/>
  <c r="K34" i="2"/>
  <c r="L34" i="2" s="1"/>
  <c r="M34" i="2"/>
  <c r="B35" i="2"/>
  <c r="C35" i="2" s="1"/>
  <c r="D35" i="2"/>
  <c r="F35" i="2"/>
  <c r="G35" i="2"/>
  <c r="H35" i="2"/>
  <c r="I35" i="2" s="1"/>
  <c r="K35" i="2"/>
  <c r="L35" i="2" s="1"/>
  <c r="M35" i="2"/>
  <c r="B36" i="2"/>
  <c r="C36" i="2" s="1"/>
  <c r="D36" i="2"/>
  <c r="F36" i="2"/>
  <c r="G36" i="2"/>
  <c r="H36" i="2"/>
  <c r="I36" i="2" s="1"/>
  <c r="M36" i="2"/>
  <c r="B37" i="2"/>
  <c r="C37" i="2" s="1"/>
  <c r="D37" i="2"/>
  <c r="F37" i="2"/>
  <c r="G37" i="2"/>
  <c r="H37" i="2"/>
  <c r="I37" i="2"/>
  <c r="J37" i="2" s="1"/>
  <c r="M37" i="2"/>
  <c r="B38" i="2"/>
  <c r="C38" i="2" s="1"/>
  <c r="D38" i="2"/>
  <c r="F38" i="2"/>
  <c r="G38" i="2"/>
  <c r="H38" i="2"/>
  <c r="I38" i="2"/>
  <c r="N38" i="2" s="1"/>
  <c r="M38" i="2"/>
  <c r="B39" i="2"/>
  <c r="C39" i="2" s="1"/>
  <c r="D39" i="2"/>
  <c r="F39" i="2"/>
  <c r="G39" i="2"/>
  <c r="H39" i="2"/>
  <c r="I39" i="2"/>
  <c r="J39" i="2" s="1"/>
  <c r="M39" i="2"/>
  <c r="B40" i="2"/>
  <c r="C40" i="2" s="1"/>
  <c r="D40" i="2"/>
  <c r="F40" i="2"/>
  <c r="G40" i="2"/>
  <c r="H40" i="2"/>
  <c r="I40" i="2"/>
  <c r="N40" i="2" s="1"/>
  <c r="M40" i="2"/>
  <c r="B41" i="2"/>
  <c r="C41" i="2" s="1"/>
  <c r="D41" i="2"/>
  <c r="F41" i="2"/>
  <c r="G41" i="2"/>
  <c r="H41" i="2"/>
  <c r="I41" i="2"/>
  <c r="J41" i="2" s="1"/>
  <c r="M41" i="2"/>
  <c r="B42" i="2"/>
  <c r="C42" i="2" s="1"/>
  <c r="D42" i="2"/>
  <c r="F42" i="2"/>
  <c r="G42" i="2"/>
  <c r="H42" i="2"/>
  <c r="I42" i="2"/>
  <c r="N42" i="2" s="1"/>
  <c r="M42" i="2"/>
  <c r="AL39" i="1"/>
  <c r="AL34" i="1"/>
  <c r="AX34" i="1" s="1"/>
  <c r="AM34" i="1"/>
  <c r="AN34" i="1" s="1"/>
  <c r="AS34" i="1" l="1"/>
  <c r="AT34" i="1" s="1"/>
  <c r="AY34" i="1" s="1"/>
  <c r="AO34" i="1"/>
  <c r="AR34" i="1"/>
  <c r="N36" i="2"/>
  <c r="J36" i="2"/>
  <c r="J33" i="2"/>
  <c r="N33" i="2"/>
  <c r="J34" i="2"/>
  <c r="N34" i="2"/>
  <c r="J35" i="2"/>
  <c r="N35" i="2"/>
  <c r="J42" i="2"/>
  <c r="N41" i="2"/>
  <c r="J40" i="2"/>
  <c r="N39" i="2"/>
  <c r="J38" i="2"/>
  <c r="N37" i="2"/>
  <c r="E2" i="3"/>
  <c r="AR39" i="1"/>
  <c r="AV39" i="1"/>
  <c r="AW39" i="1" s="1"/>
  <c r="AO39" i="1"/>
  <c r="AS39" i="1"/>
  <c r="AT39" i="1" s="1"/>
  <c r="AY39" i="1" s="1"/>
  <c r="AX39" i="1"/>
  <c r="AM39" i="1"/>
  <c r="AN39" i="1" s="1"/>
  <c r="AV34" i="1"/>
  <c r="AW34" i="1" s="1"/>
  <c r="AU34" i="1"/>
  <c r="AU39" i="1" l="1"/>
  <c r="L38" i="1" l="1"/>
  <c r="L33" i="1"/>
  <c r="L30" i="1"/>
  <c r="W14" i="1" l="1"/>
  <c r="M11" i="1"/>
  <c r="AP39" i="1" l="1"/>
  <c r="AQ39" i="1" s="1"/>
  <c r="AP34" i="1"/>
  <c r="AQ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내 문서</author>
    <author>user</author>
  </authors>
  <commentList>
    <comment ref="M11" authorId="0" shapeId="0" xr:uid="{F748505B-75EA-4925-9554-6C05714EABD1}">
      <text>
        <r>
          <rPr>
            <b/>
            <sz val="9"/>
            <color indexed="81"/>
            <rFont val="돋움"/>
            <family val="3"/>
            <charset val="129"/>
          </rPr>
          <t>증여일 (이체일)</t>
        </r>
      </text>
    </comment>
    <comment ref="AL33" authorId="1" shapeId="0" xr:uid="{A5EFADFE-1F35-4A31-9493-4DD3AADE49FE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M33" authorId="2" shapeId="0" xr:uid="{04687FA8-E599-4DFB-9A32-88B47F87D52B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O33" authorId="2" shapeId="0" xr:uid="{3F4B5F4A-A1FE-4DD6-BF0A-28D9D3A5B218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V33" authorId="2" shapeId="0" xr:uid="{2BED3D15-9402-401F-804A-F247A79A76AA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L34" authorId="0" shapeId="0" xr:uid="{2531A964-C5E2-41D4-B1E0-5591BD1D6F6A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AL38" authorId="1" shapeId="0" xr:uid="{F523FAA3-090F-4B34-9338-CC72992A0BB7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M38" authorId="2" shapeId="0" xr:uid="{1793F259-D3AD-4C58-80EA-BCA28B632A8B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O38" authorId="2" shapeId="0" xr:uid="{C24B6650-61D9-4AE1-8273-84D6120EF833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V38" authorId="2" shapeId="0" xr:uid="{A9741E21-1DC9-4C9F-B96A-992940663F4D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L39" authorId="0" shapeId="0" xr:uid="{A7248DD6-1DC1-4651-B633-FE658B62ECF2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00000000-0006-0000-0000-000008000000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32" authorId="1" shapeId="0" xr:uid="{00000000-0006-0000-0000-000009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32" authorId="0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D32" authorId="0" shapeId="0" xr:uid="{00000000-0006-0000-0000-00000B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K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00000000-0006-0000-0200-000008000000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19" authorId="1" shapeId="0" xr:uid="{00000000-0006-0000-0200-000009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19" authorId="0" shapeId="0" xr:uid="{00000000-0006-0000-0200-00000A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</commentList>
</comments>
</file>

<file path=xl/sharedStrings.xml><?xml version="1.0" encoding="utf-8"?>
<sst xmlns="http://schemas.openxmlformats.org/spreadsheetml/2006/main" count="205" uniqueCount="134">
  <si>
    <t>현 금 증여계약서</t>
    <phoneticPr fontId="2" type="noConversion"/>
  </si>
  <si>
    <t>증여자(“갑”) (</t>
    <phoneticPr fontId="2" type="noConversion"/>
  </si>
  <si>
    <t>)</t>
    <phoneticPr fontId="2" type="noConversion"/>
  </si>
  <si>
    <t xml:space="preserve"> 와 수증자(“을”) (</t>
    <phoneticPr fontId="2" type="noConversion"/>
  </si>
  <si>
    <t>)는 아래와 같이 증여계약을 체결한다.</t>
    <phoneticPr fontId="2" type="noConversion"/>
  </si>
  <si>
    <t>【제1조】</t>
    <phoneticPr fontId="2" type="noConversion"/>
  </si>
  <si>
    <t>증여자는 자기 소유인 아래 표시 현금을 수증자에게 증여할 것을 약속하고 수증자는</t>
    <phoneticPr fontId="2" type="noConversion"/>
  </si>
  <si>
    <t>이를 승낙함으로써 증여계약은 성립한다.</t>
    <phoneticPr fontId="2" type="noConversion"/>
  </si>
  <si>
    <t>【제2조】</t>
    <phoneticPr fontId="2" type="noConversion"/>
  </si>
  <si>
    <t>- 아   래 -</t>
    <phoneticPr fontId="2" type="noConversion"/>
  </si>
  <si>
    <t>증여자는 수증자에 대하여</t>
    <phoneticPr fontId="2" type="noConversion"/>
  </si>
  <si>
    <t>까지 제1조의 현금을 인도하고 동시에</t>
    <phoneticPr fontId="2" type="noConversion"/>
  </si>
  <si>
    <t>그 현금에 대한 인수를 함으로써 증여계약은 완료한다.</t>
    <phoneticPr fontId="2" type="noConversion"/>
  </si>
  <si>
    <t>증여가액</t>
    <phoneticPr fontId="2" type="noConversion"/>
  </si>
  <si>
    <t>:</t>
    <phoneticPr fontId="2" type="noConversion"/>
  </si>
  <si>
    <t>※ 계좌이체의 경우(첨부서류 : 이체확인증)</t>
    <phoneticPr fontId="2" type="noConversion"/>
  </si>
  <si>
    <t>증여자의 출금 은행 및 계좌번호</t>
    <phoneticPr fontId="2" type="noConversion"/>
  </si>
  <si>
    <t>수증자의 입금 은행 및 계좌번호</t>
    <phoneticPr fontId="2" type="noConversion"/>
  </si>
  <si>
    <t>은행</t>
    <phoneticPr fontId="2" type="noConversion"/>
  </si>
  <si>
    <t>【제3조】</t>
    <phoneticPr fontId="2" type="noConversion"/>
  </si>
  <si>
    <t>일반사항 이외에 아래 내용을 특약사항으로 정하며, 일반사항과 특약사항이 상충되는 경우에는</t>
    <phoneticPr fontId="2" type="noConversion"/>
  </si>
  <si>
    <t>특약사항을 우선하여 적용하도록 한다.</t>
    <phoneticPr fontId="2" type="noConversion"/>
  </si>
  <si>
    <t>1.</t>
    <phoneticPr fontId="2" type="noConversion"/>
  </si>
  <si>
    <t>2.</t>
    <phoneticPr fontId="2" type="noConversion"/>
  </si>
  <si>
    <t>3.</t>
    <phoneticPr fontId="2" type="noConversion"/>
  </si>
  <si>
    <t>위와 같이 계약을 체결하고 계약서 2통을 작성, 서명 날인 후 “갑” 과 “을”이 각각 1통씩 보관한다.</t>
    <phoneticPr fontId="2" type="noConversion"/>
  </si>
  <si>
    <t>계약일자 :</t>
    <phoneticPr fontId="2" type="noConversion"/>
  </si>
  <si>
    <t>“갑”
(증여자)</t>
    <phoneticPr fontId="2" type="noConversion"/>
  </si>
  <si>
    <t>주민등록번호</t>
    <phoneticPr fontId="2" type="noConversion"/>
  </si>
  <si>
    <t>성명</t>
    <phoneticPr fontId="2" type="noConversion"/>
  </si>
  <si>
    <t>주소</t>
    <phoneticPr fontId="2" type="noConversion"/>
  </si>
  <si>
    <t>연락처</t>
    <phoneticPr fontId="2" type="noConversion"/>
  </si>
  <si>
    <t>김국진</t>
    <phoneticPr fontId="2" type="noConversion"/>
  </si>
  <si>
    <t>(서명 또는 인)</t>
    <phoneticPr fontId="2" type="noConversion"/>
  </si>
  <si>
    <t>충남 천안시 서북구 오성로 103,6층</t>
    <phoneticPr fontId="2" type="noConversion"/>
  </si>
  <si>
    <t>“을”
(수증자)</t>
    <phoneticPr fontId="2" type="noConversion"/>
  </si>
  <si>
    <t>※ 첨부서류 : 가족관계등록부,이체확인증(계좌이체의 경우),인감증명서</t>
    <phoneticPr fontId="2" type="noConversion"/>
  </si>
  <si>
    <t>강수지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</si>
  <si>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</si>
  <si>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</si>
  <si>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</si>
  <si>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</si>
  <si>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</si>
  <si>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</si>
  <si>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</si>
  <si>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</si>
  <si>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고용허가</t>
    <phoneticPr fontId="2" type="noConversion"/>
  </si>
  <si>
    <t>ㅇㅈ-검증</t>
    <phoneticPr fontId="2" type="noConversion"/>
  </si>
  <si>
    <t>체크</t>
    <phoneticPr fontId="2" type="noConversion"/>
  </si>
  <si>
    <t>길이CHECK</t>
    <phoneticPr fontId="2" type="noConversion"/>
  </si>
  <si>
    <t>외국인구분</t>
    <phoneticPr fontId="2" type="noConversion"/>
  </si>
  <si>
    <t>외국국적동포</t>
    <phoneticPr fontId="2" type="noConversion"/>
  </si>
  <si>
    <t>재외국민</t>
    <phoneticPr fontId="2" type="noConversion"/>
  </si>
  <si>
    <t>순수외국인</t>
    <phoneticPr fontId="2" type="noConversion"/>
  </si>
  <si>
    <t>출입국관리사무소및 비자종류CHECK</t>
    <phoneticPr fontId="2" type="noConversion"/>
  </si>
  <si>
    <t>ㅇ. 4대보험가입주의</t>
    <phoneticPr fontId="2" type="noConversion"/>
  </si>
  <si>
    <t>ㅇ. 신분증복사본보관(학생은 학생증보관)</t>
    <phoneticPr fontId="2" type="noConversion"/>
  </si>
  <si>
    <t>ㅇ. 일용직조사 - 일용직근로자 수령자 부인,군대,장기입원,해외,교도서 수감자</t>
    <phoneticPr fontId="2" type="noConversion"/>
  </si>
  <si>
    <t>ㅇ. 일용직 반드시 사업용계좌 또는 법인계좌에서 이체시킬것.</t>
    <phoneticPr fontId="2" type="noConversion"/>
  </si>
  <si>
    <t>91~95:제주특별자치도</t>
    <phoneticPr fontId="2" type="noConversion"/>
  </si>
  <si>
    <t>85:울산</t>
    <phoneticPr fontId="2" type="noConversion"/>
  </si>
  <si>
    <t>67~70:대구</t>
    <phoneticPr fontId="2" type="noConversion"/>
  </si>
  <si>
    <t>65,66:광주</t>
    <phoneticPr fontId="2" type="noConversion"/>
  </si>
  <si>
    <t>67~81경상북도</t>
    <phoneticPr fontId="2" type="noConversion"/>
  </si>
  <si>
    <t>81~90:경상남도</t>
    <phoneticPr fontId="2" type="noConversion"/>
  </si>
  <si>
    <t xml:space="preserve">뒷자리 첫 번호가 5,6,7,8번으로 시작하면 주민등록번호가 아닌 외국인 등록번호이다 </t>
    <phoneticPr fontId="2" type="noConversion"/>
  </si>
  <si>
    <t>55~66:전라남도</t>
    <phoneticPr fontId="2" type="noConversion"/>
  </si>
  <si>
    <t xml:space="preserve">8: 2000 ~ 2099년에 태어난 외국인 여성 </t>
    <phoneticPr fontId="2" type="noConversion"/>
  </si>
  <si>
    <r>
      <t xml:space="preserve">if((((11 - (sum % 11)) % 10 </t>
    </r>
    <r>
      <rPr>
        <sz val="11"/>
        <color rgb="FFFF0000"/>
        <rFont val="맑은 고딕"/>
        <family val="3"/>
        <charset val="129"/>
        <scheme val="minor"/>
      </rPr>
      <t>+ 2) % 10</t>
    </r>
    <r>
      <rPr>
        <sz val="11"/>
        <color theme="1"/>
        <rFont val="맑은 고딕"/>
        <family val="2"/>
        <charset val="129"/>
        <scheme val="minor"/>
      </rPr>
      <t>) == Number(ssn.substr(12, 1)))</t>
    </r>
    <phoneticPr fontId="2" type="noConversion"/>
  </si>
  <si>
    <t>외국인</t>
    <phoneticPr fontId="2" type="noConversion"/>
  </si>
  <si>
    <t>48~54:전라북도</t>
    <phoneticPr fontId="2" type="noConversion"/>
  </si>
  <si>
    <t xml:space="preserve">7: 2000 ~ 2099년에 태어난 외국인 남성 </t>
    <phoneticPr fontId="2" type="noConversion"/>
  </si>
  <si>
    <t>if(((11 - (sum % 11)) % 10) == Number(ssn.substr(12,1)))</t>
    <phoneticPr fontId="2" type="noConversion"/>
  </si>
  <si>
    <t>내국인</t>
    <phoneticPr fontId="2" type="noConversion"/>
  </si>
  <si>
    <t>44,96 : 세종특별자치시</t>
    <phoneticPr fontId="2" type="noConversion"/>
  </si>
  <si>
    <t xml:space="preserve">6: 1900 ~ 1999년에 태어난 외국인 여성 </t>
    <phoneticPr fontId="2" type="noConversion"/>
  </si>
  <si>
    <t>40~47:충청남도</t>
    <phoneticPr fontId="2" type="noConversion"/>
  </si>
  <si>
    <t xml:space="preserve">5: 1900 ~ 1999년에 태어난 외국인 남성 </t>
    <phoneticPr fontId="2" type="noConversion"/>
  </si>
  <si>
    <t>35~39:충청북도</t>
    <phoneticPr fontId="2" type="noConversion"/>
  </si>
  <si>
    <t xml:space="preserve">4: 2000 ~ 2099년에 태어난 여성 </t>
    <phoneticPr fontId="2" type="noConversion"/>
  </si>
  <si>
    <t>26~34:강원도</t>
    <phoneticPr fontId="2" type="noConversion"/>
  </si>
  <si>
    <t xml:space="preserve">3: 2000 ~ 2099년에 태어난 남성 </t>
    <phoneticPr fontId="2" type="noConversion"/>
  </si>
  <si>
    <t>19~25:그외경기도지역</t>
    <phoneticPr fontId="2" type="noConversion"/>
  </si>
  <si>
    <t xml:space="preserve">2: 1900 ~ 1999년에 태어난 여성 </t>
    <phoneticPr fontId="2" type="noConversion"/>
  </si>
  <si>
    <t>16~18:경기주요도시</t>
    <phoneticPr fontId="2" type="noConversion"/>
  </si>
  <si>
    <t xml:space="preserve">1: 1900 ~ 1999년에 태어난 남성 </t>
    <phoneticPr fontId="2" type="noConversion"/>
  </si>
  <si>
    <t>7-외국국적동포</t>
    <phoneticPr fontId="2" type="noConversion"/>
  </si>
  <si>
    <t>13~15:인천</t>
    <phoneticPr fontId="2" type="noConversion"/>
  </si>
  <si>
    <t xml:space="preserve">0: 1800 ~ 1899년에 태어난 여성 </t>
    <phoneticPr fontId="2" type="noConversion"/>
  </si>
  <si>
    <t>8-재외국민</t>
    <phoneticPr fontId="2" type="noConversion"/>
  </si>
  <si>
    <t>09~12:부산</t>
    <phoneticPr fontId="2" type="noConversion"/>
  </si>
  <si>
    <t xml:space="preserve">9: 1800 ~ 1899년에 태어난 남성 </t>
    <phoneticPr fontId="2" type="noConversion"/>
  </si>
  <si>
    <t>검증숫자</t>
    <phoneticPr fontId="2" type="noConversion"/>
  </si>
  <si>
    <t>9-순수외국인</t>
    <phoneticPr fontId="2" type="noConversion"/>
  </si>
  <si>
    <t>출생등록 읍명동사무소</t>
    <phoneticPr fontId="2" type="noConversion"/>
  </si>
  <si>
    <t>00~08:서울</t>
    <phoneticPr fontId="2" type="noConversion"/>
  </si>
  <si>
    <t>출생등록지(신고한) 고유번호</t>
    <phoneticPr fontId="2" type="noConversion"/>
  </si>
  <si>
    <t xml:space="preserve">‘ㅅ’은 성별을 나타낸다. </t>
    <phoneticPr fontId="2" type="noConversion"/>
  </si>
  <si>
    <t>생년월일</t>
    <phoneticPr fontId="2" type="noConversion"/>
  </si>
  <si>
    <t>13</t>
    <phoneticPr fontId="2" type="noConversion"/>
  </si>
  <si>
    <t>12</t>
    <phoneticPr fontId="2" type="noConversion"/>
  </si>
  <si>
    <t>10 11</t>
    <phoneticPr fontId="2" type="noConversion"/>
  </si>
  <si>
    <t>8 9</t>
    <phoneticPr fontId="2" type="noConversion"/>
  </si>
  <si>
    <t>8 9 10 11</t>
    <phoneticPr fontId="2" type="noConversion"/>
  </si>
  <si>
    <t>ㅍ</t>
    <phoneticPr fontId="2" type="noConversion"/>
  </si>
  <si>
    <t>ㅌ</t>
    <phoneticPr fontId="2" type="noConversion"/>
  </si>
  <si>
    <t>ㅊㅋ</t>
    <phoneticPr fontId="2" type="noConversion"/>
  </si>
  <si>
    <t>ㅇㅈ</t>
    <phoneticPr fontId="2" type="noConversion"/>
  </si>
  <si>
    <t>ㅇㅈㅊㅋ</t>
    <phoneticPr fontId="2" type="noConversion"/>
  </si>
  <si>
    <t>ㅅ</t>
    <phoneticPr fontId="2" type="noConversion"/>
  </si>
  <si>
    <t>ㄱㄴㄷㄹ ㅁ ㅂ</t>
    <phoneticPr fontId="2" type="noConversion"/>
  </si>
  <si>
    <t xml:space="preserve">ㄱㄴㄷㄹㅁㅂ ‒ ㅅㅇㅈㅊㅋㅌㅍ 
</t>
    <phoneticPr fontId="2" type="noConversion"/>
  </si>
  <si>
    <t xml:space="preserve">현재 주민등록번호는 총 13자리의 숫자로, 다음과 같이 표기한다.
</t>
    <phoneticPr fontId="2" type="noConversion"/>
  </si>
  <si>
    <r>
      <rPr>
        <sz val="11"/>
        <color theme="1"/>
        <rFont val="맑은 고딕"/>
        <family val="3"/>
        <charset val="129"/>
        <scheme val="minor"/>
      </rPr>
      <t>=IF(OR(MID(A1,8,1)="1",MID(A1,81,1)="3")," 남","여")</t>
    </r>
    <phoneticPr fontId="2" type="noConversion"/>
  </si>
  <si>
    <r>
      <t>외국인등록번호(국내거소신고번호) 부여체계 개선 시행 -&gt;</t>
    </r>
    <r>
      <rPr>
        <b/>
        <sz val="11"/>
        <color rgb="FFFF0000"/>
        <rFont val="맑은 고딕"/>
        <family val="3"/>
        <charset val="129"/>
        <scheme val="minor"/>
      </rPr>
      <t xml:space="preserve"> 2012.6.1이후</t>
    </r>
    <r>
      <rPr>
        <sz val="11"/>
        <color theme="1"/>
        <rFont val="맑은 고딕"/>
        <family val="2"/>
        <charset val="129"/>
        <scheme val="minor"/>
      </rPr>
      <t>부터 신분 식별번호를 없애고 주민등록번호와 같이 맨 마지막 검증번호만을 관리하는 1인 1번호 체계로 시행</t>
    </r>
    <phoneticPr fontId="2" type="noConversion"/>
  </si>
  <si>
    <t xml:space="preserve">1968년 11월 21일부터 간첩 식별 편의 등의 목적으로 주민등록증이 발급되면서 부여되기 시작했다.
</t>
    <phoneticPr fontId="2" type="noConversion"/>
  </si>
  <si>
    <t xml:space="preserve">주민등록번호(住民登錄番號, Resident Registration Number, RRN)는 주민등록법에 의해 부여되며, 대한민국에서 대한민국 이외에 거주하지 않는 모든 국민에게 발급하는 주민등록증에 적혀있는 식별 번호이다. </t>
    <phoneticPr fontId="2" type="noConversion"/>
  </si>
  <si>
    <t>http://café.daum.net/transtax</t>
    <phoneticPr fontId="2" type="noConversion"/>
  </si>
  <si>
    <t>서식출처 다음카페 : 조세실</t>
    <phoneticPr fontId="2" type="noConversion"/>
  </si>
  <si>
    <t>하지만 400년에 한번은 윤년임</t>
    <phoneticPr fontId="2" type="noConversion"/>
  </si>
  <si>
    <t>3단계</t>
    <phoneticPr fontId="2" type="noConversion"/>
  </si>
  <si>
    <t>100년 200년 처럼 100년에 한번은 윤년이 아님</t>
    <phoneticPr fontId="2" type="noConversion"/>
  </si>
  <si>
    <t>2단계</t>
    <phoneticPr fontId="2" type="noConversion"/>
  </si>
  <si>
    <t>윤년은 4년에 한번있고</t>
    <phoneticPr fontId="2" type="noConversion"/>
  </si>
  <si>
    <t>1단계</t>
    <phoneticPr fontId="2" type="noConversion"/>
  </si>
  <si>
    <t>길이</t>
    <phoneticPr fontId="2" type="noConversion"/>
  </si>
  <si>
    <t>법인등록번호</t>
    <phoneticPr fontId="2" type="noConversion"/>
  </si>
  <si>
    <t>다만, 미성년자가 직계존속으로부터 증여를 받은 경우에는 2천만원으로 한다.(2014.01.01 개정)</t>
    <phoneticPr fontId="2" type="noConversion"/>
  </si>
  <si>
    <t>＊ (미성년자 연령) 20세 → 19세</t>
    <phoneticPr fontId="2" type="noConversion"/>
  </si>
  <si>
    <t xml:space="preserve">＜적용시기＞ `16.1.1. 이후 상속이 개시되는 분부터 적용 </t>
    <phoneticPr fontId="2" type="noConversion"/>
  </si>
  <si>
    <t xml:space="preserve"> 민법 제4조의 개정규정에 따라 2013년 7월 1일부터는 만 19세 ,민법 제4조 [성년] 사람은 19세로 성년에 이르게 된다. (2011. 3. 7. 개정)</t>
    <phoneticPr fontId="2" type="noConversion"/>
  </si>
  <si>
    <t>070-7836-1641</t>
    <phoneticPr fontId="2" type="noConversion"/>
  </si>
  <si>
    <t>041-567-6764</t>
    <phoneticPr fontId="2" type="noConversion"/>
  </si>
  <si>
    <t>★ 합산과세여부에 관계없이 증여재산공제는 10년 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</si>
</sst>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7" formatCode="yyyy&quot;년&quot;\ mm&quot;월&quot;\ dd&quot;일&quot;;@"/>
    <numFmt numFmtId="178" formatCode="&quot;金&quot;#,##0&quot;원整&quot;"/>
    <numFmt numFmtId="179" formatCode="000000\-0000000"/>
    <numFmt numFmtId="182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1"/>
      <color theme="0" tint="-0.499984740745262"/>
      <name val="맑은 고딕"/>
      <family val="2"/>
      <charset val="129"/>
      <scheme val="minor"/>
    </font>
    <font>
      <b/>
      <sz val="18"/>
      <color rgb="FF00206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quotePrefix="1" applyFont="1" applyAlignment="1">
      <alignment horizontal="centerContinuous" vertical="center"/>
    </xf>
    <xf numFmtId="0" fontId="3" fillId="0" borderId="1" xfId="0" applyFont="1" applyBorder="1" applyAlignment="1">
      <alignment horizontal="left" vertical="center"/>
    </xf>
    <xf numFmtId="14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9" fontId="12" fillId="0" borderId="5" xfId="0" quotePrefix="1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0" fillId="3" borderId="5" xfId="1" applyNumberFormat="1" applyFon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9" fontId="6" fillId="0" borderId="5" xfId="0" quotePrefix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179" fontId="0" fillId="0" borderId="0" xfId="0" applyNumberFormat="1" applyAlignment="1">
      <alignment horizontal="center" vertical="center"/>
    </xf>
    <xf numFmtId="182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0" fontId="16" fillId="0" borderId="0" xfId="0" applyFont="1" applyAlignment="1">
      <alignment vertical="center" shrinkToFit="1"/>
    </xf>
    <xf numFmtId="0" fontId="16" fillId="0" borderId="0" xfId="0" quotePrefix="1" applyFont="1" applyAlignment="1">
      <alignment vertical="center" shrinkToFit="1"/>
    </xf>
    <xf numFmtId="179" fontId="0" fillId="0" borderId="0" xfId="0" applyNumberForma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quotePrefix="1" applyFont="1" applyAlignment="1">
      <alignment vertical="center" shrinkToFit="1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0" xfId="0" quotePrefix="1" applyNumberFormat="1" applyAlignment="1">
      <alignment horizontal="left" vertical="center"/>
    </xf>
    <xf numFmtId="0" fontId="21" fillId="0" borderId="0" xfId="2" applyAlignment="1" applyProtection="1">
      <alignment vertical="center"/>
    </xf>
    <xf numFmtId="0" fontId="0" fillId="5" borderId="0" xfId="0" applyFill="1">
      <alignment vertical="center"/>
    </xf>
  </cellXfs>
  <cellStyles count="3">
    <cellStyle name="쉼표 [0]" xfId="1" builtinId="6"/>
    <cellStyle name="표준" xfId="0" builtinId="0"/>
    <cellStyle name="하이퍼링크 2" xfId="2" xr:uid="{CA44050F-6422-4FF2-9236-03873D8B0F07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504825</xdr:colOff>
      <xdr:row>0</xdr:row>
      <xdr:rowOff>180975</xdr:rowOff>
    </xdr:from>
    <xdr:to>
      <xdr:col>43</xdr:col>
      <xdr:colOff>342900</xdr:colOff>
      <xdr:row>11</xdr:row>
      <xdr:rowOff>19050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C10D5A5-0C23-4260-89B5-D4C74845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6025" y="180975"/>
          <a:ext cx="2762250" cy="203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67235</xdr:colOff>
      <xdr:row>12</xdr:row>
      <xdr:rowOff>0</xdr:rowOff>
    </xdr:from>
    <xdr:ext cx="2856940" cy="564777"/>
    <xdr:pic>
      <xdr:nvPicPr>
        <xdr:cNvPr id="2" name="그림 1" descr="소봉투.gif">
          <a:extLst>
            <a:ext uri="{FF2B5EF4-FFF2-40B4-BE49-F238E27FC236}">
              <a16:creationId xmlns:a16="http://schemas.microsoft.com/office/drawing/2014/main" id="{239F5115-3576-4B1E-98A3-714417C0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5" y="2514600"/>
          <a:ext cx="2856940" cy="564777"/>
        </a:xfrm>
        <a:prstGeom prst="rect">
          <a:avLst/>
        </a:prstGeom>
      </xdr:spPr>
    </xdr:pic>
    <xdr:clientData/>
  </xdr:oneCellAnchor>
  <xdr:oneCellAnchor>
    <xdr:from>
      <xdr:col>5</xdr:col>
      <xdr:colOff>728382</xdr:colOff>
      <xdr:row>12</xdr:row>
      <xdr:rowOff>89647</xdr:rowOff>
    </xdr:from>
    <xdr:ext cx="7419888" cy="882028"/>
    <xdr:pic>
      <xdr:nvPicPr>
        <xdr:cNvPr id="3" name="그림 2" descr="주민번호검증.png">
          <a:extLst>
            <a:ext uri="{FF2B5EF4-FFF2-40B4-BE49-F238E27FC236}">
              <a16:creationId xmlns:a16="http://schemas.microsoft.com/office/drawing/2014/main" id="{9EAE9315-D480-4B51-B166-25AAE5A7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9282" y="2604247"/>
          <a:ext cx="7419888" cy="8820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67235</xdr:colOff>
      <xdr:row>12</xdr:row>
      <xdr:rowOff>0</xdr:rowOff>
    </xdr:from>
    <xdr:ext cx="2856940" cy="564777"/>
    <xdr:pic>
      <xdr:nvPicPr>
        <xdr:cNvPr id="2" name="그림 1" descr="소봉투.gif">
          <a:extLst>
            <a:ext uri="{FF2B5EF4-FFF2-40B4-BE49-F238E27FC236}">
              <a16:creationId xmlns:a16="http://schemas.microsoft.com/office/drawing/2014/main" id="{A7FBED84-F942-4007-9437-F9451CE06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5" y="2514600"/>
          <a:ext cx="2856940" cy="5647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4CE8-E6F2-4C3F-B183-81A3AAC6A028}">
  <dimension ref="A1:AY43"/>
  <sheetViews>
    <sheetView showGridLines="0" tabSelected="1" workbookViewId="0">
      <selection activeCell="F4" sqref="F4:I4"/>
    </sheetView>
  </sheetViews>
  <sheetFormatPr defaultColWidth="2.5" defaultRowHeight="16.5" x14ac:dyDescent="0.3"/>
  <cols>
    <col min="38" max="38" width="18" bestFit="1" customWidth="1"/>
    <col min="39" max="39" width="6.25" customWidth="1"/>
    <col min="40" max="40" width="9.25" bestFit="1" customWidth="1"/>
    <col min="41" max="41" width="12.625" bestFit="1" customWidth="1"/>
    <col min="42" max="42" width="11.125" bestFit="1" customWidth="1"/>
    <col min="43" max="43" width="14.625" bestFit="1" customWidth="1"/>
    <col min="44" max="44" width="6.25" customWidth="1"/>
    <col min="45" max="45" width="9.75" bestFit="1" customWidth="1"/>
    <col min="46" max="46" width="6.25" customWidth="1"/>
    <col min="47" max="47" width="9.25" bestFit="1" customWidth="1"/>
    <col min="48" max="48" width="10" bestFit="1" customWidth="1"/>
    <col min="49" max="49" width="5.5" bestFit="1" customWidth="1"/>
    <col min="50" max="50" width="11.875" bestFit="1" customWidth="1"/>
    <col min="51" max="51" width="11.25" bestFit="1" customWidth="1"/>
  </cols>
  <sheetData>
    <row r="1" spans="1:38" ht="26.25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4" spans="1:38" x14ac:dyDescent="0.3">
      <c r="A4" t="s">
        <v>1</v>
      </c>
      <c r="F4" s="10" t="s">
        <v>32</v>
      </c>
      <c r="G4" s="10"/>
      <c r="H4" s="10"/>
      <c r="I4" s="10"/>
      <c r="J4" t="s">
        <v>2</v>
      </c>
      <c r="K4" t="s">
        <v>3</v>
      </c>
      <c r="Q4" s="10" t="s">
        <v>37</v>
      </c>
      <c r="R4" s="10"/>
      <c r="S4" s="10"/>
      <c r="T4" s="10"/>
      <c r="U4" t="s">
        <v>4</v>
      </c>
    </row>
    <row r="5" spans="1:38" ht="7.5" customHeight="1" x14ac:dyDescent="0.3"/>
    <row r="6" spans="1:38" x14ac:dyDescent="0.3">
      <c r="A6" t="s">
        <v>5</v>
      </c>
      <c r="D6" t="s">
        <v>6</v>
      </c>
    </row>
    <row r="7" spans="1:38" x14ac:dyDescent="0.3">
      <c r="D7" t="s">
        <v>7</v>
      </c>
    </row>
    <row r="8" spans="1:38" ht="7.5" customHeight="1" x14ac:dyDescent="0.3"/>
    <row r="9" spans="1:38" x14ac:dyDescent="0.3">
      <c r="A9" s="27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1" spans="1:38" x14ac:dyDescent="0.3">
      <c r="A11" t="s">
        <v>8</v>
      </c>
      <c r="D11" t="s">
        <v>10</v>
      </c>
      <c r="M11" s="15">
        <f ca="1">TODAY()</f>
        <v>44376</v>
      </c>
      <c r="N11" s="15"/>
      <c r="O11" s="15"/>
      <c r="P11" s="15"/>
      <c r="Q11" s="15"/>
      <c r="R11" s="15"/>
      <c r="S11" s="15"/>
      <c r="T11" s="15"/>
      <c r="U11" t="s">
        <v>11</v>
      </c>
    </row>
    <row r="12" spans="1:38" x14ac:dyDescent="0.3">
      <c r="D12" t="s">
        <v>12</v>
      </c>
    </row>
    <row r="13" spans="1:38" ht="7.5" customHeight="1" x14ac:dyDescent="0.3"/>
    <row r="14" spans="1:38" ht="22.5" customHeight="1" x14ac:dyDescent="0.3">
      <c r="D14" s="16" t="s">
        <v>13</v>
      </c>
      <c r="E14" s="17"/>
      <c r="F14" s="17"/>
      <c r="G14" s="17"/>
      <c r="H14" s="17"/>
      <c r="I14" s="17"/>
      <c r="J14" s="17"/>
      <c r="K14" s="18" t="s">
        <v>14</v>
      </c>
      <c r="L14" s="19">
        <v>50000000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 t="str">
        <f>IF(OR(L14=0,L14=""),"","(金"&amp;NUMBERSTRING(L14,1)&amp;"원整)")</f>
        <v>(金오천만원整)</v>
      </c>
      <c r="X14" s="21"/>
      <c r="Y14" s="21"/>
      <c r="Z14" s="21"/>
      <c r="AA14" s="21"/>
      <c r="AB14" s="21"/>
      <c r="AC14" s="21"/>
      <c r="AD14" s="21"/>
      <c r="AE14" s="21"/>
      <c r="AF14" s="22"/>
    </row>
    <row r="15" spans="1:38" x14ac:dyDescent="0.3">
      <c r="AL15" t="s">
        <v>133</v>
      </c>
    </row>
    <row r="16" spans="1:38" x14ac:dyDescent="0.3">
      <c r="D16" t="s">
        <v>15</v>
      </c>
    </row>
    <row r="18" spans="1:51" x14ac:dyDescent="0.3">
      <c r="N18" s="6" t="s">
        <v>16</v>
      </c>
      <c r="O18" s="1" t="s">
        <v>14</v>
      </c>
      <c r="P18" s="26"/>
      <c r="Q18" s="26"/>
      <c r="R18" s="26"/>
      <c r="S18" s="26"/>
      <c r="T18" s="26"/>
      <c r="U18" s="2" t="s">
        <v>18</v>
      </c>
      <c r="V18" s="2"/>
      <c r="W18" s="2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51" x14ac:dyDescent="0.3">
      <c r="N19" s="6" t="s">
        <v>17</v>
      </c>
      <c r="O19" s="1" t="s">
        <v>14</v>
      </c>
      <c r="P19" s="26"/>
      <c r="Q19" s="26"/>
      <c r="R19" s="26"/>
      <c r="S19" s="26"/>
      <c r="T19" s="26"/>
      <c r="U19" s="2" t="s">
        <v>18</v>
      </c>
      <c r="V19" s="2"/>
      <c r="W19" s="2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51" x14ac:dyDescent="0.3">
      <c r="AL20" t="s">
        <v>128</v>
      </c>
    </row>
    <row r="21" spans="1:51" x14ac:dyDescent="0.3">
      <c r="A21" t="s">
        <v>19</v>
      </c>
      <c r="D21" t="s">
        <v>20</v>
      </c>
      <c r="AL21" t="s">
        <v>129</v>
      </c>
    </row>
    <row r="22" spans="1:51" x14ac:dyDescent="0.3">
      <c r="D22" t="s">
        <v>21</v>
      </c>
      <c r="AL22" t="s">
        <v>130</v>
      </c>
    </row>
    <row r="23" spans="1:51" ht="7.5" customHeight="1" x14ac:dyDescent="0.3"/>
    <row r="24" spans="1:51" x14ac:dyDescent="0.3">
      <c r="D24" s="7" t="s">
        <v>22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51" x14ac:dyDescent="0.3">
      <c r="D25" s="7" t="s">
        <v>23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L25" t="s">
        <v>127</v>
      </c>
    </row>
    <row r="26" spans="1:51" x14ac:dyDescent="0.3">
      <c r="D26" s="7" t="s">
        <v>24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X26" s="38">
        <v>7</v>
      </c>
      <c r="AY26" s="38" t="s">
        <v>51</v>
      </c>
    </row>
    <row r="27" spans="1:51" x14ac:dyDescent="0.3">
      <c r="AX27" s="38">
        <v>8</v>
      </c>
      <c r="AY27" s="38" t="s">
        <v>52</v>
      </c>
    </row>
    <row r="28" spans="1:51" x14ac:dyDescent="0.3">
      <c r="A28" t="s">
        <v>25</v>
      </c>
      <c r="AX28" s="38">
        <v>9</v>
      </c>
      <c r="AY28" s="38" t="s">
        <v>53</v>
      </c>
    </row>
    <row r="30" spans="1:51" x14ac:dyDescent="0.3">
      <c r="H30" t="s">
        <v>26</v>
      </c>
      <c r="L30" s="15">
        <f ca="1">TODAY()</f>
        <v>44376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3" spans="2:51" x14ac:dyDescent="0.3">
      <c r="B33" s="8" t="s">
        <v>27</v>
      </c>
      <c r="C33" s="2"/>
      <c r="D33" s="2"/>
      <c r="E33" s="9" t="s">
        <v>29</v>
      </c>
      <c r="F33" s="9"/>
      <c r="G33" s="9"/>
      <c r="H33" s="9"/>
      <c r="I33" s="9"/>
      <c r="J33" s="9"/>
      <c r="K33" s="5" t="s">
        <v>14</v>
      </c>
      <c r="L33" s="25" t="str">
        <f>F4</f>
        <v>김국진</v>
      </c>
      <c r="M33" s="25"/>
      <c r="N33" s="25"/>
      <c r="O33" s="25"/>
      <c r="P33" s="25"/>
      <c r="Q33" s="25"/>
      <c r="R33" s="25"/>
      <c r="S33" s="25"/>
      <c r="T33" s="25"/>
      <c r="Z33" s="11" t="s">
        <v>33</v>
      </c>
      <c r="AL33" s="31" t="s">
        <v>28</v>
      </c>
      <c r="AM33" s="31" t="s">
        <v>38</v>
      </c>
      <c r="AN33" s="31" t="s">
        <v>39</v>
      </c>
      <c r="AO33" s="31" t="s">
        <v>40</v>
      </c>
      <c r="AP33" s="31" t="s">
        <v>41</v>
      </c>
      <c r="AQ33" s="31" t="s">
        <v>42</v>
      </c>
      <c r="AR33" s="31" t="s">
        <v>43</v>
      </c>
      <c r="AS33" s="31" t="s">
        <v>44</v>
      </c>
      <c r="AT33" s="31" t="s">
        <v>45</v>
      </c>
      <c r="AU33" s="31" t="s">
        <v>46</v>
      </c>
      <c r="AV33" s="31" t="s">
        <v>47</v>
      </c>
      <c r="AW33" s="31" t="s">
        <v>48</v>
      </c>
      <c r="AX33" s="31" t="s">
        <v>49</v>
      </c>
      <c r="AY33" s="31" t="s">
        <v>50</v>
      </c>
    </row>
    <row r="34" spans="2:51" ht="17.25" x14ac:dyDescent="0.3">
      <c r="B34" s="2"/>
      <c r="C34" s="2"/>
      <c r="D34" s="2"/>
      <c r="E34" s="9" t="s">
        <v>28</v>
      </c>
      <c r="F34" s="9"/>
      <c r="G34" s="9"/>
      <c r="H34" s="9"/>
      <c r="I34" s="9"/>
      <c r="J34" s="9"/>
      <c r="K34" s="5" t="s">
        <v>14</v>
      </c>
      <c r="L34" s="12">
        <v>6502061234563</v>
      </c>
      <c r="M34" s="12"/>
      <c r="N34" s="12"/>
      <c r="O34" s="12"/>
      <c r="P34" s="12"/>
      <c r="Q34" s="12"/>
      <c r="R34" s="12"/>
      <c r="S34" s="12"/>
      <c r="T34" s="12"/>
      <c r="AL34" s="37">
        <f>L34</f>
        <v>6502061234563</v>
      </c>
      <c r="AM34" s="33">
        <f>IF(LEN(CLEAN(AL34))=10,IF(AND(VALUE(MID(AL34,4,1))&gt;=1,VALUE(MID(AL34,4,1))&lt;=4),MOD(11-MOD(0*2+0*3+0*4+MID(AL34,1,1)*5+MID(AL34,2,1)*6+MID(AL34,3,1)*7+MID(AL34,4,1)*8+MID(AL34,5,1)*9+MID(AL34,6,1)*2+MID(AL34,7,1)*3+MID(AL34,8,1)*4+MID(AL34,9,1)*5,11),10),IF(AND(VALUE(MID(AL34,4,1))&gt;=5,VALUE(MID(AL34,4,1))&lt;=8),MOD(11-MOD(0*2+0*3+0*4+MID(AL34,1,1)*5+MID(AL34,2,1)*6+MID(AL34,3,1)*7+MID(AL34,4,1)*8+MID(AL34,5,1)*9+MID(AL34,6,1)*2+MID(AL34,7,1)*3+MID(AL34,8,1)*4+MID(AL34,9,1)*5,11),10),"오류")),IF(LEN(CLEAN(AL34))=11,IF(AND(VALUE(MID(AL34,5,1))&gt;=1,VALUE(MID(AL34,5,1))&lt;=4),MOD(11-MOD(0*2+0*3+MID(AL34,1,1)*4+MID(AL34,2,1)*5+MID(AL34,3,1)*6+MID(AL34,4,1)*7+MID(AL34,5,1)*8+MID(AL34,6,1)*9+MID(AL34,7,1)*2+MID(AL34,8,1)*3+MID(AL34,9,1)*4+MID(AL34,10,1)*5,11),10),IF(AND(VALUE(MID(AL34,5,1))&gt;=5,VALUE(MID(AL34,5,1))&lt;=8),MOD(11-MOD(0*2+0*3+MID(AL34,1,1)*4+MID(AL34,2,1)*5+MID(AL34,3,1)*6+MID(AL34,4,1)*7+MID(AL34,5,1)*8+MID(AL34,6,1)*9+MID(AL34,7,1)*2+MID(AL34,8,1)*3+MID(AL34,9,1)*4+MID(AL34,10,1)*5,11),10),"오류")),IF(LEN(CLEAN(AL34))=12,IF(AND(VALUE(MID(AL34,6,1))&gt;=1,VALUE(MID(AL34,6,1))&lt;=4),MOD(11-MOD(0*2+MID(AL34,1,1)*3+MID(AL34,2,1)*4+MID(AL34,3,1)*5+MID(AL34,4,1)*6+MID(AL34,5,1)*7+MID(AL34,6,1)*8+MID(AL34,7,1)*9+MID(AL34,8,1)*2+MID(AL34,9,1)*3+MID(AL34,10,1)*4+MID(AL34,11,1)*5,11),10),IF(AND(VALUE(MID(AL34,7,1))&gt;=5,VALUE(MID(AL34,7,1))&lt;=8),MOD(11-MOD(0*2+MID(AL34,1,1)*3+MID(AL34,2,1)*4+MID(AL34,3,1)*5+MID(AL34,4,1)*6+MID(AL34,5,1)*7+MID(AL34,6,1)*8+MID(AL34,7,1)*9+MID(AL34,8,1)*2+MID(AL34,9,1)*3+MID(AL34,10,1)*4+MID(AL34,11,1)*5,11),10),"오류")),IF(AND(VALUE(MID(AL34,7,1))&gt;=1,VALUE(MID(AL34,7,1))&lt;=4),MOD(11-MOD(MID(AL34,1,1)*2+MID(AL34,2,1)*3+MID(AL34,3,1)*4+MID(AL34,4,1)*5+MID(AL34,5,1)*6+MID(AL34,6,1)*7+MID(AL34,7,1)*8+MID(AL34,8,1)*9+MID(AL34,9,1)*2+MID(AL34,10,1)*3+MID(AL34,11,1)*4+MID(AL34,12,1)*5,11),10),IF(AND(VALUE(MID(AL34,7,1))&gt;=5,VALUE(MID(AL34,7,1))&lt;=8),IF(LEN(CLEAN(AL34))=12,MOD(MOD(11-MOD(0*2+MID(AL34,1,1)*3+MID(AL34,2,1)*4+MID(AL34,3,1)*5+MID(AL34,4,1)*6+MID(AL34,5,1)*7+MID(AL34,6,1)*8+MID(AL34,7,1)*9+MID(AL34,8,1)*2+MID(AL34,9,1)*3+MID(AL34,10,1)*4+MID(AL34,11,1)*5,11),10)+2,10),MOD(MOD(11-MOD(MID(AL34,1,1)*2+MID(AL34,2,1)*3+MID(AL34,3,1)*4+MID(AL34,4,1)*5+MID(AL34,5,1)*6+MID(AL34,6,1)*7+MID(AL34,7,1)*8+MID(AL34,8,1)*9+MID(AL34,9,1)*2+MID(AL34,10,1)*3+MID(AL34,11,1)*4+MID(AL34,12,1)*5,11),10)+2,10)))))))</f>
        <v>3</v>
      </c>
      <c r="AN34" s="33" t="str">
        <f>IF(INT(RIGHT(AL34,1))=AM34,"OK","주민오류")</f>
        <v>OK</v>
      </c>
      <c r="AO34" s="34">
        <f t="shared" ref="AO34" ca="1" si="0">DATEDIF(IF(OR(MID(AL34,LEN(CLEAN(AL34))-6,1)&lt;="2",MID(AL34,LEN(CLEAN(AL34))-6,1)="5",MID(AL34,LEN(CLEAN(AL34))-6,1)="6"),DATE(MID(AL34,1,2),MID(AL34,3,2),MID(AL34,5,2)),CHOOSE(14-LEN(CLEAN(AL34)), DATE(MID(AL34,1,2)+100,MID(AL34,3,2),MID(AL34,5,2)), DATE(MID(AL34,1,1)+100,MID(AL34,2,2),MID(AL34,4,2)),DATE(2000,MID(AL34,1,2),MID(AL34,3,2)),DATE(2000,MID(AL34,1,1),MID(AL34,2,2)))),TODAY(),"y")</f>
        <v>56</v>
      </c>
      <c r="AP34" s="35">
        <f ca="1">M11</f>
        <v>44376</v>
      </c>
      <c r="AQ34" s="34">
        <f ca="1">DATEDIF(IF(OR(MID(AL34,LEN(CLEAN(AL34))-6,1)&lt;="2",MID(AL34,LEN(CLEAN(AL34))-6,1)="5",MID(AL34,LEN(CLEAN(AL34))-6,1)="6"),DATE(MID(AL34,1,2),MID(AL34,3,2),MID(AL34,5,2)),CHOOSE(14-LEN(CLEAN(AL34)), DATE(MID(AL34,1,2)+100,MID(AL34,3,2),MID(AL34,5,2)), DATE(MID(AL34,1,1)+100,MID(AL34,2,2),MID(AL34,4,2)),DATE(2000,MID(AL34,1,2),MID(AL34,3,2)),DATE(2000,MID(AL34,1,1),MID(AL34,2,2)))),AP34,"y")</f>
        <v>56</v>
      </c>
      <c r="AR34" s="33" t="str">
        <f>CHOOSE(14-LEN(CLEAN(AL34)),CHOOSE(MID(AL34,7,1),"남","여","남","여","남","여","남","여","남","여"),CHOOSE(MID(AL34,6,1),"남","여","남","여","남","여","남","여","남","여"),CHOOSE(MID(AL34,5,1),"남","여","남","여","남","여","남","여","남","여"),CHOOSE(MID(AL34,4,1),"남","여","남","여","남","여","남","여","남","여"),CHOOSE(MID(AL34,3,1),"남","여","남","여","남","여","남","여","남","여"))</f>
        <v>남</v>
      </c>
      <c r="AS34" s="33" t="str">
        <f>CHOOSE(14-LEN(CLEAN(AL34)),MID(AL34,7,1),MID(AL34,6,1),MID(AL34,5,1),MID(AL34,4,1))</f>
        <v>1</v>
      </c>
      <c r="AT34" s="33" t="str">
        <f>CHOOSE(AS34,"내국인","내국인","내국인","내국인","외국인","외국인","외국인","외국인")</f>
        <v>내국인</v>
      </c>
      <c r="AU34" s="33" t="str">
        <f>IF(AT34="외국인","고용허가체크","")</f>
        <v/>
      </c>
      <c r="AV34" s="33">
        <f>IF(LEN(CLEAN(AL34))=12,MOD(MID(AL34,7,1)*10+MID(AL34,8,1),2),MOD(MID(AL34,8,1)*10+MID(AL34,9,1),2))</f>
        <v>1</v>
      </c>
      <c r="AW34" s="33" t="str">
        <f>IF(AV34=0,"OK","")</f>
        <v/>
      </c>
      <c r="AX34" s="33">
        <f>LEN(CLEAN(AL34))</f>
        <v>13</v>
      </c>
      <c r="AY34" s="36" t="str">
        <f>IF(AT34="외국인",VLOOKUP(VALUE(MID(AL34,12,1)),$AX$26:$AY$28,2),"")</f>
        <v/>
      </c>
    </row>
    <row r="35" spans="2:51" x14ac:dyDescent="0.3">
      <c r="B35" s="2"/>
      <c r="C35" s="2"/>
      <c r="D35" s="2"/>
      <c r="E35" s="9" t="s">
        <v>30</v>
      </c>
      <c r="F35" s="9"/>
      <c r="G35" s="9"/>
      <c r="H35" s="9"/>
      <c r="I35" s="9"/>
      <c r="J35" s="9"/>
      <c r="K35" s="5" t="s">
        <v>14</v>
      </c>
      <c r="L35" s="13" t="s">
        <v>34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2:51" x14ac:dyDescent="0.3">
      <c r="B36" s="2"/>
      <c r="C36" s="2"/>
      <c r="D36" s="2"/>
      <c r="E36" s="9" t="s">
        <v>31</v>
      </c>
      <c r="F36" s="9"/>
      <c r="G36" s="9"/>
      <c r="H36" s="9"/>
      <c r="I36" s="9"/>
      <c r="J36" s="9"/>
      <c r="K36" s="5" t="s">
        <v>14</v>
      </c>
      <c r="L36" s="14" t="s">
        <v>132</v>
      </c>
      <c r="M36" s="14"/>
      <c r="N36" s="14"/>
      <c r="O36" s="14"/>
      <c r="P36" s="14"/>
      <c r="Q36" s="14"/>
      <c r="R36" s="14"/>
      <c r="S36" s="14"/>
      <c r="T36" s="14"/>
    </row>
    <row r="38" spans="2:51" x14ac:dyDescent="0.3">
      <c r="B38" s="8" t="s">
        <v>35</v>
      </c>
      <c r="C38" s="2"/>
      <c r="D38" s="2"/>
      <c r="E38" s="9" t="s">
        <v>29</v>
      </c>
      <c r="F38" s="9"/>
      <c r="G38" s="9"/>
      <c r="H38" s="9"/>
      <c r="I38" s="9"/>
      <c r="J38" s="9"/>
      <c r="K38" s="5" t="s">
        <v>14</v>
      </c>
      <c r="L38" s="25" t="str">
        <f>Q4</f>
        <v>강수지</v>
      </c>
      <c r="M38" s="25"/>
      <c r="N38" s="25"/>
      <c r="O38" s="25"/>
      <c r="P38" s="25"/>
      <c r="Q38" s="25"/>
      <c r="R38" s="25"/>
      <c r="S38" s="25"/>
      <c r="T38" s="25"/>
      <c r="Z38" s="11" t="s">
        <v>33</v>
      </c>
      <c r="AL38" s="31" t="s">
        <v>28</v>
      </c>
      <c r="AM38" s="31" t="s">
        <v>38</v>
      </c>
      <c r="AN38" s="31" t="s">
        <v>39</v>
      </c>
      <c r="AO38" s="31" t="s">
        <v>40</v>
      </c>
      <c r="AP38" s="31" t="s">
        <v>41</v>
      </c>
      <c r="AQ38" s="31" t="s">
        <v>42</v>
      </c>
      <c r="AR38" s="31" t="s">
        <v>43</v>
      </c>
      <c r="AS38" s="31" t="s">
        <v>44</v>
      </c>
      <c r="AT38" s="31" t="s">
        <v>45</v>
      </c>
      <c r="AU38" s="31" t="s">
        <v>46</v>
      </c>
      <c r="AV38" s="31" t="s">
        <v>47</v>
      </c>
      <c r="AW38" s="31" t="s">
        <v>48</v>
      </c>
      <c r="AX38" s="31" t="s">
        <v>49</v>
      </c>
      <c r="AY38" s="31" t="s">
        <v>50</v>
      </c>
    </row>
    <row r="39" spans="2:51" ht="17.25" x14ac:dyDescent="0.3">
      <c r="B39" s="2"/>
      <c r="C39" s="2"/>
      <c r="D39" s="2"/>
      <c r="E39" s="9" t="s">
        <v>28</v>
      </c>
      <c r="F39" s="9"/>
      <c r="G39" s="9"/>
      <c r="H39" s="9"/>
      <c r="I39" s="9"/>
      <c r="J39" s="9"/>
      <c r="K39" s="5" t="s">
        <v>14</v>
      </c>
      <c r="L39" s="12">
        <v>6705202234564</v>
      </c>
      <c r="M39" s="12"/>
      <c r="N39" s="12"/>
      <c r="O39" s="12"/>
      <c r="P39" s="12"/>
      <c r="Q39" s="12"/>
      <c r="R39" s="12"/>
      <c r="S39" s="12"/>
      <c r="T39" s="12"/>
      <c r="AL39" s="37">
        <f>L39</f>
        <v>6705202234564</v>
      </c>
      <c r="AM39" s="33">
        <f>IF(LEN(CLEAN(AL39))=10,IF(AND(VALUE(MID(AL39,4,1))&gt;=1,VALUE(MID(AL39,4,1))&lt;=4),MOD(11-MOD(0*2+0*3+0*4+MID(AL39,1,1)*5+MID(AL39,2,1)*6+MID(AL39,3,1)*7+MID(AL39,4,1)*8+MID(AL39,5,1)*9+MID(AL39,6,1)*2+MID(AL39,7,1)*3+MID(AL39,8,1)*4+MID(AL39,9,1)*5,11),10),IF(AND(VALUE(MID(AL39,4,1))&gt;=5,VALUE(MID(AL39,4,1))&lt;=8),MOD(11-MOD(0*2+0*3+0*4+MID(AL39,1,1)*5+MID(AL39,2,1)*6+MID(AL39,3,1)*7+MID(AL39,4,1)*8+MID(AL39,5,1)*9+MID(AL39,6,1)*2+MID(AL39,7,1)*3+MID(AL39,8,1)*4+MID(AL39,9,1)*5,11),10),"오류")),IF(LEN(CLEAN(AL39))=11,IF(AND(VALUE(MID(AL39,5,1))&gt;=1,VALUE(MID(AL39,5,1))&lt;=4),MOD(11-MOD(0*2+0*3+MID(AL39,1,1)*4+MID(AL39,2,1)*5+MID(AL39,3,1)*6+MID(AL39,4,1)*7+MID(AL39,5,1)*8+MID(AL39,6,1)*9+MID(AL39,7,1)*2+MID(AL39,8,1)*3+MID(AL39,9,1)*4+MID(AL39,10,1)*5,11),10),IF(AND(VALUE(MID(AL39,5,1))&gt;=5,VALUE(MID(AL39,5,1))&lt;=8),MOD(11-MOD(0*2+0*3+MID(AL39,1,1)*4+MID(AL39,2,1)*5+MID(AL39,3,1)*6+MID(AL39,4,1)*7+MID(AL39,5,1)*8+MID(AL39,6,1)*9+MID(AL39,7,1)*2+MID(AL39,8,1)*3+MID(AL39,9,1)*4+MID(AL39,10,1)*5,11),10),"오류")),IF(LEN(CLEAN(AL39))=12,IF(AND(VALUE(MID(AL39,6,1))&gt;=1,VALUE(MID(AL39,6,1))&lt;=4),MOD(11-MOD(0*2+MID(AL39,1,1)*3+MID(AL39,2,1)*4+MID(AL39,3,1)*5+MID(AL39,4,1)*6+MID(AL39,5,1)*7+MID(AL39,6,1)*8+MID(AL39,7,1)*9+MID(AL39,8,1)*2+MID(AL39,9,1)*3+MID(AL39,10,1)*4+MID(AL39,11,1)*5,11),10),IF(AND(VALUE(MID(AL39,7,1))&gt;=5,VALUE(MID(AL39,7,1))&lt;=8),MOD(11-MOD(0*2+MID(AL39,1,1)*3+MID(AL39,2,1)*4+MID(AL39,3,1)*5+MID(AL39,4,1)*6+MID(AL39,5,1)*7+MID(AL39,6,1)*8+MID(AL39,7,1)*9+MID(AL39,8,1)*2+MID(AL39,9,1)*3+MID(AL39,10,1)*4+MID(AL39,11,1)*5,11),10),"오류")),IF(AND(VALUE(MID(AL39,7,1))&gt;=1,VALUE(MID(AL39,7,1))&lt;=4),MOD(11-MOD(MID(AL39,1,1)*2+MID(AL39,2,1)*3+MID(AL39,3,1)*4+MID(AL39,4,1)*5+MID(AL39,5,1)*6+MID(AL39,6,1)*7+MID(AL39,7,1)*8+MID(AL39,8,1)*9+MID(AL39,9,1)*2+MID(AL39,10,1)*3+MID(AL39,11,1)*4+MID(AL39,12,1)*5,11),10),IF(AND(VALUE(MID(AL39,7,1))&gt;=5,VALUE(MID(AL39,7,1))&lt;=8),IF(LEN(CLEAN(AL39))=12,MOD(MOD(11-MOD(0*2+MID(AL39,1,1)*3+MID(AL39,2,1)*4+MID(AL39,3,1)*5+MID(AL39,4,1)*6+MID(AL39,5,1)*7+MID(AL39,6,1)*8+MID(AL39,7,1)*9+MID(AL39,8,1)*2+MID(AL39,9,1)*3+MID(AL39,10,1)*4+MID(AL39,11,1)*5,11),10)+2,10),MOD(MOD(11-MOD(MID(AL39,1,1)*2+MID(AL39,2,1)*3+MID(AL39,3,1)*4+MID(AL39,4,1)*5+MID(AL39,5,1)*6+MID(AL39,6,1)*7+MID(AL39,7,1)*8+MID(AL39,8,1)*9+MID(AL39,9,1)*2+MID(AL39,10,1)*3+MID(AL39,11,1)*4+MID(AL39,12,1)*5,11),10)+2,10)))))))</f>
        <v>4</v>
      </c>
      <c r="AN39" s="33" t="str">
        <f>IF(INT(RIGHT(AL39,1))=AM39,"OK","주민오류")</f>
        <v>OK</v>
      </c>
      <c r="AO39" s="34">
        <f t="shared" ref="AO39" ca="1" si="1">DATEDIF(IF(OR(MID(AL39,LEN(CLEAN(AL39))-6,1)&lt;="2",MID(AL39,LEN(CLEAN(AL39))-6,1)="5",MID(AL39,LEN(CLEAN(AL39))-6,1)="6"),DATE(MID(AL39,1,2),MID(AL39,3,2),MID(AL39,5,2)),CHOOSE(14-LEN(CLEAN(AL39)), DATE(MID(AL39,1,2)+100,MID(AL39,3,2),MID(AL39,5,2)), DATE(MID(AL39,1,1)+100,MID(AL39,2,2),MID(AL39,4,2)),DATE(2000,MID(AL39,1,2),MID(AL39,3,2)),DATE(2000,MID(AL39,1,1),MID(AL39,2,2)))),TODAY(),"y")</f>
        <v>54</v>
      </c>
      <c r="AP39" s="35">
        <f ca="1">M11</f>
        <v>44376</v>
      </c>
      <c r="AQ39" s="34">
        <f ca="1">DATEDIF(IF(OR(MID(AL39,LEN(CLEAN(AL39))-6,1)&lt;="2",MID(AL39,LEN(CLEAN(AL39))-6,1)="5",MID(AL39,LEN(CLEAN(AL39))-6,1)="6"),DATE(MID(AL39,1,2),MID(AL39,3,2),MID(AL39,5,2)),CHOOSE(14-LEN(CLEAN(AL39)), DATE(MID(AL39,1,2)+100,MID(AL39,3,2),MID(AL39,5,2)), DATE(MID(AL39,1,1)+100,MID(AL39,2,2),MID(AL39,4,2)),DATE(2000,MID(AL39,1,2),MID(AL39,3,2)),DATE(2000,MID(AL39,1,1),MID(AL39,2,2)))),AP39,"y")</f>
        <v>54</v>
      </c>
      <c r="AR39" s="33" t="str">
        <f>CHOOSE(14-LEN(CLEAN(AL39)),CHOOSE(MID(AL39,7,1),"남","여","남","여","남","여","남","여","남","여"),CHOOSE(MID(AL39,6,1),"남","여","남","여","남","여","남","여","남","여"),CHOOSE(MID(AL39,5,1),"남","여","남","여","남","여","남","여","남","여"),CHOOSE(MID(AL39,4,1),"남","여","남","여","남","여","남","여","남","여"),CHOOSE(MID(AL39,3,1),"남","여","남","여","남","여","남","여","남","여"))</f>
        <v>여</v>
      </c>
      <c r="AS39" s="33" t="str">
        <f>CHOOSE(14-LEN(CLEAN(AL39)),MID(AL39,7,1),MID(AL39,6,1),MID(AL39,5,1),MID(AL39,4,1))</f>
        <v>2</v>
      </c>
      <c r="AT39" s="33" t="str">
        <f>CHOOSE(AS39,"내국인","내국인","내국인","내국인","외국인","외국인","외국인","외국인")</f>
        <v>내국인</v>
      </c>
      <c r="AU39" s="33" t="str">
        <f>IF(AT39="외국인","고용허가체크","")</f>
        <v/>
      </c>
      <c r="AV39" s="33">
        <f>IF(LEN(CLEAN(AL39))=12,MOD(MID(AL39,7,1)*10+MID(AL39,8,1),2),MOD(MID(AL39,8,1)*10+MID(AL39,9,1),2))</f>
        <v>1</v>
      </c>
      <c r="AW39" s="33" t="str">
        <f>IF(AV39=0,"OK","")</f>
        <v/>
      </c>
      <c r="AX39" s="33">
        <f>LEN(CLEAN(AL39))</f>
        <v>13</v>
      </c>
      <c r="AY39" s="36" t="str">
        <f>IF(AT39="외국인",VLOOKUP(VALUE(MID(AL39,12,1)),$AX$26:$AY$28,2),"")</f>
        <v/>
      </c>
    </row>
    <row r="40" spans="2:51" x14ac:dyDescent="0.3">
      <c r="B40" s="2"/>
      <c r="C40" s="2"/>
      <c r="D40" s="2"/>
      <c r="E40" s="9" t="s">
        <v>30</v>
      </c>
      <c r="F40" s="9"/>
      <c r="G40" s="9"/>
      <c r="H40" s="9"/>
      <c r="I40" s="9"/>
      <c r="J40" s="9"/>
      <c r="K40" s="5" t="s">
        <v>14</v>
      </c>
      <c r="L40" s="13" t="s">
        <v>34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2:51" x14ac:dyDescent="0.3">
      <c r="B41" s="2"/>
      <c r="C41" s="2"/>
      <c r="D41" s="2"/>
      <c r="E41" s="9" t="s">
        <v>31</v>
      </c>
      <c r="F41" s="9"/>
      <c r="G41" s="9"/>
      <c r="H41" s="9"/>
      <c r="I41" s="9"/>
      <c r="J41" s="9"/>
      <c r="K41" s="5" t="s">
        <v>14</v>
      </c>
      <c r="L41" s="14" t="s">
        <v>131</v>
      </c>
      <c r="M41" s="14"/>
      <c r="N41" s="14"/>
      <c r="O41" s="14"/>
      <c r="P41" s="14"/>
      <c r="Q41" s="14"/>
      <c r="R41" s="14"/>
      <c r="S41" s="14"/>
      <c r="T41" s="14"/>
    </row>
    <row r="43" spans="2:51" x14ac:dyDescent="0.3">
      <c r="B43" t="s">
        <v>36</v>
      </c>
    </row>
  </sheetData>
  <mergeCells count="33">
    <mergeCell ref="L41:T41"/>
    <mergeCell ref="L30:X30"/>
    <mergeCell ref="L35:AI35"/>
    <mergeCell ref="L36:T36"/>
    <mergeCell ref="B38:D41"/>
    <mergeCell ref="E38:J38"/>
    <mergeCell ref="L38:T38"/>
    <mergeCell ref="E39:J39"/>
    <mergeCell ref="L39:T39"/>
    <mergeCell ref="E40:J40"/>
    <mergeCell ref="L40:AI40"/>
    <mergeCell ref="E41:J41"/>
    <mergeCell ref="E24:AG24"/>
    <mergeCell ref="E25:AG25"/>
    <mergeCell ref="E26:AG26"/>
    <mergeCell ref="B33:D36"/>
    <mergeCell ref="E34:J34"/>
    <mergeCell ref="E33:J33"/>
    <mergeCell ref="E35:J35"/>
    <mergeCell ref="E36:J36"/>
    <mergeCell ref="L33:T33"/>
    <mergeCell ref="L34:T34"/>
    <mergeCell ref="P18:T18"/>
    <mergeCell ref="U18:W18"/>
    <mergeCell ref="P19:T19"/>
    <mergeCell ref="U19:W19"/>
    <mergeCell ref="X18:AH18"/>
    <mergeCell ref="X19:AH19"/>
    <mergeCell ref="F4:I4"/>
    <mergeCell ref="Q4:T4"/>
    <mergeCell ref="M11:T11"/>
    <mergeCell ref="D14:J14"/>
    <mergeCell ref="L14:V14"/>
  </mergeCells>
  <phoneticPr fontId="2" type="noConversion"/>
  <conditionalFormatting sqref="AV34">
    <cfRule type="cellIs" dxfId="28" priority="15" operator="greaterThan">
      <formula>0</formula>
    </cfRule>
  </conditionalFormatting>
  <conditionalFormatting sqref="AW34 AN34">
    <cfRule type="cellIs" dxfId="27" priority="14" operator="equal">
      <formula>"주민오류"</formula>
    </cfRule>
  </conditionalFormatting>
  <conditionalFormatting sqref="AT34">
    <cfRule type="cellIs" dxfId="26" priority="13" operator="equal">
      <formula>"외국인"</formula>
    </cfRule>
  </conditionalFormatting>
  <conditionalFormatting sqref="AU34">
    <cfRule type="cellIs" dxfId="25" priority="12" operator="equal">
      <formula>"고용허가체크"</formula>
    </cfRule>
  </conditionalFormatting>
  <conditionalFormatting sqref="AX34">
    <cfRule type="cellIs" dxfId="24" priority="10" operator="equal">
      <formula>13</formula>
    </cfRule>
    <cfRule type="cellIs" dxfId="23" priority="11" operator="equal">
      <formula>"고용허가체크"</formula>
    </cfRule>
  </conditionalFormatting>
  <conditionalFormatting sqref="AV39">
    <cfRule type="cellIs" dxfId="22" priority="9" operator="greaterThan">
      <formula>0</formula>
    </cfRule>
  </conditionalFormatting>
  <conditionalFormatting sqref="AW39 AN39">
    <cfRule type="cellIs" dxfId="21" priority="8" operator="equal">
      <formula>"주민오류"</formula>
    </cfRule>
  </conditionalFormatting>
  <conditionalFormatting sqref="AT39">
    <cfRule type="cellIs" dxfId="20" priority="7" operator="equal">
      <formula>"외국인"</formula>
    </cfRule>
  </conditionalFormatting>
  <conditionalFormatting sqref="AU39">
    <cfRule type="cellIs" dxfId="19" priority="6" operator="equal">
      <formula>"고용허가체크"</formula>
    </cfRule>
  </conditionalFormatting>
  <conditionalFormatting sqref="AX39">
    <cfRule type="cellIs" dxfId="18" priority="4" operator="equal">
      <formula>13</formula>
    </cfRule>
    <cfRule type="cellIs" dxfId="17" priority="5" operator="equal">
      <formula>"고용허가체크"</formula>
    </cfRule>
  </conditionalFormatting>
  <conditionalFormatting sqref="AQ34">
    <cfRule type="cellIs" dxfId="16" priority="3" operator="lessThan">
      <formula>19</formula>
    </cfRule>
  </conditionalFormatting>
  <conditionalFormatting sqref="AQ39">
    <cfRule type="cellIs" dxfId="0" priority="2" operator="lessThan">
      <formula>19</formula>
    </cfRule>
    <cfRule type="cellIs" dxfId="1" priority="1" operator="lessThan">
      <formula>19</formula>
    </cfRule>
  </conditionalFormatting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73F7-40C4-443D-B04F-E619E57E6106}">
  <dimension ref="A1:P46"/>
  <sheetViews>
    <sheetView showGridLines="0" topLeftCell="A5" zoomScaleNormal="100" workbookViewId="0">
      <selection activeCell="A24" sqref="A24"/>
    </sheetView>
  </sheetViews>
  <sheetFormatPr defaultRowHeight="16.5" x14ac:dyDescent="0.3"/>
  <cols>
    <col min="1" max="1" width="28.375" style="39" customWidth="1"/>
    <col min="2" max="2" width="13.25" customWidth="1"/>
    <col min="3" max="3" width="24" style="1" customWidth="1"/>
    <col min="4" max="4" width="12.375" bestFit="1" customWidth="1"/>
    <col min="5" max="6" width="14.375" bestFit="1" customWidth="1"/>
    <col min="8" max="8" width="9" style="1"/>
    <col min="10" max="10" width="21.5" customWidth="1"/>
    <col min="11" max="12" width="0" hidden="1" customWidth="1"/>
    <col min="13" max="13" width="12.125" bestFit="1" customWidth="1"/>
    <col min="14" max="14" width="13" bestFit="1" customWidth="1"/>
  </cols>
  <sheetData>
    <row r="1" spans="1:14" x14ac:dyDescent="0.3">
      <c r="A1" s="39" t="s">
        <v>118</v>
      </c>
      <c r="B1" s="54" t="s">
        <v>117</v>
      </c>
    </row>
    <row r="2" spans="1:14" x14ac:dyDescent="0.3">
      <c r="A2" s="43" t="s">
        <v>116</v>
      </c>
    </row>
    <row r="3" spans="1:14" x14ac:dyDescent="0.3">
      <c r="A3" s="43" t="s">
        <v>115</v>
      </c>
    </row>
    <row r="4" spans="1:14" x14ac:dyDescent="0.3">
      <c r="A4" s="43"/>
    </row>
    <row r="5" spans="1:14" x14ac:dyDescent="0.3">
      <c r="A5" s="43" t="s">
        <v>114</v>
      </c>
    </row>
    <row r="6" spans="1:14" x14ac:dyDescent="0.3">
      <c r="A6" s="43"/>
      <c r="G6" s="53" t="s">
        <v>113</v>
      </c>
    </row>
    <row r="7" spans="1:14" ht="17.25" thickBot="1" x14ac:dyDescent="0.35">
      <c r="A7" s="43" t="s">
        <v>112</v>
      </c>
    </row>
    <row r="8" spans="1:14" s="1" customFormat="1" ht="17.25" thickBot="1" x14ac:dyDescent="0.35">
      <c r="A8" s="52" t="s">
        <v>111</v>
      </c>
      <c r="B8" s="51" t="s">
        <v>110</v>
      </c>
      <c r="C8" s="51" t="s">
        <v>109</v>
      </c>
      <c r="D8" s="51" t="s">
        <v>108</v>
      </c>
      <c r="E8" s="51" t="s">
        <v>107</v>
      </c>
      <c r="F8" s="51" t="s">
        <v>106</v>
      </c>
      <c r="G8" s="51" t="s">
        <v>105</v>
      </c>
      <c r="H8" s="51" t="s">
        <v>104</v>
      </c>
    </row>
    <row r="9" spans="1:14" s="1" customFormat="1" x14ac:dyDescent="0.3">
      <c r="A9" s="39"/>
      <c r="B9" s="1">
        <v>123456</v>
      </c>
      <c r="C9" s="1">
        <v>7</v>
      </c>
      <c r="D9" s="5" t="s">
        <v>103</v>
      </c>
      <c r="E9" s="5" t="s">
        <v>102</v>
      </c>
      <c r="F9" s="5" t="s">
        <v>101</v>
      </c>
      <c r="G9" s="5" t="s">
        <v>100</v>
      </c>
      <c r="H9" s="5" t="s">
        <v>99</v>
      </c>
    </row>
    <row r="10" spans="1:14" s="41" customFormat="1" x14ac:dyDescent="0.3">
      <c r="A10" s="46"/>
      <c r="B10" s="42" t="s">
        <v>98</v>
      </c>
      <c r="C10" s="42" t="s">
        <v>97</v>
      </c>
      <c r="D10" s="41" t="s">
        <v>96</v>
      </c>
      <c r="E10" s="47" t="s">
        <v>95</v>
      </c>
      <c r="F10" s="41" t="s">
        <v>94</v>
      </c>
      <c r="G10" s="50" t="s">
        <v>93</v>
      </c>
      <c r="H10" s="42" t="s">
        <v>92</v>
      </c>
      <c r="M10" s="38">
        <v>7</v>
      </c>
      <c r="N10" s="38" t="s">
        <v>51</v>
      </c>
    </row>
    <row r="11" spans="1:14" s="41" customFormat="1" x14ac:dyDescent="0.3">
      <c r="A11" s="46"/>
      <c r="C11" s="42" t="s">
        <v>91</v>
      </c>
      <c r="E11" s="47" t="s">
        <v>90</v>
      </c>
      <c r="G11" s="45" t="s">
        <v>89</v>
      </c>
      <c r="H11" s="42"/>
      <c r="M11" s="38">
        <v>8</v>
      </c>
      <c r="N11" s="38" t="s">
        <v>52</v>
      </c>
    </row>
    <row r="12" spans="1:14" s="41" customFormat="1" x14ac:dyDescent="0.3">
      <c r="A12" s="46"/>
      <c r="C12" s="42" t="s">
        <v>88</v>
      </c>
      <c r="E12" s="47" t="s">
        <v>87</v>
      </c>
      <c r="G12" s="44" t="s">
        <v>86</v>
      </c>
      <c r="H12" s="42"/>
      <c r="M12" s="38">
        <v>9</v>
      </c>
      <c r="N12" s="38" t="s">
        <v>53</v>
      </c>
    </row>
    <row r="13" spans="1:14" s="41" customFormat="1" x14ac:dyDescent="0.3">
      <c r="A13" s="46"/>
      <c r="C13" s="42" t="s">
        <v>85</v>
      </c>
      <c r="E13" s="47" t="s">
        <v>84</v>
      </c>
      <c r="G13" s="45"/>
      <c r="H13" s="42"/>
    </row>
    <row r="14" spans="1:14" s="41" customFormat="1" x14ac:dyDescent="0.3">
      <c r="A14" s="46"/>
      <c r="C14" s="42" t="s">
        <v>83</v>
      </c>
      <c r="E14" s="47" t="s">
        <v>82</v>
      </c>
      <c r="G14" s="45"/>
      <c r="H14" s="42"/>
    </row>
    <row r="15" spans="1:14" s="41" customFormat="1" x14ac:dyDescent="0.3">
      <c r="A15" s="46"/>
      <c r="C15" s="42" t="s">
        <v>81</v>
      </c>
      <c r="E15" s="47" t="s">
        <v>80</v>
      </c>
      <c r="G15" s="45"/>
      <c r="H15" s="42"/>
    </row>
    <row r="16" spans="1:14" s="41" customFormat="1" x14ac:dyDescent="0.3">
      <c r="A16" s="46"/>
      <c r="C16" s="42" t="s">
        <v>79</v>
      </c>
      <c r="E16" s="47" t="s">
        <v>78</v>
      </c>
      <c r="G16" s="45"/>
      <c r="H16" s="42"/>
    </row>
    <row r="17" spans="1:16" s="41" customFormat="1" x14ac:dyDescent="0.3">
      <c r="A17" s="46"/>
      <c r="C17" s="42" t="s">
        <v>77</v>
      </c>
      <c r="E17" s="47" t="s">
        <v>76</v>
      </c>
      <c r="G17" s="45"/>
      <c r="H17" s="42"/>
    </row>
    <row r="18" spans="1:16" s="41" customFormat="1" x14ac:dyDescent="0.3">
      <c r="A18" s="46"/>
      <c r="C18" s="42" t="s">
        <v>75</v>
      </c>
      <c r="E18" s="41" t="s">
        <v>74</v>
      </c>
      <c r="G18" s="44" t="s">
        <v>73</v>
      </c>
      <c r="H18" s="49" t="s">
        <v>72</v>
      </c>
    </row>
    <row r="19" spans="1:16" s="41" customFormat="1" x14ac:dyDescent="0.3">
      <c r="A19" s="46"/>
      <c r="C19" s="42" t="s">
        <v>71</v>
      </c>
      <c r="E19" s="47" t="s">
        <v>70</v>
      </c>
      <c r="G19" s="44" t="s">
        <v>69</v>
      </c>
      <c r="H19" s="49" t="s">
        <v>68</v>
      </c>
    </row>
    <row r="20" spans="1:16" s="41" customFormat="1" x14ac:dyDescent="0.3">
      <c r="A20" s="46"/>
      <c r="C20" s="42" t="s">
        <v>67</v>
      </c>
      <c r="E20" s="47" t="s">
        <v>66</v>
      </c>
      <c r="G20" s="45"/>
      <c r="H20" s="42"/>
    </row>
    <row r="21" spans="1:16" s="41" customFormat="1" x14ac:dyDescent="0.3">
      <c r="A21" s="49" t="s">
        <v>65</v>
      </c>
      <c r="E21" s="47" t="s">
        <v>64</v>
      </c>
      <c r="G21" s="45"/>
      <c r="H21" s="42"/>
    </row>
    <row r="22" spans="1:16" s="41" customFormat="1" x14ac:dyDescent="0.3">
      <c r="A22" s="46"/>
      <c r="C22" s="42"/>
      <c r="E22" s="47" t="s">
        <v>63</v>
      </c>
      <c r="G22" s="45"/>
      <c r="H22" s="42"/>
    </row>
    <row r="23" spans="1:16" s="41" customFormat="1" x14ac:dyDescent="0.3">
      <c r="A23" s="46"/>
      <c r="C23" s="42"/>
      <c r="E23" s="41" t="s">
        <v>62</v>
      </c>
      <c r="G23" s="45"/>
      <c r="H23" s="42">
        <v>13</v>
      </c>
      <c r="I23" s="41">
        <v>7</v>
      </c>
      <c r="J23" s="41">
        <f>H23-I23</f>
        <v>6</v>
      </c>
      <c r="M23" s="41">
        <f>H23-J23</f>
        <v>7</v>
      </c>
    </row>
    <row r="24" spans="1:16" s="41" customFormat="1" x14ac:dyDescent="0.3">
      <c r="A24" s="46"/>
      <c r="C24" s="42"/>
      <c r="E24" s="47" t="s">
        <v>61</v>
      </c>
      <c r="G24" s="45"/>
      <c r="H24" s="42">
        <v>12</v>
      </c>
      <c r="I24" s="41">
        <v>6</v>
      </c>
      <c r="J24" s="41">
        <f>H24-I24</f>
        <v>6</v>
      </c>
    </row>
    <row r="25" spans="1:16" s="41" customFormat="1" x14ac:dyDescent="0.3">
      <c r="A25" s="46"/>
      <c r="C25" s="42"/>
      <c r="E25" s="41" t="s">
        <v>60</v>
      </c>
      <c r="G25" s="45"/>
      <c r="H25" s="42">
        <v>11</v>
      </c>
      <c r="I25" s="41">
        <v>5</v>
      </c>
      <c r="J25" s="41">
        <f>H25-I25</f>
        <v>6</v>
      </c>
    </row>
    <row r="26" spans="1:16" s="41" customFormat="1" x14ac:dyDescent="0.3">
      <c r="A26" s="46"/>
      <c r="C26" s="42"/>
      <c r="E26" s="41" t="s">
        <v>59</v>
      </c>
      <c r="G26" s="45"/>
      <c r="H26" s="42">
        <v>10</v>
      </c>
      <c r="I26" s="41">
        <v>4</v>
      </c>
      <c r="J26" s="41">
        <f>H26-I26</f>
        <v>6</v>
      </c>
    </row>
    <row r="27" spans="1:16" s="41" customFormat="1" x14ac:dyDescent="0.3">
      <c r="A27" s="46"/>
      <c r="C27" s="48">
        <f>DATE(2000,MID(A35,1,1),MID(A35,2,2))</f>
        <v>36548</v>
      </c>
      <c r="E27" s="47"/>
      <c r="G27" s="45"/>
      <c r="H27" s="42"/>
    </row>
    <row r="28" spans="1:16" s="41" customFormat="1" x14ac:dyDescent="0.3">
      <c r="A28" s="46"/>
      <c r="C28" s="42"/>
      <c r="D28" s="41">
        <f>CHOOSE(14-LEN(CLEAN(A33)),1,2,3)</f>
        <v>1</v>
      </c>
      <c r="E28" s="47"/>
      <c r="G28" s="45"/>
      <c r="H28" s="42"/>
      <c r="M28" s="41">
        <f>LEN(CLEAN(A33))</f>
        <v>13</v>
      </c>
    </row>
    <row r="29" spans="1:16" s="41" customFormat="1" x14ac:dyDescent="0.3">
      <c r="A29" s="46"/>
      <c r="C29" s="42"/>
      <c r="G29" s="45"/>
      <c r="H29" s="42"/>
      <c r="M29" s="41" t="str">
        <f>MID(A33,LEN(CLEAN(A33))-6,1)</f>
        <v>5</v>
      </c>
    </row>
    <row r="30" spans="1:16" s="41" customFormat="1" x14ac:dyDescent="0.3">
      <c r="A30" s="43" t="s">
        <v>58</v>
      </c>
      <c r="C30" s="43"/>
      <c r="D30" s="43" t="s">
        <v>57</v>
      </c>
      <c r="G30" s="44"/>
      <c r="H30" s="42"/>
    </row>
    <row r="31" spans="1:16" s="41" customFormat="1" x14ac:dyDescent="0.3">
      <c r="A31" s="43" t="s">
        <v>56</v>
      </c>
      <c r="C31" s="42"/>
      <c r="D31" s="43" t="s">
        <v>55</v>
      </c>
      <c r="H31" s="42"/>
      <c r="J31" s="41" t="s">
        <v>54</v>
      </c>
      <c r="P31" s="41" t="str">
        <f>MID(A33,12,1)</f>
        <v>7</v>
      </c>
    </row>
    <row r="32" spans="1:16" s="1" customFormat="1" x14ac:dyDescent="0.3">
      <c r="A32" s="31" t="s">
        <v>28</v>
      </c>
      <c r="B32" s="31" t="s">
        <v>38</v>
      </c>
      <c r="C32" s="31" t="s">
        <v>39</v>
      </c>
      <c r="D32" s="31" t="s">
        <v>40</v>
      </c>
      <c r="E32" s="31" t="s">
        <v>41</v>
      </c>
      <c r="F32" s="31" t="s">
        <v>42</v>
      </c>
      <c r="G32" s="31" t="s">
        <v>43</v>
      </c>
      <c r="H32" s="31" t="s">
        <v>44</v>
      </c>
      <c r="I32" s="31" t="s">
        <v>45</v>
      </c>
      <c r="J32" s="31" t="s">
        <v>46</v>
      </c>
      <c r="K32" s="31" t="s">
        <v>47</v>
      </c>
      <c r="L32" s="31" t="s">
        <v>48</v>
      </c>
      <c r="M32" s="31" t="s">
        <v>49</v>
      </c>
      <c r="N32" s="31" t="s">
        <v>50</v>
      </c>
    </row>
    <row r="33" spans="1:14" s="1" customFormat="1" ht="17.25" x14ac:dyDescent="0.3">
      <c r="A33" s="32">
        <v>5005015100377</v>
      </c>
      <c r="B33" s="33">
        <f>IF(LEN(CLEAN(A33))=10,IF(AND(VALUE(MID(A33,4,1))&gt;=1,VALUE(MID(A33,4,1))&lt;=4),MOD(11-MOD(0*2+0*3+0*4+MID(A33,1,1)*5+MID(A33,2,1)*6+MID(A33,3,1)*7+MID(A33,4,1)*8+MID(A33,5,1)*9+MID(A33,6,1)*2+MID(A33,7,1)*3+MID(A33,8,1)*4+MID(A33,9,1)*5,11),10),IF(AND(VALUE(MID(A33,4,1))&gt;=5,VALUE(MID(A33,4,1))&lt;=8),MOD(11-MOD(0*2+0*3+0*4+MID(A33,1,1)*5+MID(A33,2,1)*6+MID(A33,3,1)*7+MID(A33,4,1)*8+MID(A33,5,1)*9+MID(A33,6,1)*2+MID(A33,7,1)*3+MID(A33,8,1)*4+MID(A33,9,1)*5,11),10),"오류")),IF(LEN(CLEAN(A33))=11,IF(AND(VALUE(MID(A33,5,1))&gt;=1,VALUE(MID(A33,5,1))&lt;=4),MOD(11-MOD(0*2+0*3+MID(A33,1,1)*4+MID(A33,2,1)*5+MID(A33,3,1)*6+MID(A33,4,1)*7+MID(A33,5,1)*8+MID(A33,6,1)*9+MID(A33,7,1)*2+MID(A33,8,1)*3+MID(A33,9,1)*4+MID(A33,10,1)*5,11),10),IF(AND(VALUE(MID(A33,5,1))&gt;=5,VALUE(MID(A33,5,1))&lt;=8),MOD(11-MOD(0*2+0*3+MID(A33,1,1)*4+MID(A33,2,1)*5+MID(A33,3,1)*6+MID(A33,4,1)*7+MID(A33,5,1)*8+MID(A33,6,1)*9+MID(A33,7,1)*2+MID(A33,8,1)*3+MID(A33,9,1)*4+MID(A33,10,1)*5,11),10),"오류")),IF(LEN(CLEAN(A33))=12,IF(AND(VALUE(MID(A33,6,1))&gt;=1,VALUE(MID(A33,6,1))&lt;=4),MOD(11-MOD(0*2+MID(A33,1,1)*3+MID(A33,2,1)*4+MID(A33,3,1)*5+MID(A33,4,1)*6+MID(A33,5,1)*7+MID(A33,6,1)*8+MID(A33,7,1)*9+MID(A33,8,1)*2+MID(A33,9,1)*3+MID(A33,10,1)*4+MID(A33,11,1)*5,11),10),IF(AND(VALUE(MID(A33,7,1))&gt;=5,VALUE(MID(A33,7,1))&lt;=8),MOD(11-MOD(0*2+MID(A33,1,1)*3+MID(A33,2,1)*4+MID(A33,3,1)*5+MID(A33,4,1)*6+MID(A33,5,1)*7+MID(A33,6,1)*8+MID(A33,7,1)*9+MID(A33,8,1)*2+MID(A33,9,1)*3+MID(A33,10,1)*4+MID(A33,11,1)*5,11),10),"오류")),IF(AND(VALUE(MID(A33,7,1))&gt;=1,VALUE(MID(A33,7,1))&lt;=4),MOD(11-MOD(MID(A33,1,1)*2+MID(A33,2,1)*3+MID(A33,3,1)*4+MID(A33,4,1)*5+MID(A33,5,1)*6+MID(A33,6,1)*7+MID(A33,7,1)*8+MID(A33,8,1)*9+MID(A33,9,1)*2+MID(A33,10,1)*3+MID(A33,11,1)*4+MID(A33,12,1)*5,11),10),IF(AND(VALUE(MID(A33,7,1))&gt;=5,VALUE(MID(A33,7,1))&lt;=8),IF(LEN(CLEAN(A33))=12,MOD(MOD(11-MOD(0*2+MID(A33,1,1)*3+MID(A33,2,1)*4+MID(A33,3,1)*5+MID(A33,4,1)*6+MID(A33,5,1)*7+MID(A33,6,1)*8+MID(A33,7,1)*9+MID(A33,8,1)*2+MID(A33,9,1)*3+MID(A33,10,1)*4+MID(A33,11,1)*5,11),10)+2,10),MOD(MOD(11-MOD(MID(A33,1,1)*2+MID(A33,2,1)*3+MID(A33,3,1)*4+MID(A33,4,1)*5+MID(A33,5,1)*6+MID(A33,6,1)*7+MID(A33,7,1)*8+MID(A33,8,1)*9+MID(A33,9,1)*2+MID(A33,10,1)*3+MID(A33,11,1)*4+MID(A33,12,1)*5,11),10)+2,10)))))))</f>
        <v>7</v>
      </c>
      <c r="C33" s="33" t="str">
        <f>IF(INT(RIGHT(A33,1))=B33,"OK","주민오류")</f>
        <v>OK</v>
      </c>
      <c r="D33" s="34">
        <f ca="1"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DATE(MID(A33,1,1)+100,MID(A33,2,2),MID(A33,4,2)),DATE(2000,MID(A33,1,2),MID(A33,3,2)),DATE(2000,MID(A33,1,1),MID(A33,2,2)))),TODAY(),"y")</f>
        <v>71</v>
      </c>
      <c r="E33" s="35">
        <v>42004</v>
      </c>
      <c r="F33" s="34">
        <f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DATE(MID(A33,1,1)+100,MID(A33,2,2),MID(A33,4,2)),DATE(2000,MID(A33,1,2),MID(A33,3,2)),DATE(2000,MID(A33,1,1),MID(A33,2,2)))),E33,"y")</f>
        <v>64</v>
      </c>
      <c r="G33" s="33" t="str">
        <f>CHOOSE(14-LEN(CLEAN(A33)),CHOOSE(MID(A33,7,1),"남","여","남","여","남","여","남","여","남","여"),CHOOSE(MID(A33,6,1),"남","여","남","여","남","여","남","여","남","여"),CHOOSE(MID(A33,5,1),"남","여","남","여","남","여","남","여","남","여"),CHOOSE(MID(A33,4,1),"남","여","남","여","남","여","남","여","남","여"),CHOOSE(MID(A33,3,1),"남","여","남","여","남","여","남","여","남","여"))</f>
        <v>남</v>
      </c>
      <c r="H33" s="33" t="str">
        <f>CHOOSE(14-LEN(CLEAN(A33)),MID(A33,7,1),MID(A33,6,1),MID(A33,5,1),MID(A33,4,1))</f>
        <v>5</v>
      </c>
      <c r="I33" s="33" t="str">
        <f>CHOOSE(H33,"내국인","내국인","내국인","내국인","외국인","외국인","외국인","외국인")</f>
        <v>외국인</v>
      </c>
      <c r="J33" s="33" t="str">
        <f>IF(I33="외국인","고용허가체크","")</f>
        <v>고용허가체크</v>
      </c>
      <c r="K33" s="33">
        <f>IF(LEN(CLEAN(A33))=12,MOD(MID(A33,7,1)*10+MID(A33,8,1),2),MOD(MID(A33,8,1)*10+MID(A33,9,1),2))</f>
        <v>0</v>
      </c>
      <c r="L33" s="33" t="str">
        <f>IF(K33=0,"OK","")</f>
        <v>OK</v>
      </c>
      <c r="M33" s="33">
        <f>LEN(CLEAN(A33))</f>
        <v>13</v>
      </c>
      <c r="N33" s="36" t="str">
        <f>IF(I33="외국인",VLOOKUP(VALUE(MID(A33,12,1)),$M$10:$N$12,2),"")</f>
        <v>외국국적동포</v>
      </c>
    </row>
    <row r="34" spans="1:14" ht="17.25" x14ac:dyDescent="0.3">
      <c r="A34" s="32">
        <v>612313234569</v>
      </c>
      <c r="B34" s="33">
        <f>IF(LEN(CLEAN(A34))=10,IF(AND(VALUE(MID(A34,4,1))&gt;=1,VALUE(MID(A34,4,1))&lt;=4),MOD(11-MOD(0*2+0*3+0*4+MID(A34,1,1)*5+MID(A34,2,1)*6+MID(A34,3,1)*7+MID(A34,4,1)*8+MID(A34,5,1)*9+MID(A34,6,1)*2+MID(A34,7,1)*3+MID(A34,8,1)*4+MID(A34,9,1)*5,11),10),IF(AND(VALUE(MID(A34,4,1))&gt;=5,VALUE(MID(A34,4,1))&lt;=8),MOD(11-MOD(0*2+0*3+0*4+MID(A34,1,1)*5+MID(A34,2,1)*6+MID(A34,3,1)*7+MID(A34,4,1)*8+MID(A34,5,1)*9+MID(A34,6,1)*2+MID(A34,7,1)*3+MID(A34,8,1)*4+MID(A34,9,1)*5,11),10),"오류")),IF(LEN(CLEAN(A34))=11,IF(AND(VALUE(MID(A34,5,1))&gt;=1,VALUE(MID(A34,5,1))&lt;=4),MOD(11-MOD(0*2+0*3+MID(A34,1,1)*4+MID(A34,2,1)*5+MID(A34,3,1)*6+MID(A34,4,1)*7+MID(A34,5,1)*8+MID(A34,6,1)*9+MID(A34,7,1)*2+MID(A34,8,1)*3+MID(A34,9,1)*4+MID(A34,10,1)*5,11),10),IF(AND(VALUE(MID(A34,5,1))&gt;=5,VALUE(MID(A34,5,1))&lt;=8),MOD(11-MOD(0*2+0*3+MID(A34,1,1)*4+MID(A34,2,1)*5+MID(A34,3,1)*6+MID(A34,4,1)*7+MID(A34,5,1)*8+MID(A34,6,1)*9+MID(A34,7,1)*2+MID(A34,8,1)*3+MID(A34,9,1)*4+MID(A34,10,1)*5,11),10),"오류")),IF(LEN(CLEAN(A34))=12,IF(AND(VALUE(MID(A34,6,1))&gt;=1,VALUE(MID(A34,6,1))&lt;=4),MOD(11-MOD(0*2+MID(A34,1,1)*3+MID(A34,2,1)*4+MID(A34,3,1)*5+MID(A34,4,1)*6+MID(A34,5,1)*7+MID(A34,6,1)*8+MID(A34,7,1)*9+MID(A34,8,1)*2+MID(A34,9,1)*3+MID(A34,10,1)*4+MID(A34,11,1)*5,11),10),IF(AND(VALUE(MID(A34,7,1))&gt;=5,VALUE(MID(A34,7,1))&lt;=8),MOD(11-MOD(0*2+MID(A34,1,1)*3+MID(A34,2,1)*4+MID(A34,3,1)*5+MID(A34,4,1)*6+MID(A34,5,1)*7+MID(A34,6,1)*8+MID(A34,7,1)*9+MID(A34,8,1)*2+MID(A34,9,1)*3+MID(A34,10,1)*4+MID(A34,11,1)*5,11),10),"오류")),IF(AND(VALUE(MID(A34,7,1))&gt;=1,VALUE(MID(A34,7,1))&lt;=4),MOD(11-MOD(MID(A34,1,1)*2+MID(A34,2,1)*3+MID(A34,3,1)*4+MID(A34,4,1)*5+MID(A34,5,1)*6+MID(A34,6,1)*7+MID(A34,7,1)*8+MID(A34,8,1)*9+MID(A34,9,1)*2+MID(A34,10,1)*3+MID(A34,11,1)*4+MID(A34,12,1)*5,11),10),IF(AND(VALUE(MID(A34,7,1))&gt;=5,VALUE(MID(A34,7,1))&lt;=8),IF(LEN(CLEAN(A34))=12,MOD(MOD(11-MOD(0*2+MID(A34,1,1)*3+MID(A34,2,1)*4+MID(A34,3,1)*5+MID(A34,4,1)*6+MID(A34,5,1)*7+MID(A34,6,1)*8+MID(A34,7,1)*9+MID(A34,8,1)*2+MID(A34,9,1)*3+MID(A34,10,1)*4+MID(A34,11,1)*5,11),10)+2,10),MOD(MOD(11-MOD(MID(A34,1,1)*2+MID(A34,2,1)*3+MID(A34,3,1)*4+MID(A34,4,1)*5+MID(A34,5,1)*6+MID(A34,6,1)*7+MID(A34,7,1)*8+MID(A34,8,1)*9+MID(A34,9,1)*2+MID(A34,10,1)*3+MID(A34,11,1)*4+MID(A34,12,1)*5,11),10)+2,10)))))))</f>
        <v>9</v>
      </c>
      <c r="C34" s="33" t="str">
        <f>IF(INT(RIGHT(A34,1))=B34,"OK","주민오류")</f>
        <v>OK</v>
      </c>
      <c r="D34" s="34">
        <f ca="1"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DATE(MID(A34,1,1)+100,MID(A34,2,2),MID(A34,4,2)),DATE(2000,MID(A34,1,2),MID(A34,3,2)),DATE(2000,MID(A34,1,1),MID(A34,2,2)))),TODAY(),"y")</f>
        <v>14</v>
      </c>
      <c r="E34" s="35">
        <v>42004</v>
      </c>
      <c r="F34" s="34">
        <f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DATE(MID(A34,1,1)+100,MID(A34,2,2),MID(A34,4,2)),DATE(2000,MID(A34,1,2),MID(A34,3,2)),DATE(2000,MID(A34,1,1),MID(A34,2,2)))),E34,"y")</f>
        <v>8</v>
      </c>
      <c r="G34" s="33" t="str">
        <f>CHOOSE(14-LEN(CLEAN(A34)),CHOOSE(MID(A34,7,1),"남","여","남","여","남","여","남","여","남","여"),CHOOSE(MID(A34,6,1),"남","여","남","여","남","여","남","여","남","여"),CHOOSE(MID(A34,5,1),"남","여","남","여","남","여","남","여","남","여"),CHOOSE(MID(A34,4,1),"남","여","남","여","남","여","남","여","남","여"),CHOOSE(MID(A34,3,1),"남","여","남","여","남","여","남","여","남","여"))</f>
        <v>남</v>
      </c>
      <c r="H34" s="33" t="str">
        <f>CHOOSE(14-LEN(CLEAN(A34)),MID(A34,7,1),MID(A34,6,1),MID(A34,5,1),MID(A34,4,1))</f>
        <v>3</v>
      </c>
      <c r="I34" s="33" t="str">
        <f>CHOOSE(H34,"내국인","내국인","내국인","내국인","외국인","외국인","외국인","외국인")</f>
        <v>내국인</v>
      </c>
      <c r="J34" s="33" t="str">
        <f>IF(I34="외국인","고용허가체크","")</f>
        <v/>
      </c>
      <c r="K34" s="40">
        <f>IF(LEN(CLEAN(A34))=12,MOD(MID(A34,7,1)*10+MID(A34,8,1),2),MOD(MID(A34,8,1)*10+MID(A34,9,1),2))</f>
        <v>1</v>
      </c>
      <c r="L34" s="33" t="str">
        <f>IF(K34=0,"OK","")</f>
        <v/>
      </c>
      <c r="M34" s="33">
        <f>LEN(CLEAN(A34))</f>
        <v>12</v>
      </c>
      <c r="N34" s="36" t="str">
        <f>IF(I34="외국인",VLOOKUP(VALUE(MID(A34,12,1)),$M$10:$N$12,2),"")</f>
        <v/>
      </c>
    </row>
    <row r="35" spans="1:14" ht="17.25" x14ac:dyDescent="0.3">
      <c r="A35" s="32">
        <v>12314234598</v>
      </c>
      <c r="B35" s="33">
        <f>IF(LEN(CLEAN(A35))=10,IF(AND(VALUE(MID(A35,4,1))&gt;=1,VALUE(MID(A35,4,1))&lt;=4),MOD(11-MOD(0*2+0*3+0*4+MID(A35,1,1)*5+MID(A35,2,1)*6+MID(A35,3,1)*7+MID(A35,4,1)*8+MID(A35,5,1)*9+MID(A35,6,1)*2+MID(A35,7,1)*3+MID(A35,8,1)*4+MID(A35,9,1)*5,11),10),IF(AND(VALUE(MID(A35,4,1))&gt;=5,VALUE(MID(A35,4,1))&lt;=8),MOD(11-MOD(0*2+0*3+0*4+MID(A35,1,1)*5+MID(A35,2,1)*6+MID(A35,3,1)*7+MID(A35,4,1)*8+MID(A35,5,1)*9+MID(A35,6,1)*2+MID(A35,7,1)*3+MID(A35,8,1)*4+MID(A35,9,1)*5,11),10),"오류")),IF(LEN(CLEAN(A35))=11,IF(AND(VALUE(MID(A35,5,1))&gt;=1,VALUE(MID(A35,5,1))&lt;=4),MOD(11-MOD(0*2+0*3+MID(A35,1,1)*4+MID(A35,2,1)*5+MID(A35,3,1)*6+MID(A35,4,1)*7+MID(A35,5,1)*8+MID(A35,6,1)*9+MID(A35,7,1)*2+MID(A35,8,1)*3+MID(A35,9,1)*4+MID(A35,10,1)*5,11),10),IF(AND(VALUE(MID(A35,5,1))&gt;=5,VALUE(MID(A35,5,1))&lt;=8),MOD(11-MOD(0*2+0*3+MID(A35,1,1)*4+MID(A35,2,1)*5+MID(A35,3,1)*6+MID(A35,4,1)*7+MID(A35,5,1)*8+MID(A35,6,1)*9+MID(A35,7,1)*2+MID(A35,8,1)*3+MID(A35,9,1)*4+MID(A35,10,1)*5,11),10),"오류")),IF(LEN(CLEAN(A35))=12,IF(AND(VALUE(MID(A35,6,1))&gt;=1,VALUE(MID(A35,6,1))&lt;=4),MOD(11-MOD(0*2+MID(A35,1,1)*3+MID(A35,2,1)*4+MID(A35,3,1)*5+MID(A35,4,1)*6+MID(A35,5,1)*7+MID(A35,6,1)*8+MID(A35,7,1)*9+MID(A35,8,1)*2+MID(A35,9,1)*3+MID(A35,10,1)*4+MID(A35,11,1)*5,11),10),IF(AND(VALUE(MID(A35,7,1))&gt;=5,VALUE(MID(A35,7,1))&lt;=8),MOD(11-MOD(0*2+MID(A35,1,1)*3+MID(A35,2,1)*4+MID(A35,3,1)*5+MID(A35,4,1)*6+MID(A35,5,1)*7+MID(A35,6,1)*8+MID(A35,7,1)*9+MID(A35,8,1)*2+MID(A35,9,1)*3+MID(A35,10,1)*4+MID(A35,11,1)*5,11),10),"오류")),IF(AND(VALUE(MID(A35,7,1))&gt;=1,VALUE(MID(A35,7,1))&lt;=4),MOD(11-MOD(MID(A35,1,1)*2+MID(A35,2,1)*3+MID(A35,3,1)*4+MID(A35,4,1)*5+MID(A35,5,1)*6+MID(A35,6,1)*7+MID(A35,7,1)*8+MID(A35,8,1)*9+MID(A35,9,1)*2+MID(A35,10,1)*3+MID(A35,11,1)*4+MID(A35,12,1)*5,11),10),IF(AND(VALUE(MID(A35,7,1))&gt;=5,VALUE(MID(A35,7,1))&lt;=8),IF(LEN(CLEAN(A35))=12,MOD(MOD(11-MOD(0*2+MID(A35,1,1)*3+MID(A35,2,1)*4+MID(A35,3,1)*5+MID(A35,4,1)*6+MID(A35,5,1)*7+MID(A35,6,1)*8+MID(A35,7,1)*9+MID(A35,8,1)*2+MID(A35,9,1)*3+MID(A35,10,1)*4+MID(A35,11,1)*5,11),10)+2,10),MOD(MOD(11-MOD(MID(A35,1,1)*2+MID(A35,2,1)*3+MID(A35,3,1)*4+MID(A35,4,1)*5+MID(A35,5,1)*6+MID(A35,6,1)*7+MID(A35,7,1)*8+MID(A35,8,1)*9+MID(A35,9,1)*2+MID(A35,10,1)*3+MID(A35,11,1)*4+MID(A35,12,1)*5,11),10)+2,10)))))))</f>
        <v>4</v>
      </c>
      <c r="C35" s="33" t="str">
        <f>IF(INT(RIGHT(A35,1))=B35,"OK","주민오류")</f>
        <v>주민오류</v>
      </c>
      <c r="D35" s="34">
        <f ca="1">DATEDIF(IF(OR(MID(A35,LEN(CLEAN(A35))-6,1)&lt;="2",MID(A35,LEN(CLEAN(A35))-6,1)="5",MID(A35,LEN(CLEAN(A35))-6,1)="6"),DATE(MID(A35,1,2),MID(A35,3,2),MID(A35,5,2)),CHOOSE(14-LEN(CLEAN(A35)), DATE(MID(A35,1,2)+100,MID(A35,3,2),MID(A35,5,2)), DATE(MID(A35,1,1)+100,MID(A35,2,2),MID(A35,4,2)),DATE(2000,MID(A35,1,2),MID(A35,3,2)),DATE(2000,MID(A35,1,1),MID(A35,2,2)))),TODAY(),"y")</f>
        <v>20</v>
      </c>
      <c r="E35" s="35">
        <v>42004</v>
      </c>
      <c r="F35" s="34">
        <f>DATEDIF(IF(OR(MID(A35,LEN(CLEAN(A35))-6,1)&lt;="2",MID(A35,LEN(CLEAN(A35))-6,1)="5",MID(A35,LEN(CLEAN(A35))-6,1)="6"),DATE(MID(A35,1,2),MID(A35,3,2),MID(A35,5,2)),CHOOSE(14-LEN(CLEAN(A35)), DATE(MID(A35,1,2)+100,MID(A35,3,2),MID(A35,5,2)), DATE(MID(A35,1,1)+100,MID(A35,2,2),MID(A35,4,2)),DATE(2000,MID(A35,1,2),MID(A35,3,2)),DATE(2000,MID(A35,1,1),MID(A35,2,2)))),E35,"y")</f>
        <v>14</v>
      </c>
      <c r="G35" s="33" t="str">
        <f>CHOOSE(14-LEN(CLEAN(A35)),CHOOSE(MID(A35,7,1),"남","여","남","여","남","여","남","여","남","여"),CHOOSE(MID(A35,6,1),"남","여","남","여","남","여","남","여","남","여"),CHOOSE(MID(A35,5,1),"남","여","남","여","남","여","남","여","남","여"),CHOOSE(MID(A35,4,1),"남","여","남","여","남","여","남","여","남","여"),CHOOSE(MID(A35,3,1),"남","여","남","여","남","여","남","여","남","여"))</f>
        <v>여</v>
      </c>
      <c r="H35" s="33" t="str">
        <f>CHOOSE(14-LEN(CLEAN(A35)),MID(A35,7,1),MID(A35,6,1),MID(A35,5,1),MID(A35,4,1))</f>
        <v>4</v>
      </c>
      <c r="I35" s="33" t="str">
        <f>CHOOSE(H35,"내국인","내국인","내국인","내국인","외국인","외국인","외국인","외국인")</f>
        <v>내국인</v>
      </c>
      <c r="J35" s="33" t="str">
        <f>IF(I35="외국인","고용허가체크","")</f>
        <v/>
      </c>
      <c r="K35" s="40">
        <f>IF(LEN(CLEAN(A35))=12,MOD(MID(A35,7,1)*10+MID(A35,8,1),2),MOD(MID(A35,8,1)*10+MID(A35,9,1),2))</f>
        <v>1</v>
      </c>
      <c r="L35" s="33" t="str">
        <f>IF(K35=0,"OK","")</f>
        <v/>
      </c>
      <c r="M35" s="33">
        <f>LEN(CLEAN(A35))</f>
        <v>11</v>
      </c>
      <c r="N35" s="36" t="str">
        <f>IF(I35="외국인",VLOOKUP(VALUE(MID(A35,12,1)),$M$10:$N$12,2),"")</f>
        <v/>
      </c>
    </row>
    <row r="36" spans="1:14" ht="17.25" x14ac:dyDescent="0.3">
      <c r="A36" s="32">
        <v>7004306584089</v>
      </c>
      <c r="B36" s="33">
        <f>IF(LEN(CLEAN(A36))=10,IF(AND(VALUE(MID(A36,4,1))&gt;=1,VALUE(MID(A36,4,1))&lt;=4),MOD(11-MOD(0*2+0*3+0*4+MID(A36,1,1)*5+MID(A36,2,1)*6+MID(A36,3,1)*7+MID(A36,4,1)*8+MID(A36,5,1)*9+MID(A36,6,1)*2+MID(A36,7,1)*3+MID(A36,8,1)*4+MID(A36,9,1)*5,11),10),IF(AND(VALUE(MID(A36,4,1))&gt;=5,VALUE(MID(A36,4,1))&lt;=8),MOD(11-MOD(0*2+0*3+0*4+MID(A36,1,1)*5+MID(A36,2,1)*6+MID(A36,3,1)*7+MID(A36,4,1)*8+MID(A36,5,1)*9+MID(A36,6,1)*2+MID(A36,7,1)*3+MID(A36,8,1)*4+MID(A36,9,1)*5,11),10),"오류")),IF(LEN(CLEAN(A36))=11,IF(AND(VALUE(MID(A36,5,1))&gt;=1,VALUE(MID(A36,5,1))&lt;=4),MOD(11-MOD(0*2+0*3+MID(A36,1,1)*4+MID(A36,2,1)*5+MID(A36,3,1)*6+MID(A36,4,1)*7+MID(A36,5,1)*8+MID(A36,6,1)*9+MID(A36,7,1)*2+MID(A36,8,1)*3+MID(A36,9,1)*4+MID(A36,10,1)*5,11),10),IF(AND(VALUE(MID(A36,5,1))&gt;=5,VALUE(MID(A36,5,1))&lt;=8),MOD(11-MOD(0*2+0*3+MID(A36,1,1)*4+MID(A36,2,1)*5+MID(A36,3,1)*6+MID(A36,4,1)*7+MID(A36,5,1)*8+MID(A36,6,1)*9+MID(A36,7,1)*2+MID(A36,8,1)*3+MID(A36,9,1)*4+MID(A36,10,1)*5,11),10),"오류")),IF(LEN(CLEAN(A36))=12,IF(AND(VALUE(MID(A36,6,1))&gt;=1,VALUE(MID(A36,6,1))&lt;=4),MOD(11-MOD(0*2+MID(A36,1,1)*3+MID(A36,2,1)*4+MID(A36,3,1)*5+MID(A36,4,1)*6+MID(A36,5,1)*7+MID(A36,6,1)*8+MID(A36,7,1)*9+MID(A36,8,1)*2+MID(A36,9,1)*3+MID(A36,10,1)*4+MID(A36,11,1)*5,11),10),IF(AND(VALUE(MID(A36,7,1))&gt;=5,VALUE(MID(A36,7,1))&lt;=8),MOD(11-MOD(0*2+MID(A36,1,1)*3+MID(A36,2,1)*4+MID(A36,3,1)*5+MID(A36,4,1)*6+MID(A36,5,1)*7+MID(A36,6,1)*8+MID(A36,7,1)*9+MID(A36,8,1)*2+MID(A36,9,1)*3+MID(A36,10,1)*4+MID(A36,11,1)*5,11),10),"오류")),IF(AND(VALUE(MID(A36,7,1))&gt;=1,VALUE(MID(A36,7,1))&lt;=4),MOD(11-MOD(MID(A36,1,1)*2+MID(A36,2,1)*3+MID(A36,3,1)*4+MID(A36,4,1)*5+MID(A36,5,1)*6+MID(A36,6,1)*7+MID(A36,7,1)*8+MID(A36,8,1)*9+MID(A36,9,1)*2+MID(A36,10,1)*3+MID(A36,11,1)*4+MID(A36,12,1)*5,11),10),IF(AND(VALUE(MID(A36,7,1))&gt;=5,VALUE(MID(A36,7,1))&lt;=8),IF(LEN(CLEAN(A36))=12,MOD(MOD(11-MOD(0*2+MID(A36,1,1)*3+MID(A36,2,1)*4+MID(A36,3,1)*5+MID(A36,4,1)*6+MID(A36,5,1)*7+MID(A36,6,1)*8+MID(A36,7,1)*9+MID(A36,8,1)*2+MID(A36,9,1)*3+MID(A36,10,1)*4+MID(A36,11,1)*5,11),10)+2,10),MOD(MOD(11-MOD(MID(A36,1,1)*2+MID(A36,2,1)*3+MID(A36,3,1)*4+MID(A36,4,1)*5+MID(A36,5,1)*6+MID(A36,6,1)*7+MID(A36,7,1)*8+MID(A36,8,1)*9+MID(A36,9,1)*2+MID(A36,10,1)*3+MID(A36,11,1)*4+MID(A36,12,1)*5,11),10)+2,10)))))))</f>
        <v>9</v>
      </c>
      <c r="C36" s="33" t="str">
        <f>IF(INT(RIGHT(A36,1))=B36,"OK","주민오류")</f>
        <v>OK</v>
      </c>
      <c r="D36" s="34">
        <f ca="1">DATEDIF(IF(OR(MID(A36,LEN(CLEAN(A36))-6,1)&lt;="2",MID(A36,LEN(CLEAN(A36))-6,1)="5",MID(A36,LEN(CLEAN(A36))-6,1)="6"),DATE(MID(A36,1,2),MID(A36,3,2),MID(A36,5,2)),CHOOSE(14-LEN(CLEAN(A36)), DATE(MID(A36,1,2)+100,MID(A36,3,2),MID(A36,5,2)), DATE(MID(A36,1,1)+100,MID(A36,2,2),MID(A36,4,2)),DATE(2000,MID(A36,1,2),MID(A36,3,2)),DATE(2000,MID(A36,1,1),MID(A36,2,2)))),TODAY(),"y")</f>
        <v>51</v>
      </c>
      <c r="E36" s="35">
        <v>42005</v>
      </c>
      <c r="F36" s="34">
        <f>DATEDIF(IF(OR(MID(A36,LEN(CLEAN(A36))-6,1)&lt;="2",MID(A36,LEN(CLEAN(A36))-6,1)="5",MID(A36,LEN(CLEAN(A36))-6,1)="6"),DATE(MID(A36,1,2),MID(A36,3,2),MID(A36,5,2)),CHOOSE(14-LEN(CLEAN(A36)), DATE(MID(A36,1,2)+100,MID(A36,3,2),MID(A36,5,2)), DATE(MID(A36,1,1)+100,MID(A36,2,2),MID(A36,4,2)),DATE(2000,MID(A36,1,2),MID(A36,3,2)),DATE(2000,MID(A36,1,1),MID(A36,2,2)))),E36,"y")</f>
        <v>44</v>
      </c>
      <c r="G36" s="33" t="str">
        <f>CHOOSE(14-LEN(CLEAN(A36)),CHOOSE(MID(A36,7,1),"남","여","남","여","남","여","남","여","남","여"),CHOOSE(MID(A36,6,1),"남","여","남","여","남","여","남","여","남","여"),CHOOSE(MID(A36,5,1),"남","여","남","여","남","여","남","여","남","여"),CHOOSE(MID(A36,4,1),"남","여","남","여","남","여","남","여","남","여"),CHOOSE(MID(A36,3,1),"남","여","남","여","남","여","남","여","남","여"))</f>
        <v>여</v>
      </c>
      <c r="H36" s="33" t="str">
        <f>CHOOSE(14-LEN(CLEAN(A36)),MID(A36,7,1),MID(A36,6,1),MID(A36,5,1),MID(A36,4,1))</f>
        <v>6</v>
      </c>
      <c r="I36" s="33" t="str">
        <f>CHOOSE(H36,"내국인","내국인","내국인","내국인","외국인","외국인","외국인","외국인")</f>
        <v>외국인</v>
      </c>
      <c r="J36" s="33" t="str">
        <f>IF(I36="외국인","고용허가체크","")</f>
        <v>고용허가체크</v>
      </c>
      <c r="M36" s="33">
        <f>LEN(CLEAN(A36))</f>
        <v>13</v>
      </c>
      <c r="N36" s="36" t="str">
        <f>IF(I36="외국인",VLOOKUP(VALUE(MID(A36,12,1)),$M$10:$N$12,2),"")</f>
        <v>재외국민</v>
      </c>
    </row>
    <row r="37" spans="1:14" ht="17.25" x14ac:dyDescent="0.3">
      <c r="A37" s="32">
        <v>1304074123451</v>
      </c>
      <c r="B37" s="33">
        <f>IF(LEN(CLEAN(A37))=10,IF(AND(VALUE(MID(A37,4,1))&gt;=1,VALUE(MID(A37,4,1))&lt;=4),MOD(11-MOD(0*2+0*3+0*4+MID(A37,1,1)*5+MID(A37,2,1)*6+MID(A37,3,1)*7+MID(A37,4,1)*8+MID(A37,5,1)*9+MID(A37,6,1)*2+MID(A37,7,1)*3+MID(A37,8,1)*4+MID(A37,9,1)*5,11),10),IF(AND(VALUE(MID(A37,4,1))&gt;=5,VALUE(MID(A37,4,1))&lt;=8),MOD(11-MOD(0*2+0*3+0*4+MID(A37,1,1)*5+MID(A37,2,1)*6+MID(A37,3,1)*7+MID(A37,4,1)*8+MID(A37,5,1)*9+MID(A37,6,1)*2+MID(A37,7,1)*3+MID(A37,8,1)*4+MID(A37,9,1)*5,11),10),"오류")),IF(LEN(CLEAN(A37))=11,IF(AND(VALUE(MID(A37,5,1))&gt;=1,VALUE(MID(A37,5,1))&lt;=4),MOD(11-MOD(0*2+0*3+MID(A37,1,1)*4+MID(A37,2,1)*5+MID(A37,3,1)*6+MID(A37,4,1)*7+MID(A37,5,1)*8+MID(A37,6,1)*9+MID(A37,7,1)*2+MID(A37,8,1)*3+MID(A37,9,1)*4+MID(A37,10,1)*5,11),10),IF(AND(VALUE(MID(A37,5,1))&gt;=5,VALUE(MID(A37,5,1))&lt;=8),MOD(11-MOD(0*2+0*3+MID(A37,1,1)*4+MID(A37,2,1)*5+MID(A37,3,1)*6+MID(A37,4,1)*7+MID(A37,5,1)*8+MID(A37,6,1)*9+MID(A37,7,1)*2+MID(A37,8,1)*3+MID(A37,9,1)*4+MID(A37,10,1)*5,11),10),"오류")),IF(LEN(CLEAN(A37))=12,IF(AND(VALUE(MID(A37,6,1))&gt;=1,VALUE(MID(A37,6,1))&lt;=4),MOD(11-MOD(0*2+MID(A37,1,1)*3+MID(A37,2,1)*4+MID(A37,3,1)*5+MID(A37,4,1)*6+MID(A37,5,1)*7+MID(A37,6,1)*8+MID(A37,7,1)*9+MID(A37,8,1)*2+MID(A37,9,1)*3+MID(A37,10,1)*4+MID(A37,11,1)*5,11),10),IF(AND(VALUE(MID(A37,7,1))&gt;=5,VALUE(MID(A37,7,1))&lt;=8),MOD(11-MOD(0*2+MID(A37,1,1)*3+MID(A37,2,1)*4+MID(A37,3,1)*5+MID(A37,4,1)*6+MID(A37,5,1)*7+MID(A37,6,1)*8+MID(A37,7,1)*9+MID(A37,8,1)*2+MID(A37,9,1)*3+MID(A37,10,1)*4+MID(A37,11,1)*5,11),10),"오류")),IF(AND(VALUE(MID(A37,7,1))&gt;=1,VALUE(MID(A37,7,1))&lt;=4),MOD(11-MOD(MID(A37,1,1)*2+MID(A37,2,1)*3+MID(A37,3,1)*4+MID(A37,4,1)*5+MID(A37,5,1)*6+MID(A37,6,1)*7+MID(A37,7,1)*8+MID(A37,8,1)*9+MID(A37,9,1)*2+MID(A37,10,1)*3+MID(A37,11,1)*4+MID(A37,12,1)*5,11),10),IF(AND(VALUE(MID(A37,7,1))&gt;=5,VALUE(MID(A37,7,1))&lt;=8),IF(LEN(CLEAN(A37))=12,MOD(MOD(11-MOD(0*2+MID(A37,1,1)*3+MID(A37,2,1)*4+MID(A37,3,1)*5+MID(A37,4,1)*6+MID(A37,5,1)*7+MID(A37,6,1)*8+MID(A37,7,1)*9+MID(A37,8,1)*2+MID(A37,9,1)*3+MID(A37,10,1)*4+MID(A37,11,1)*5,11),10)+2,10),MOD(MOD(11-MOD(MID(A37,1,1)*2+MID(A37,2,1)*3+MID(A37,3,1)*4+MID(A37,4,1)*5+MID(A37,5,1)*6+MID(A37,6,1)*7+MID(A37,7,1)*8+MID(A37,8,1)*9+MID(A37,9,1)*2+MID(A37,10,1)*3+MID(A37,11,1)*4+MID(A37,12,1)*5,11),10)+2,10)))))))</f>
        <v>1</v>
      </c>
      <c r="C37" s="33" t="str">
        <f>IF(INT(RIGHT(A37,1))=B37,"OK","주민오류")</f>
        <v>OK</v>
      </c>
      <c r="D37" s="34">
        <f ca="1">DATEDIF(IF(OR(MID(A37,LEN(CLEAN(A37))-6,1)&lt;="2",MID(A37,LEN(CLEAN(A37))-6,1)="5",MID(A37,LEN(CLEAN(A37))-6,1)="6"),DATE(MID(A37,1,2),MID(A37,3,2),MID(A37,5,2)),CHOOSE(14-LEN(CLEAN(A37)), DATE(MID(A37,1,2)+100,MID(A37,3,2),MID(A37,5,2)), DATE(MID(A37,1,1)+100,MID(A37,2,2),MID(A37,4,2)),DATE(2000,MID(A37,1,2),MID(A37,3,2)),DATE(2000,MID(A37,1,1),MID(A37,2,2)))),TODAY(),"y")</f>
        <v>8</v>
      </c>
      <c r="E37" s="35">
        <v>41735</v>
      </c>
      <c r="F37" s="34">
        <f>DATEDIF(IF(OR(MID(A37,LEN(CLEAN(A37))-6,1)&lt;="2",MID(A37,LEN(CLEAN(A37))-6,1)="5",MID(A37,LEN(CLEAN(A37))-6,1)="6"),DATE(MID(A37,1,2),MID(A37,3,2),MID(A37,5,2)),CHOOSE(14-LEN(CLEAN(A37)), DATE(MID(A37,1,2)+100,MID(A37,3,2),MID(A37,5,2)), DATE(MID(A37,1,1)+100,MID(A37,2,2),MID(A37,4,2)),DATE(2000,MID(A37,1,2),MID(A37,3,2)),DATE(2000,MID(A37,1,1),MID(A37,2,2)))),E37,"y")</f>
        <v>0</v>
      </c>
      <c r="G37" s="33" t="str">
        <f>CHOOSE(14-LEN(CLEAN(A37)),CHOOSE(MID(A37,7,1),"남","여","남","여","남","여","남","여","남","여"),CHOOSE(MID(A37,6,1),"남","여","남","여","남","여","남","여","남","여"),CHOOSE(MID(A37,5,1),"남","여","남","여","남","여","남","여","남","여"),CHOOSE(MID(A37,4,1),"남","여","남","여","남","여","남","여","남","여"),CHOOSE(MID(A37,3,1),"남","여","남","여","남","여","남","여","남","여"))</f>
        <v>여</v>
      </c>
      <c r="H37" s="33" t="str">
        <f>CHOOSE(14-LEN(CLEAN(A37)),MID(A37,7,1),MID(A37,6,1),MID(A37,5,1),MID(A37,4,1))</f>
        <v>4</v>
      </c>
      <c r="I37" s="33" t="str">
        <f>CHOOSE(H37,"내국인","내국인","내국인","내국인","외국인","외국인","외국인","외국인")</f>
        <v>내국인</v>
      </c>
      <c r="J37" s="33" t="str">
        <f>IF(I37="외국인","고용허가체크","")</f>
        <v/>
      </c>
      <c r="M37" s="33">
        <f>LEN(CLEAN(A37))</f>
        <v>13</v>
      </c>
      <c r="N37" s="36" t="str">
        <f>IF(I37="외국인",VLOOKUP(VALUE(MID(A37,12,1)),$M$10:$N$12,2),"")</f>
        <v/>
      </c>
    </row>
    <row r="38" spans="1:14" ht="17.25" x14ac:dyDescent="0.3">
      <c r="A38" s="32">
        <v>1401014123451</v>
      </c>
      <c r="B38" s="33">
        <f>IF(LEN(CLEAN(A38))=10,IF(AND(VALUE(MID(A38,4,1))&gt;=1,VALUE(MID(A38,4,1))&lt;=4),MOD(11-MOD(0*2+0*3+0*4+MID(A38,1,1)*5+MID(A38,2,1)*6+MID(A38,3,1)*7+MID(A38,4,1)*8+MID(A38,5,1)*9+MID(A38,6,1)*2+MID(A38,7,1)*3+MID(A38,8,1)*4+MID(A38,9,1)*5,11),10),IF(AND(VALUE(MID(A38,4,1))&gt;=5,VALUE(MID(A38,4,1))&lt;=8),MOD(11-MOD(0*2+0*3+0*4+MID(A38,1,1)*5+MID(A38,2,1)*6+MID(A38,3,1)*7+MID(A38,4,1)*8+MID(A38,5,1)*9+MID(A38,6,1)*2+MID(A38,7,1)*3+MID(A38,8,1)*4+MID(A38,9,1)*5,11),10),"오류")),IF(LEN(CLEAN(A38))=11,IF(AND(VALUE(MID(A38,5,1))&gt;=1,VALUE(MID(A38,5,1))&lt;=4),MOD(11-MOD(0*2+0*3+MID(A38,1,1)*4+MID(A38,2,1)*5+MID(A38,3,1)*6+MID(A38,4,1)*7+MID(A38,5,1)*8+MID(A38,6,1)*9+MID(A38,7,1)*2+MID(A38,8,1)*3+MID(A38,9,1)*4+MID(A38,10,1)*5,11),10),IF(AND(VALUE(MID(A38,5,1))&gt;=5,VALUE(MID(A38,5,1))&lt;=8),MOD(11-MOD(0*2+0*3+MID(A38,1,1)*4+MID(A38,2,1)*5+MID(A38,3,1)*6+MID(A38,4,1)*7+MID(A38,5,1)*8+MID(A38,6,1)*9+MID(A38,7,1)*2+MID(A38,8,1)*3+MID(A38,9,1)*4+MID(A38,10,1)*5,11),10),"오류")),IF(LEN(CLEAN(A38))=12,IF(AND(VALUE(MID(A38,6,1))&gt;=1,VALUE(MID(A38,6,1))&lt;=4),MOD(11-MOD(0*2+MID(A38,1,1)*3+MID(A38,2,1)*4+MID(A38,3,1)*5+MID(A38,4,1)*6+MID(A38,5,1)*7+MID(A38,6,1)*8+MID(A38,7,1)*9+MID(A38,8,1)*2+MID(A38,9,1)*3+MID(A38,10,1)*4+MID(A38,11,1)*5,11),10),IF(AND(VALUE(MID(A38,7,1))&gt;=5,VALUE(MID(A38,7,1))&lt;=8),MOD(11-MOD(0*2+MID(A38,1,1)*3+MID(A38,2,1)*4+MID(A38,3,1)*5+MID(A38,4,1)*6+MID(A38,5,1)*7+MID(A38,6,1)*8+MID(A38,7,1)*9+MID(A38,8,1)*2+MID(A38,9,1)*3+MID(A38,10,1)*4+MID(A38,11,1)*5,11),10),"오류")),IF(AND(VALUE(MID(A38,7,1))&gt;=1,VALUE(MID(A38,7,1))&lt;=4),MOD(11-MOD(MID(A38,1,1)*2+MID(A38,2,1)*3+MID(A38,3,1)*4+MID(A38,4,1)*5+MID(A38,5,1)*6+MID(A38,6,1)*7+MID(A38,7,1)*8+MID(A38,8,1)*9+MID(A38,9,1)*2+MID(A38,10,1)*3+MID(A38,11,1)*4+MID(A38,12,1)*5,11),10),IF(AND(VALUE(MID(A38,7,1))&gt;=5,VALUE(MID(A38,7,1))&lt;=8),IF(LEN(CLEAN(A38))=12,MOD(MOD(11-MOD(0*2+MID(A38,1,1)*3+MID(A38,2,1)*4+MID(A38,3,1)*5+MID(A38,4,1)*6+MID(A38,5,1)*7+MID(A38,6,1)*8+MID(A38,7,1)*9+MID(A38,8,1)*2+MID(A38,9,1)*3+MID(A38,10,1)*4+MID(A38,11,1)*5,11),10)+2,10),MOD(MOD(11-MOD(MID(A38,1,1)*2+MID(A38,2,1)*3+MID(A38,3,1)*4+MID(A38,4,1)*5+MID(A38,5,1)*6+MID(A38,6,1)*7+MID(A38,7,1)*8+MID(A38,8,1)*9+MID(A38,9,1)*2+MID(A38,10,1)*3+MID(A38,11,1)*4+MID(A38,12,1)*5,11),10)+2,10)))))))</f>
        <v>1</v>
      </c>
      <c r="C38" s="33" t="str">
        <f>IF(INT(RIGHT(A38,1))=B38,"OK","주민오류")</f>
        <v>OK</v>
      </c>
      <c r="D38" s="34">
        <f ca="1">DATEDIF(IF(OR(MID(A38,LEN(CLEAN(A38))-6,1)&lt;="2",MID(A38,LEN(CLEAN(A38))-6,1)="5",MID(A38,LEN(CLEAN(A38))-6,1)="6"),DATE(MID(A38,1,2),MID(A38,3,2),MID(A38,5,2)),CHOOSE(14-LEN(CLEAN(A38)), DATE(MID(A38,1,2)+100,MID(A38,3,2),MID(A38,5,2)), DATE(MID(A38,1,1)+100,MID(A38,2,2),MID(A38,4,2)),DATE(2000,MID(A38,1,2),MID(A38,3,2)),DATE(2000,MID(A38,1,1),MID(A38,2,2)))),TODAY(),"y")</f>
        <v>7</v>
      </c>
      <c r="E38" s="35">
        <v>42007</v>
      </c>
      <c r="F38" s="34">
        <f>DATEDIF(IF(OR(MID(A38,LEN(CLEAN(A38))-6,1)&lt;="2",MID(A38,LEN(CLEAN(A38))-6,1)="5",MID(A38,LEN(CLEAN(A38))-6,1)="6"),DATE(MID(A38,1,2),MID(A38,3,2),MID(A38,5,2)),CHOOSE(14-LEN(CLEAN(A38)), DATE(MID(A38,1,2)+100,MID(A38,3,2),MID(A38,5,2)), DATE(MID(A38,1,1)+100,MID(A38,2,2),MID(A38,4,2)),DATE(2000,MID(A38,1,2),MID(A38,3,2)),DATE(2000,MID(A38,1,1),MID(A38,2,2)))),E38,"y")</f>
        <v>1</v>
      </c>
      <c r="G38" s="33" t="str">
        <f>CHOOSE(14-LEN(CLEAN(A38)),CHOOSE(MID(A38,7,1),"남","여","남","여","남","여","남","여","남","여"),CHOOSE(MID(A38,6,1),"남","여","남","여","남","여","남","여","남","여"),CHOOSE(MID(A38,5,1),"남","여","남","여","남","여","남","여","남","여"),CHOOSE(MID(A38,4,1),"남","여","남","여","남","여","남","여","남","여"),CHOOSE(MID(A38,3,1),"남","여","남","여","남","여","남","여","남","여"))</f>
        <v>여</v>
      </c>
      <c r="H38" s="33" t="str">
        <f>CHOOSE(14-LEN(CLEAN(A38)),MID(A38,7,1),MID(A38,6,1),MID(A38,5,1),MID(A38,4,1))</f>
        <v>4</v>
      </c>
      <c r="I38" s="33" t="str">
        <f>CHOOSE(H38,"내국인","내국인","내국인","내국인","외국인","외국인","외국인","외국인")</f>
        <v>내국인</v>
      </c>
      <c r="J38" s="33" t="str">
        <f>IF(I38="외국인","고용허가체크","")</f>
        <v/>
      </c>
      <c r="M38" s="33">
        <f>LEN(CLEAN(A38))</f>
        <v>13</v>
      </c>
      <c r="N38" s="36" t="str">
        <f>IF(I38="외국인",VLOOKUP(VALUE(MID(A38,12,1)),$M$10:$N$12,2),"")</f>
        <v/>
      </c>
    </row>
    <row r="39" spans="1:14" ht="17.25" x14ac:dyDescent="0.3">
      <c r="A39" s="32">
        <v>7301011234563</v>
      </c>
      <c r="B39" s="33">
        <f>IF(LEN(CLEAN(A39))=10,IF(AND(VALUE(MID(A39,4,1))&gt;=1,VALUE(MID(A39,4,1))&lt;=4),MOD(11-MOD(0*2+0*3+0*4+MID(A39,1,1)*5+MID(A39,2,1)*6+MID(A39,3,1)*7+MID(A39,4,1)*8+MID(A39,5,1)*9+MID(A39,6,1)*2+MID(A39,7,1)*3+MID(A39,8,1)*4+MID(A39,9,1)*5,11),10),IF(AND(VALUE(MID(A39,4,1))&gt;=5,VALUE(MID(A39,4,1))&lt;=8),MOD(11-MOD(0*2+0*3+0*4+MID(A39,1,1)*5+MID(A39,2,1)*6+MID(A39,3,1)*7+MID(A39,4,1)*8+MID(A39,5,1)*9+MID(A39,6,1)*2+MID(A39,7,1)*3+MID(A39,8,1)*4+MID(A39,9,1)*5,11),10),"오류")),IF(LEN(CLEAN(A39))=11,IF(AND(VALUE(MID(A39,5,1))&gt;=1,VALUE(MID(A39,5,1))&lt;=4),MOD(11-MOD(0*2+0*3+MID(A39,1,1)*4+MID(A39,2,1)*5+MID(A39,3,1)*6+MID(A39,4,1)*7+MID(A39,5,1)*8+MID(A39,6,1)*9+MID(A39,7,1)*2+MID(A39,8,1)*3+MID(A39,9,1)*4+MID(A39,10,1)*5,11),10),IF(AND(VALUE(MID(A39,5,1))&gt;=5,VALUE(MID(A39,5,1))&lt;=8),MOD(11-MOD(0*2+0*3+MID(A39,1,1)*4+MID(A39,2,1)*5+MID(A39,3,1)*6+MID(A39,4,1)*7+MID(A39,5,1)*8+MID(A39,6,1)*9+MID(A39,7,1)*2+MID(A39,8,1)*3+MID(A39,9,1)*4+MID(A39,10,1)*5,11),10),"오류")),IF(LEN(CLEAN(A39))=12,IF(AND(VALUE(MID(A39,6,1))&gt;=1,VALUE(MID(A39,6,1))&lt;=4),MOD(11-MOD(0*2+MID(A39,1,1)*3+MID(A39,2,1)*4+MID(A39,3,1)*5+MID(A39,4,1)*6+MID(A39,5,1)*7+MID(A39,6,1)*8+MID(A39,7,1)*9+MID(A39,8,1)*2+MID(A39,9,1)*3+MID(A39,10,1)*4+MID(A39,11,1)*5,11),10),IF(AND(VALUE(MID(A39,7,1))&gt;=5,VALUE(MID(A39,7,1))&lt;=8),MOD(11-MOD(0*2+MID(A39,1,1)*3+MID(A39,2,1)*4+MID(A39,3,1)*5+MID(A39,4,1)*6+MID(A39,5,1)*7+MID(A39,6,1)*8+MID(A39,7,1)*9+MID(A39,8,1)*2+MID(A39,9,1)*3+MID(A39,10,1)*4+MID(A39,11,1)*5,11),10),"오류")),IF(AND(VALUE(MID(A39,7,1))&gt;=1,VALUE(MID(A39,7,1))&lt;=4),MOD(11-MOD(MID(A39,1,1)*2+MID(A39,2,1)*3+MID(A39,3,1)*4+MID(A39,4,1)*5+MID(A39,5,1)*6+MID(A39,6,1)*7+MID(A39,7,1)*8+MID(A39,8,1)*9+MID(A39,9,1)*2+MID(A39,10,1)*3+MID(A39,11,1)*4+MID(A39,12,1)*5,11),10),IF(AND(VALUE(MID(A39,7,1))&gt;=5,VALUE(MID(A39,7,1))&lt;=8),IF(LEN(CLEAN(A39))=12,MOD(MOD(11-MOD(0*2+MID(A39,1,1)*3+MID(A39,2,1)*4+MID(A39,3,1)*5+MID(A39,4,1)*6+MID(A39,5,1)*7+MID(A39,6,1)*8+MID(A39,7,1)*9+MID(A39,8,1)*2+MID(A39,9,1)*3+MID(A39,10,1)*4+MID(A39,11,1)*5,11),10)+2,10),MOD(MOD(11-MOD(MID(A39,1,1)*2+MID(A39,2,1)*3+MID(A39,3,1)*4+MID(A39,4,1)*5+MID(A39,5,1)*6+MID(A39,6,1)*7+MID(A39,7,1)*8+MID(A39,8,1)*9+MID(A39,9,1)*2+MID(A39,10,1)*3+MID(A39,11,1)*4+MID(A39,12,1)*5,11),10)+2,10)))))))</f>
        <v>3</v>
      </c>
      <c r="C39" s="33" t="str">
        <f>IF(INT(RIGHT(A39,1))=B39,"OK","주민오류")</f>
        <v>OK</v>
      </c>
      <c r="D39" s="34">
        <f ca="1">DATEDIF(IF(OR(MID(A39,LEN(CLEAN(A39))-6,1)&lt;="2",MID(A39,LEN(CLEAN(A39))-6,1)="5",MID(A39,LEN(CLEAN(A39))-6,1)="6"),DATE(MID(A39,1,2),MID(A39,3,2),MID(A39,5,2)),CHOOSE(14-LEN(CLEAN(A39)), DATE(MID(A39,1,2)+100,MID(A39,3,2),MID(A39,5,2)), DATE(MID(A39,1,1)+100,MID(A39,2,2),MID(A39,4,2)),DATE(2000,MID(A39,1,2),MID(A39,3,2)),DATE(2000,MID(A39,1,1),MID(A39,2,2)))),TODAY(),"y")</f>
        <v>48</v>
      </c>
      <c r="E39" s="35">
        <v>42004</v>
      </c>
      <c r="F39" s="34">
        <f>DATEDIF(IF(OR(MID(A39,LEN(CLEAN(A39))-6,1)&lt;="2",MID(A39,LEN(CLEAN(A39))-6,1)="5",MID(A39,LEN(CLEAN(A39))-6,1)="6"),DATE(MID(A39,1,2),MID(A39,3,2),MID(A39,5,2)),CHOOSE(14-LEN(CLEAN(A39)), DATE(MID(A39,1,2)+100,MID(A39,3,2),MID(A39,5,2)), DATE(MID(A39,1,1)+100,MID(A39,2,2),MID(A39,4,2)),DATE(2000,MID(A39,1,2),MID(A39,3,2)),DATE(2000,MID(A39,1,1),MID(A39,2,2)))),E39,"y")</f>
        <v>41</v>
      </c>
      <c r="G39" s="33" t="str">
        <f>CHOOSE(14-LEN(CLEAN(A39)),CHOOSE(MID(A39,7,1),"남","여","남","여","남","여","남","여","남","여"),CHOOSE(MID(A39,6,1),"남","여","남","여","남","여","남","여","남","여"),CHOOSE(MID(A39,5,1),"남","여","남","여","남","여","남","여","남","여"),CHOOSE(MID(A39,4,1),"남","여","남","여","남","여","남","여","남","여"),CHOOSE(MID(A39,3,1),"남","여","남","여","남","여","남","여","남","여"))</f>
        <v>남</v>
      </c>
      <c r="H39" s="33" t="str">
        <f>CHOOSE(14-LEN(CLEAN(A39)),MID(A39,7,1),MID(A39,6,1),MID(A39,5,1),MID(A39,4,1))</f>
        <v>1</v>
      </c>
      <c r="I39" s="33" t="str">
        <f>CHOOSE(H39,"내국인","내국인","내국인","내국인","외국인","외국인","외국인","외국인")</f>
        <v>내국인</v>
      </c>
      <c r="J39" s="33" t="str">
        <f>IF(I39="외국인","고용허가체크","")</f>
        <v/>
      </c>
      <c r="M39" s="33">
        <f>LEN(CLEAN(A39))</f>
        <v>13</v>
      </c>
      <c r="N39" s="36" t="str">
        <f>IF(I39="외국인",VLOOKUP(VALUE(MID(A39,12,1)),$M$10:$N$12,2),"")</f>
        <v/>
      </c>
    </row>
    <row r="40" spans="1:14" ht="17.25" x14ac:dyDescent="0.3">
      <c r="A40" s="32"/>
      <c r="B40" s="33" t="e">
        <f>IF(LEN(CLEAN(A40))=11,IF(AND(VALUE(MID(A40,5,1))&gt;=1,VALUE(MID(A40,5,1))&lt;=4),MOD(11-MOD(0*2+0*3+MID(A40,1,1)*4+MID(A40,2,1)*5+MID(A40,3,1)*6+MID(A40,4,1)*7+MID(A40,5,1)*8+MID(A40,6,1)*9+MID(A40,7,1)*2+MID(A40,8,1)*3+MID(A40,9,1)*4+MID(A40,10,1)*5,11),10),IF(AND(VALUE(MID(A40,5,1))&gt;=5,VALUE(MID(A40,5,1))&lt;=8),MOD(11-MOD(0*2+0*3+MID(A40,1,1)*4+MID(A40,2,1)*5+MID(A40,3,1)*6+MID(A40,4,1)*7+MID(A40,5,1)*8+MID(A40,6,1)*9+MID(A40,7,1)*2+MID(A40,8,1)*3+MID(A40,9,1)*4+MID(A40,10,1)*5,11),10),"오류")),IF(LEN(CLEAN(A40))=10,IF(AND(VALUE(MID(A40,4,1))&gt;=1,VALUE(MID(A40,4,1))&lt;=4),MOD(11-MOD(0*2+0*3+0*4+MID(A40,1,1)*5+MID(A40,2,1)*6+MID(A40,3,1)*7+MID(A40,4,1)*8+MID(A40,5,1)*9+MID(A40,6,1)*2+MID(A40,7,1)*3+MID(A40,8,1)*4+MID(A40,9,1)*5,11),10),IF(AND(VALUE(MID(A40,4,1))&gt;=5,VALUE(MID(A40,4,1))&lt;=8),MOD(11-MOD(0*2+0*3+0*4+MID(A40,1,1)*5+MID(A40,2,1)*6+MID(A40,3,1)*7+MID(A40,4,1)*8+MID(A40,5,1)*9+MID(A40,6,1)*2+MID(A40,7,1)*3+MID(A40,8,1)*4+MID(A40,9,1)*5,11),10),"오류")),IF(LEN(CLEAN(A40))=12,IF(AND(VALUE(MID(A40,6,1))&gt;=1,VALUE(MID(A40,6,1))&lt;=4),MOD(11-MOD(0*2+MID(A40,1,1)*3+MID(A40,2,1)*4+MID(A40,3,1)*5+MID(A40,4,1)*6+MID(A40,5,1)*7+MID(A40,6,1)*8+MID(A40,7,1)*9+MID(A40,8,1)*2+MID(A40,9,1)*3+MID(A40,10,1)*4+MID(A40,11,1)*5,11),10),IF(AND(VALUE(MID(A40,7,1))&gt;=5,VALUE(MID(A40,7,1))&lt;=8),MOD(11-MOD(0*2+MID(A40,1,1)*3+MID(A40,2,1)*4+MID(A40,3,1)*5+MID(A40,4,1)*6+MID(A40,5,1)*7+MID(A40,6,1)*8+MID(A40,7,1)*9+MID(A40,8,1)*2+MID(A40,9,1)*3+MID(A40,10,1)*4+MID(A40,11,1)*5,11),10),"오류")),IF(AND(VALUE(MID(A40,7,1))&gt;=1,VALUE(MID(A40,7,1))&lt;=4),MOD(11-MOD(MID(A40,1,1)*2+MID(A40,2,1)*3+MID(A40,3,1)*4+MID(A40,4,1)*5+MID(A40,5,1)*6+MID(A40,6,1)*7+MID(A40,7,1)*8+MID(A40,8,1)*9+MID(A40,9,1)*2+MID(A40,10,1)*3+MID(A40,11,1)*4+MID(A40,12,1)*5,11),10),IF(AND(VALUE(MID(A40,7,1))&gt;=5,VALUE(MID(A40,7,1))&lt;=8),IF(LEN(CLEAN(A40))=12,MOD(MOD(11-MOD(0*2+MID(A40,1,1)*3+MID(A40,2,1)*4+MID(A40,3,1)*5+MID(A40,4,1)*6+MID(A40,5,1)*7+MID(A40,6,1)*8+MID(A40,7,1)*9+MID(A40,8,1)*2+MID(A40,9,1)*3+MID(A40,10,1)*4+MID(A40,11,1)*5,11),10)+2,10),MOD(MOD(11-MOD(MID(A40,1,1)*2+MID(A40,2,1)*3+MID(A40,3,1)*4+MID(A40,4,1)*5+MID(A40,5,1)*6+MID(A40,6,1)*7+MID(A40,7,1)*8+MID(A40,8,1)*9+MID(A40,9,1)*2+MID(A40,10,1)*3+MID(A40,11,1)*4+MID(A40,12,1)*5,11),10)+2,10)))))))</f>
        <v>#VALUE!</v>
      </c>
      <c r="C40" s="33" t="e">
        <f>IF(INT(RIGHT(A40,1))=B40,"OK","주민오류")</f>
        <v>#VALUE!</v>
      </c>
      <c r="D40" s="34" t="e">
        <f ca="1">DATEDIF(IF(OR(MID(A40,LEN(CLEAN(A40))-6,1)&lt;="2",MID(A40,LEN(CLEAN(A40))-6,1)="5",MID(A40,LEN(CLEAN(A40))-6,1)="6"),DATE(MID(A40,1,2),MID(A40,3,2),MID(A40,5,2)),CHOOSE(14-LEN(CLEAN(A40)), DATE(MID(A40,1,2)+100,MID(A40,3,2),MID(A40,5,2)), DATE(MID(A40,1,1)+100,MID(A40,2,2),MID(A40,4,2)),DATE(2000,MID(A40,1,2),MID(A40,3,2)),DATE(2000,MID(A40,1,1),MID(A40,2,2)))),TODAY(),"y")</f>
        <v>#VALUE!</v>
      </c>
      <c r="E40" s="35">
        <v>42009</v>
      </c>
      <c r="F40" s="34" t="e">
        <f>DATEDIF(IF(OR(MID(A40,LEN(CLEAN(A40))-6,1)&lt;="2",MID(A40,LEN(CLEAN(A40))-6,1)="5",MID(A40,LEN(CLEAN(A40))-6,1)="6"),DATE(MID(A40,1,2),MID(A40,3,2),MID(A40,5,2)),CHOOSE(14-LEN(CLEAN(A40)), DATE(MID(A40,1,2)+100,MID(A40,3,2),MID(A40,5,2)), DATE(MID(A40,1,1)+100,MID(A40,2,2),MID(A40,4,2)),DATE(2000,MID(A40,1,2),MID(A40,3,2)),DATE(2000,MID(A40,1,1),MID(A40,2,2)))),E40,"y")</f>
        <v>#VALUE!</v>
      </c>
      <c r="G40" s="33" t="e">
        <f>CHOOSE(14-LEN(CLEAN(A40)),CHOOSE(MID(A40,7,1),"남","여","남","여","남","여","남","여","남","여"),CHOOSE(MID(A40,6,1),"남","여","남","여","남","여","남","여","남","여"),CHOOSE(MID(A40,5,1),"남","여","남","여","남","여","남","여","남","여"),CHOOSE(MID(A40,4,1),"남","여","남","여","남","여","남","여","남","여"),CHOOSE(MID(A40,3,1),"남","여","남","여","남","여","남","여","남","여"))</f>
        <v>#VALUE!</v>
      </c>
      <c r="H40" s="33" t="str">
        <f>IF(LEN(CLEAN(A40))=12,MID(A40,6,1),MID(A40,7,1))</f>
        <v/>
      </c>
      <c r="I40" s="33" t="e">
        <f>CHOOSE(H40,"내국인","내국인","내국인","내국인","외국인","외국인","외국인","외국인")</f>
        <v>#VALUE!</v>
      </c>
      <c r="J40" s="33" t="e">
        <f>IF(I40="외국인","고용허가체크","")</f>
        <v>#VALUE!</v>
      </c>
      <c r="M40" s="33">
        <f>LEN(CLEAN(A40))</f>
        <v>0</v>
      </c>
      <c r="N40" s="36" t="e">
        <f>IF(I40="외국인",VLOOKUP(VALUE(MID(A40,12,1)),$M$10:$N$12,2),"")</f>
        <v>#VALUE!</v>
      </c>
    </row>
    <row r="41" spans="1:14" ht="17.25" x14ac:dyDescent="0.3">
      <c r="A41" s="32"/>
      <c r="B41" s="33" t="e">
        <f>IF(LEN(CLEAN(A41))=11,IF(AND(VALUE(MID(A41,5,1))&gt;=1,VALUE(MID(A41,5,1))&lt;=4),MOD(11-MOD(0*2+0*3+MID(A41,1,1)*4+MID(A41,2,1)*5+MID(A41,3,1)*6+MID(A41,4,1)*7+MID(A41,5,1)*8+MID(A41,6,1)*9+MID(A41,7,1)*2+MID(A41,8,1)*3+MID(A41,9,1)*4+MID(A41,10,1)*5,11),10),IF(AND(VALUE(MID(A41,5,1))&gt;=5,VALUE(MID(A41,5,1))&lt;=8),MOD(11-MOD(0*2+0*3+MID(A41,1,1)*4+MID(A41,2,1)*5+MID(A41,3,1)*6+MID(A41,4,1)*7+MID(A41,5,1)*8+MID(A41,6,1)*9+MID(A41,7,1)*2+MID(A41,8,1)*3+MID(A41,9,1)*4+MID(A41,10,1)*5,11),10),"오류")),IF(LEN(CLEAN(A41))=10,IF(AND(VALUE(MID(A41,4,1))&gt;=1,VALUE(MID(A41,4,1))&lt;=4),MOD(11-MOD(0*2+0*3+0*4+MID(A41,1,1)*5+MID(A41,2,1)*6+MID(A41,3,1)*7+MID(A41,4,1)*8+MID(A41,5,1)*9+MID(A41,6,1)*2+MID(A41,7,1)*3+MID(A41,8,1)*4+MID(A41,9,1)*5,11),10),IF(AND(VALUE(MID(A41,4,1))&gt;=5,VALUE(MID(A41,4,1))&lt;=8),MOD(11-MOD(0*2+0*3+0*4+MID(A41,1,1)*5+MID(A41,2,1)*6+MID(A41,3,1)*7+MID(A41,4,1)*8+MID(A41,5,1)*9+MID(A41,6,1)*2+MID(A41,7,1)*3+MID(A41,8,1)*4+MID(A41,9,1)*5,11),10),"오류")),IF(LEN(CLEAN(A41))=12,IF(AND(VALUE(MID(A41,6,1))&gt;=1,VALUE(MID(A41,6,1))&lt;=4),MOD(11-MOD(0*2+MID(A41,1,1)*3+MID(A41,2,1)*4+MID(A41,3,1)*5+MID(A41,4,1)*6+MID(A41,5,1)*7+MID(A41,6,1)*8+MID(A41,7,1)*9+MID(A41,8,1)*2+MID(A41,9,1)*3+MID(A41,10,1)*4+MID(A41,11,1)*5,11),10),IF(AND(VALUE(MID(A41,7,1))&gt;=5,VALUE(MID(A41,7,1))&lt;=8),MOD(11-MOD(0*2+MID(A41,1,1)*3+MID(A41,2,1)*4+MID(A41,3,1)*5+MID(A41,4,1)*6+MID(A41,5,1)*7+MID(A41,6,1)*8+MID(A41,7,1)*9+MID(A41,8,1)*2+MID(A41,9,1)*3+MID(A41,10,1)*4+MID(A41,11,1)*5,11),10),"오류")),IF(AND(VALUE(MID(A41,7,1))&gt;=1,VALUE(MID(A41,7,1))&lt;=4),MOD(11-MOD(MID(A41,1,1)*2+MID(A41,2,1)*3+MID(A41,3,1)*4+MID(A41,4,1)*5+MID(A41,5,1)*6+MID(A41,6,1)*7+MID(A41,7,1)*8+MID(A41,8,1)*9+MID(A41,9,1)*2+MID(A41,10,1)*3+MID(A41,11,1)*4+MID(A41,12,1)*5,11),10),IF(AND(VALUE(MID(A41,7,1))&gt;=5,VALUE(MID(A41,7,1))&lt;=8),IF(LEN(CLEAN(A41))=12,MOD(MOD(11-MOD(0*2+MID(A41,1,1)*3+MID(A41,2,1)*4+MID(A41,3,1)*5+MID(A41,4,1)*6+MID(A41,5,1)*7+MID(A41,6,1)*8+MID(A41,7,1)*9+MID(A41,8,1)*2+MID(A41,9,1)*3+MID(A41,10,1)*4+MID(A41,11,1)*5,11),10)+2,10),MOD(MOD(11-MOD(MID(A41,1,1)*2+MID(A41,2,1)*3+MID(A41,3,1)*4+MID(A41,4,1)*5+MID(A41,5,1)*6+MID(A41,6,1)*7+MID(A41,7,1)*8+MID(A41,8,1)*9+MID(A41,9,1)*2+MID(A41,10,1)*3+MID(A41,11,1)*4+MID(A41,12,1)*5,11),10)+2,10)))))))</f>
        <v>#VALUE!</v>
      </c>
      <c r="C41" s="33" t="e">
        <f>IF(INT(RIGHT(A41,1))=B41,"OK","주민오류")</f>
        <v>#VALUE!</v>
      </c>
      <c r="D41" s="34" t="e">
        <f ca="1">DATEDIF(IF(OR(MID(A41,LEN(CLEAN(A41))-6,1)&lt;="2",MID(A41,LEN(CLEAN(A41))-6,1)="5",MID(A41,LEN(CLEAN(A41))-6,1)="6"),DATE(MID(A41,1,2),MID(A41,3,2),MID(A41,5,2)),CHOOSE(14-LEN(CLEAN(A41)), DATE(MID(A41,1,2)+100,MID(A41,3,2),MID(A41,5,2)), DATE(MID(A41,1,1)+100,MID(A41,2,2),MID(A41,4,2)),DATE(2000,MID(A41,1,2),MID(A41,3,2)),DATE(2000,MID(A41,1,1),MID(A41,2,2)))),TODAY(),"y")</f>
        <v>#VALUE!</v>
      </c>
      <c r="E41" s="35">
        <v>42010</v>
      </c>
      <c r="F41" s="34" t="e">
        <f>DATEDIF(IF(OR(MID(A41,LEN(CLEAN(A41))-6,1)&lt;="2",MID(A41,LEN(CLEAN(A41))-6,1)="5",MID(A41,LEN(CLEAN(A41))-6,1)="6"),DATE(MID(A41,1,2),MID(A41,3,2),MID(A41,5,2)),CHOOSE(14-LEN(CLEAN(A41)), DATE(MID(A41,1,2)+100,MID(A41,3,2),MID(A41,5,2)), DATE(MID(A41,1,1)+100,MID(A41,2,2),MID(A41,4,2)),DATE(2000,MID(A41,1,2),MID(A41,3,2)),DATE(2000,MID(A41,1,1),MID(A41,2,2)))),E41,"y")</f>
        <v>#VALUE!</v>
      </c>
      <c r="G41" s="33" t="e">
        <f>CHOOSE(14-LEN(CLEAN(A41)),CHOOSE(MID(A41,7,1),"남","여","남","여","남","여","남","여","남","여"),CHOOSE(MID(A41,6,1),"남","여","남","여","남","여","남","여","남","여"),CHOOSE(MID(A41,5,1),"남","여","남","여","남","여","남","여","남","여"),CHOOSE(MID(A41,4,1),"남","여","남","여","남","여","남","여","남","여"),CHOOSE(MID(A41,3,1),"남","여","남","여","남","여","남","여","남","여"))</f>
        <v>#VALUE!</v>
      </c>
      <c r="H41" s="33" t="str">
        <f>IF(LEN(CLEAN(A41))=12,MID(A41,6,1),MID(A41,7,1))</f>
        <v/>
      </c>
      <c r="I41" s="33" t="e">
        <f>CHOOSE(H41,"내국인","내국인","내국인","내국인","외국인","외국인","외국인","외국인")</f>
        <v>#VALUE!</v>
      </c>
      <c r="J41" s="33" t="e">
        <f>IF(I41="외국인","고용허가체크","")</f>
        <v>#VALUE!</v>
      </c>
      <c r="M41" s="33">
        <f>LEN(CLEAN(A41))</f>
        <v>0</v>
      </c>
      <c r="N41" s="36" t="e">
        <f>IF(I41="외국인",VLOOKUP(VALUE(MID(A41,12,1)),$M$10:$N$12,2),"")</f>
        <v>#VALUE!</v>
      </c>
    </row>
    <row r="42" spans="1:14" ht="17.25" x14ac:dyDescent="0.3">
      <c r="A42" s="32"/>
      <c r="B42" s="33" t="e">
        <f>IF(LEN(CLEAN(A42))=11,IF(AND(VALUE(MID(A42,5,1))&gt;=1,VALUE(MID(A42,5,1))&lt;=4),MOD(11-MOD(0*2+0*3+MID(A42,1,1)*4+MID(A42,2,1)*5+MID(A42,3,1)*6+MID(A42,4,1)*7+MID(A42,5,1)*8+MID(A42,6,1)*9+MID(A42,7,1)*2+MID(A42,8,1)*3+MID(A42,9,1)*4+MID(A42,10,1)*5,11),10),IF(AND(VALUE(MID(A42,5,1))&gt;=5,VALUE(MID(A42,5,1))&lt;=8),MOD(11-MOD(0*2+0*3+MID(A42,1,1)*4+MID(A42,2,1)*5+MID(A42,3,1)*6+MID(A42,4,1)*7+MID(A42,5,1)*8+MID(A42,6,1)*9+MID(A42,7,1)*2+MID(A42,8,1)*3+MID(A42,9,1)*4+MID(A42,10,1)*5,11),10),"오류")),IF(LEN(CLEAN(A42))=10,IF(AND(VALUE(MID(A42,4,1))&gt;=1,VALUE(MID(A42,4,1))&lt;=4),MOD(11-MOD(0*2+0*3+0*4+MID(A42,1,1)*5+MID(A42,2,1)*6+MID(A42,3,1)*7+MID(A42,4,1)*8+MID(A42,5,1)*9+MID(A42,6,1)*2+MID(A42,7,1)*3+MID(A42,8,1)*4+MID(A42,9,1)*5,11),10),IF(AND(VALUE(MID(A42,4,1))&gt;=5,VALUE(MID(A42,4,1))&lt;=8),MOD(11-MOD(0*2+0*3+0*4+MID(A42,1,1)*5+MID(A42,2,1)*6+MID(A42,3,1)*7+MID(A42,4,1)*8+MID(A42,5,1)*9+MID(A42,6,1)*2+MID(A42,7,1)*3+MID(A42,8,1)*4+MID(A42,9,1)*5,11),10),"오류")),IF(LEN(CLEAN(A42))=12,IF(AND(VALUE(MID(A42,6,1))&gt;=1,VALUE(MID(A42,6,1))&lt;=4),MOD(11-MOD(0*2+MID(A42,1,1)*3+MID(A42,2,1)*4+MID(A42,3,1)*5+MID(A42,4,1)*6+MID(A42,5,1)*7+MID(A42,6,1)*8+MID(A42,7,1)*9+MID(A42,8,1)*2+MID(A42,9,1)*3+MID(A42,10,1)*4+MID(A42,11,1)*5,11),10),IF(AND(VALUE(MID(A42,7,1))&gt;=5,VALUE(MID(A42,7,1))&lt;=8),MOD(11-MOD(0*2+MID(A42,1,1)*3+MID(A42,2,1)*4+MID(A42,3,1)*5+MID(A42,4,1)*6+MID(A42,5,1)*7+MID(A42,6,1)*8+MID(A42,7,1)*9+MID(A42,8,1)*2+MID(A42,9,1)*3+MID(A42,10,1)*4+MID(A42,11,1)*5,11),10),"오류")),IF(AND(VALUE(MID(A42,7,1))&gt;=1,VALUE(MID(A42,7,1))&lt;=4),MOD(11-MOD(MID(A42,1,1)*2+MID(A42,2,1)*3+MID(A42,3,1)*4+MID(A42,4,1)*5+MID(A42,5,1)*6+MID(A42,6,1)*7+MID(A42,7,1)*8+MID(A42,8,1)*9+MID(A42,9,1)*2+MID(A42,10,1)*3+MID(A42,11,1)*4+MID(A42,12,1)*5,11),10),IF(AND(VALUE(MID(A42,7,1))&gt;=5,VALUE(MID(A42,7,1))&lt;=8),IF(LEN(CLEAN(A42))=12,MOD(MOD(11-MOD(0*2+MID(A42,1,1)*3+MID(A42,2,1)*4+MID(A42,3,1)*5+MID(A42,4,1)*6+MID(A42,5,1)*7+MID(A42,6,1)*8+MID(A42,7,1)*9+MID(A42,8,1)*2+MID(A42,9,1)*3+MID(A42,10,1)*4+MID(A42,11,1)*5,11),10)+2,10),MOD(MOD(11-MOD(MID(A42,1,1)*2+MID(A42,2,1)*3+MID(A42,3,1)*4+MID(A42,4,1)*5+MID(A42,5,1)*6+MID(A42,6,1)*7+MID(A42,7,1)*8+MID(A42,8,1)*9+MID(A42,9,1)*2+MID(A42,10,1)*3+MID(A42,11,1)*4+MID(A42,12,1)*5,11),10)+2,10)))))))</f>
        <v>#VALUE!</v>
      </c>
      <c r="C42" s="33" t="e">
        <f>IF(INT(RIGHT(A42,1))=B42,"OK","주민오류")</f>
        <v>#VALUE!</v>
      </c>
      <c r="D42" s="34" t="e">
        <f ca="1">DATEDIF(IF(OR(MID(A42,LEN(CLEAN(A42))-6,1)&lt;="2",MID(A42,LEN(CLEAN(A42))-6,1)="5",MID(A42,LEN(CLEAN(A42))-6,1)="6"),DATE(MID(A42,1,2),MID(A42,3,2),MID(A42,5,2)),CHOOSE(14-LEN(CLEAN(A42)), DATE(MID(A42,1,2)+100,MID(A42,3,2),MID(A42,5,2)), DATE(MID(A42,1,1)+100,MID(A42,2,2),MID(A42,4,2)),DATE(2000,MID(A42,1,2),MID(A42,3,2)),DATE(2000,MID(A42,1,1),MID(A42,2,2)))),TODAY(),"y")</f>
        <v>#VALUE!</v>
      </c>
      <c r="E42" s="35">
        <v>42011</v>
      </c>
      <c r="F42" s="34" t="e">
        <f>DATEDIF(IF(OR(MID(A42,LEN(CLEAN(A42))-6,1)&lt;="2",MID(A42,LEN(CLEAN(A42))-6,1)="5",MID(A42,LEN(CLEAN(A42))-6,1)="6"),DATE(MID(A42,1,2),MID(A42,3,2),MID(A42,5,2)),CHOOSE(14-LEN(CLEAN(A42)), DATE(MID(A42,1,2)+100,MID(A42,3,2),MID(A42,5,2)), DATE(MID(A42,1,1)+100,MID(A42,2,2),MID(A42,4,2)),DATE(2000,MID(A42,1,2),MID(A42,3,2)),DATE(2000,MID(A42,1,1),MID(A42,2,2)))),E42,"y")</f>
        <v>#VALUE!</v>
      </c>
      <c r="G42" s="33" t="e">
        <f>CHOOSE(14-LEN(CLEAN(A42)),CHOOSE(MID(A42,7,1),"남","여","남","여","남","여","남","여","남","여"),CHOOSE(MID(A42,6,1),"남","여","남","여","남","여","남","여","남","여"),CHOOSE(MID(A42,5,1),"남","여","남","여","남","여","남","여","남","여"),CHOOSE(MID(A42,4,1),"남","여","남","여","남","여","남","여","남","여"),CHOOSE(MID(A42,3,1),"남","여","남","여","남","여","남","여","남","여"))</f>
        <v>#VALUE!</v>
      </c>
      <c r="H42" s="33" t="str">
        <f>IF(LEN(CLEAN(A42))=12,MID(A42,6,1),MID(A42,7,1))</f>
        <v/>
      </c>
      <c r="I42" s="33" t="e">
        <f>CHOOSE(H42,"내국인","내국인","내국인","내국인","외국인","외국인","외국인","외국인")</f>
        <v>#VALUE!</v>
      </c>
      <c r="J42" s="33" t="e">
        <f>IF(I42="외국인","고용허가체크","")</f>
        <v>#VALUE!</v>
      </c>
      <c r="M42" s="33">
        <f>LEN(CLEAN(A42))</f>
        <v>0</v>
      </c>
      <c r="N42" s="36" t="e">
        <f>IF(I42="외국인",VLOOKUP(VALUE(MID(A42,12,1)),$M$10:$N$12,2),"")</f>
        <v>#VALUE!</v>
      </c>
    </row>
    <row r="44" spans="1:14" x14ac:dyDescent="0.3">
      <c r="A44" s="3"/>
    </row>
    <row r="46" spans="1:14" x14ac:dyDescent="0.3">
      <c r="A46" s="30"/>
    </row>
  </sheetData>
  <phoneticPr fontId="2" type="noConversion"/>
  <conditionalFormatting sqref="K33:K1048576">
    <cfRule type="cellIs" dxfId="51" priority="6" operator="greaterThan">
      <formula>0</formula>
    </cfRule>
  </conditionalFormatting>
  <conditionalFormatting sqref="L33:L1048576 C33:C1048576">
    <cfRule type="cellIs" dxfId="50" priority="5" operator="equal">
      <formula>"주민오류"</formula>
    </cfRule>
  </conditionalFormatting>
  <conditionalFormatting sqref="I33:I1048576">
    <cfRule type="cellIs" dxfId="49" priority="4" operator="equal">
      <formula>"외국인"</formula>
    </cfRule>
  </conditionalFormatting>
  <conditionalFormatting sqref="J33:J1048576">
    <cfRule type="cellIs" dxfId="48" priority="3" operator="equal">
      <formula>"고용허가체크"</formula>
    </cfRule>
  </conditionalFormatting>
  <conditionalFormatting sqref="M33:M42">
    <cfRule type="cellIs" dxfId="47" priority="1" operator="equal">
      <formula>13</formula>
    </cfRule>
    <cfRule type="cellIs" dxfId="46" priority="2" operator="equal">
      <formula>"고용허가체크"</formula>
    </cfRule>
  </conditionalFormatting>
  <hyperlinks>
    <hyperlink ref="B1" r:id="rId1" xr:uid="{A3B2AD8D-3B6D-45BA-897F-33D00C94533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C145-0730-4A1D-A9B5-8FBC97B39EBE}">
  <dimension ref="B1:G6"/>
  <sheetViews>
    <sheetView workbookViewId="0">
      <selection activeCell="D30" sqref="D30"/>
    </sheetView>
  </sheetViews>
  <sheetFormatPr defaultRowHeight="16.5" x14ac:dyDescent="0.3"/>
  <cols>
    <col min="2" max="2" width="11.125" bestFit="1" customWidth="1"/>
  </cols>
  <sheetData>
    <row r="1" spans="2:7" x14ac:dyDescent="0.3">
      <c r="E1" s="1">
        <f>MOD(D2,4)</f>
        <v>0</v>
      </c>
      <c r="F1" s="1">
        <f>MOD(D2,100)</f>
        <v>12</v>
      </c>
      <c r="G1" s="1">
        <f>MOD(D2,400)</f>
        <v>12</v>
      </c>
    </row>
    <row r="2" spans="2:7" x14ac:dyDescent="0.3">
      <c r="B2" s="29">
        <v>40968</v>
      </c>
      <c r="D2" s="1" t="str">
        <f>TEXT(B2,"YYYY")</f>
        <v>2012</v>
      </c>
      <c r="E2" s="55" t="b">
        <f>IF(MOD(D2,4)=0,TRUE,FALSE)</f>
        <v>1</v>
      </c>
      <c r="F2" t="b">
        <f>IF(MOD(D2,100)=0,FALSE,TRUE)</f>
        <v>1</v>
      </c>
      <c r="G2" t="b">
        <f>IF(MOD(D2,400)=0,TRUE,FALSE)</f>
        <v>0</v>
      </c>
    </row>
    <row r="4" spans="2:7" x14ac:dyDescent="0.3">
      <c r="B4" s="1" t="s">
        <v>124</v>
      </c>
      <c r="C4" t="s">
        <v>123</v>
      </c>
    </row>
    <row r="5" spans="2:7" x14ac:dyDescent="0.3">
      <c r="B5" s="1" t="s">
        <v>122</v>
      </c>
      <c r="C5" t="s">
        <v>121</v>
      </c>
    </row>
    <row r="6" spans="2:7" x14ac:dyDescent="0.3">
      <c r="B6" s="1" t="s">
        <v>120</v>
      </c>
      <c r="C6" t="s">
        <v>119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952D-990F-40A4-8DA3-54F7F87A5544}">
  <dimension ref="A1:H33"/>
  <sheetViews>
    <sheetView showGridLines="0" topLeftCell="A10" zoomScaleNormal="100" workbookViewId="0">
      <selection activeCell="D30" sqref="D30"/>
    </sheetView>
  </sheetViews>
  <sheetFormatPr defaultRowHeight="16.5" x14ac:dyDescent="0.3"/>
  <cols>
    <col min="1" max="1" width="28.375" style="39" customWidth="1"/>
    <col min="2" max="2" width="13.25" customWidth="1"/>
    <col min="3" max="3" width="24" style="1" customWidth="1"/>
    <col min="4" max="4" width="12.375" bestFit="1" customWidth="1"/>
    <col min="5" max="6" width="14.375" bestFit="1" customWidth="1"/>
    <col min="8" max="8" width="9" style="1"/>
  </cols>
  <sheetData>
    <row r="1" spans="1:8" x14ac:dyDescent="0.3">
      <c r="A1" s="39" t="s">
        <v>118</v>
      </c>
      <c r="B1" s="54" t="s">
        <v>117</v>
      </c>
    </row>
    <row r="2" spans="1:8" x14ac:dyDescent="0.3">
      <c r="A2" s="43" t="s">
        <v>116</v>
      </c>
    </row>
    <row r="3" spans="1:8" x14ac:dyDescent="0.3">
      <c r="A3" s="43" t="s">
        <v>115</v>
      </c>
    </row>
    <row r="4" spans="1:8" x14ac:dyDescent="0.3">
      <c r="A4" s="43"/>
    </row>
    <row r="5" spans="1:8" x14ac:dyDescent="0.3">
      <c r="A5" s="43" t="s">
        <v>114</v>
      </c>
    </row>
    <row r="6" spans="1:8" x14ac:dyDescent="0.3">
      <c r="A6" s="43"/>
      <c r="G6" s="53" t="s">
        <v>113</v>
      </c>
    </row>
    <row r="7" spans="1:8" ht="17.25" thickBot="1" x14ac:dyDescent="0.35">
      <c r="A7" s="43" t="s">
        <v>112</v>
      </c>
    </row>
    <row r="8" spans="1:8" s="1" customFormat="1" ht="17.25" thickBot="1" x14ac:dyDescent="0.35">
      <c r="A8" s="52" t="s">
        <v>111</v>
      </c>
      <c r="B8" s="51" t="s">
        <v>110</v>
      </c>
      <c r="C8" s="51" t="s">
        <v>109</v>
      </c>
      <c r="D8" s="51" t="s">
        <v>108</v>
      </c>
      <c r="E8" s="51" t="s">
        <v>107</v>
      </c>
      <c r="F8" s="51" t="s">
        <v>106</v>
      </c>
      <c r="G8" s="51" t="s">
        <v>105</v>
      </c>
      <c r="H8" s="51" t="s">
        <v>104</v>
      </c>
    </row>
    <row r="9" spans="1:8" s="1" customFormat="1" x14ac:dyDescent="0.3">
      <c r="A9" s="39"/>
      <c r="B9" s="1">
        <v>123456</v>
      </c>
      <c r="C9" s="1">
        <v>7</v>
      </c>
      <c r="D9" s="5" t="s">
        <v>103</v>
      </c>
      <c r="E9" s="5" t="s">
        <v>102</v>
      </c>
      <c r="F9" s="5" t="s">
        <v>101</v>
      </c>
      <c r="G9" s="5" t="s">
        <v>100</v>
      </c>
      <c r="H9" s="5" t="s">
        <v>99</v>
      </c>
    </row>
    <row r="10" spans="1:8" s="41" customFormat="1" x14ac:dyDescent="0.3">
      <c r="A10" s="46"/>
      <c r="B10" s="42"/>
      <c r="C10" s="42"/>
      <c r="E10" s="47"/>
      <c r="G10" s="50"/>
      <c r="H10" s="42"/>
    </row>
    <row r="11" spans="1:8" s="41" customFormat="1" x14ac:dyDescent="0.3">
      <c r="A11" s="46"/>
      <c r="C11" s="42"/>
      <c r="E11" s="47"/>
      <c r="G11" s="45"/>
      <c r="H11" s="42"/>
    </row>
    <row r="12" spans="1:8" s="41" customFormat="1" x14ac:dyDescent="0.3">
      <c r="A12" s="46"/>
      <c r="C12" s="42"/>
      <c r="E12" s="47"/>
      <c r="G12" s="44"/>
      <c r="H12" s="42"/>
    </row>
    <row r="13" spans="1:8" s="41" customFormat="1" x14ac:dyDescent="0.3">
      <c r="A13" s="46"/>
      <c r="C13" s="42"/>
      <c r="E13" s="47"/>
      <c r="G13" s="45"/>
      <c r="H13" s="42"/>
    </row>
    <row r="14" spans="1:8" s="41" customFormat="1" x14ac:dyDescent="0.3">
      <c r="A14" s="46"/>
      <c r="C14" s="42"/>
      <c r="E14" s="47"/>
      <c r="G14" s="45"/>
      <c r="H14" s="42"/>
    </row>
    <row r="15" spans="1:8" s="41" customFormat="1" x14ac:dyDescent="0.3">
      <c r="A15" s="46"/>
      <c r="C15" s="42"/>
      <c r="E15" s="47"/>
      <c r="G15" s="45"/>
      <c r="H15" s="42"/>
    </row>
    <row r="16" spans="1:8" s="41" customFormat="1" x14ac:dyDescent="0.3">
      <c r="A16" s="46"/>
      <c r="C16" s="42"/>
      <c r="E16" s="47"/>
      <c r="G16" s="45"/>
      <c r="H16" s="42"/>
    </row>
    <row r="17" spans="1:8" s="41" customFormat="1" x14ac:dyDescent="0.3">
      <c r="A17" s="46"/>
      <c r="C17" s="42"/>
      <c r="E17" s="47"/>
      <c r="G17" s="45"/>
      <c r="H17" s="42"/>
    </row>
    <row r="18" spans="1:8" s="41" customFormat="1" x14ac:dyDescent="0.3">
      <c r="A18" s="46"/>
      <c r="C18" s="42"/>
      <c r="G18" s="44"/>
      <c r="H18" s="49"/>
    </row>
    <row r="19" spans="1:8" s="1" customFormat="1" x14ac:dyDescent="0.3">
      <c r="A19" s="31" t="s">
        <v>126</v>
      </c>
      <c r="B19" s="31" t="s">
        <v>38</v>
      </c>
      <c r="C19" s="31" t="s">
        <v>39</v>
      </c>
      <c r="D19" s="31" t="s">
        <v>125</v>
      </c>
    </row>
    <row r="20" spans="1:8" s="1" customFormat="1" ht="17.25" x14ac:dyDescent="0.3">
      <c r="A20" s="32">
        <v>1348110055138</v>
      </c>
      <c r="B20" s="33">
        <f>IF(10=10-MOD((MID(A20,1,1)*1+MID(A20,2,1)*2+MID(A20,3,1)*1+MID(A20,4,1)*2+MID(A20,5,1)*1+MID(A20,6,1)*2+MID(A20,7,1)*1+MID(A20,8,1)*2+MID(A20,9,1)*1+MID(A20,10,1)*2+MID(A20,11,1)*1+MID(A20,12,1)*2),10),0,10-MOD((MID(A20,1,1)*1+MID(A20,2,1)*2+MID(A20,3,1)*1+MID(A20,4,1)*2+MID(A20,5,1)*1+MID(A20,6,1)*2+MID(A20,7,1)*1+MID(A20,8,1)*2+MID(A20,9,1)*1+MID(A20,10,1)*2+MID(A20,11,1)*1+MID(A20,12,1)*2),10))</f>
        <v>8</v>
      </c>
      <c r="C20" s="33" t="str">
        <f>IF(INT(RIGHT(A20,1))=B20,"OK","법인오류")</f>
        <v>OK</v>
      </c>
      <c r="D20" s="33">
        <f>LEN(A20)</f>
        <v>13</v>
      </c>
    </row>
    <row r="21" spans="1:8" ht="17.25" x14ac:dyDescent="0.3">
      <c r="A21" s="32">
        <v>1648110082292</v>
      </c>
      <c r="B21" s="33">
        <f>IF(10=10-MOD((MID(A21,1,1)*1+MID(A21,2,1)*2+MID(A21,3,1)*1+MID(A21,4,1)*2+MID(A21,5,1)*1+MID(A21,6,1)*2+MID(A21,7,1)*1+MID(A21,8,1)*2+MID(A21,9,1)*1+MID(A21,10,1)*2+MID(A21,11,1)*1+MID(A21,12,1)*2),10),0,10-MOD((MID(A21,1,1)*1+MID(A21,2,1)*2+MID(A21,3,1)*1+MID(A21,4,1)*2+MID(A21,5,1)*1+MID(A21,6,1)*2+MID(A21,7,1)*1+MID(A21,8,1)*2+MID(A21,9,1)*1+MID(A21,10,1)*2+MID(A21,11,1)*1+MID(A21,12,1)*2),10))</f>
        <v>2</v>
      </c>
      <c r="C21" s="33" t="str">
        <f>IF(INT(RIGHT(A21,1))=B21,"OK","법인오류")</f>
        <v>OK</v>
      </c>
      <c r="D21" s="33">
        <f>LEN(A21)</f>
        <v>13</v>
      </c>
      <c r="H21"/>
    </row>
    <row r="22" spans="1:8" ht="17.25" x14ac:dyDescent="0.3">
      <c r="A22" s="32">
        <v>1615110085138</v>
      </c>
      <c r="B22" s="33">
        <f>IF(10=10-MOD((MID(A22,1,1)*1+MID(A22,2,1)*2+MID(A22,3,1)*1+MID(A22,4,1)*2+MID(A22,5,1)*1+MID(A22,6,1)*2+MID(A22,7,1)*1+MID(A22,8,1)*2+MID(A22,9,1)*1+MID(A22,10,1)*2+MID(A22,11,1)*1+MID(A22,12,1)*2),10),0,10-MOD((MID(A22,1,1)*1+MID(A22,2,1)*2+MID(A22,3,1)*1+MID(A22,4,1)*2+MID(A22,5,1)*1+MID(A22,6,1)*2+MID(A22,7,1)*1+MID(A22,8,1)*2+MID(A22,9,1)*1+MID(A22,10,1)*2+MID(A22,11,1)*1+MID(A22,12,1)*2),10))</f>
        <v>8</v>
      </c>
      <c r="C22" s="33" t="str">
        <f>IF(INT(RIGHT(A22,1))=B22,"OK","법인오류")</f>
        <v>OK</v>
      </c>
      <c r="D22" s="33">
        <f>LEN(A22)</f>
        <v>13</v>
      </c>
      <c r="H22"/>
    </row>
    <row r="23" spans="1:8" ht="17.25" x14ac:dyDescent="0.3">
      <c r="A23" s="32">
        <v>1615110085138</v>
      </c>
      <c r="B23" s="33">
        <f>IF(10=10-MOD((MID(A23,1,1)*1+MID(A23,2,1)*2+MID(A23,3,1)*1+MID(A23,4,1)*2+MID(A23,5,1)*1+MID(A23,6,1)*2+MID(A23,7,1)*1+MID(A23,8,1)*2+MID(A23,9,1)*1+MID(A23,10,1)*2+MID(A23,11,1)*1+MID(A23,12,1)*2),10),0,10-MOD((MID(A23,1,1)*1+MID(A23,2,1)*2+MID(A23,3,1)*1+MID(A23,4,1)*2+MID(A23,5,1)*1+MID(A23,6,1)*2+MID(A23,7,1)*1+MID(A23,8,1)*2+MID(A23,9,1)*1+MID(A23,10,1)*2+MID(A23,11,1)*1+MID(A23,12,1)*2),10))</f>
        <v>8</v>
      </c>
      <c r="C23" s="33" t="str">
        <f>IF(INT(RIGHT(A23,1))=B23,"OK","법인오류")</f>
        <v>OK</v>
      </c>
      <c r="D23" s="33">
        <f>LEN(A23)</f>
        <v>13</v>
      </c>
      <c r="H23"/>
    </row>
    <row r="24" spans="1:8" ht="17.25" x14ac:dyDescent="0.3">
      <c r="A24" s="32">
        <v>1648110069844</v>
      </c>
      <c r="B24" s="33">
        <f>IF(10=10-MOD((MID(A24,1,1)*1+MID(A24,2,1)*2+MID(A24,3,1)*1+MID(A24,4,1)*2+MID(A24,5,1)*1+MID(A24,6,1)*2+MID(A24,7,1)*1+MID(A24,8,1)*2+MID(A24,9,1)*1+MID(A24,10,1)*2+MID(A24,11,1)*1+MID(A24,12,1)*2),10),0,10-MOD((MID(A24,1,1)*1+MID(A24,2,1)*2+MID(A24,3,1)*1+MID(A24,4,1)*2+MID(A24,5,1)*1+MID(A24,6,1)*2+MID(A24,7,1)*1+MID(A24,8,1)*2+MID(A24,9,1)*1+MID(A24,10,1)*2+MID(A24,11,1)*1+MID(A24,12,1)*2),10))</f>
        <v>4</v>
      </c>
      <c r="C24" s="33" t="str">
        <f>IF(INT(RIGHT(A24,1))=B24,"OK","법인오류")</f>
        <v>OK</v>
      </c>
      <c r="D24" s="33">
        <f>LEN(A24)</f>
        <v>13</v>
      </c>
      <c r="H24"/>
    </row>
    <row r="25" spans="1:8" ht="17.25" x14ac:dyDescent="0.3">
      <c r="A25" s="32">
        <v>1648110064430</v>
      </c>
      <c r="B25" s="33">
        <f>IF(10=10-MOD((MID(A25,1,1)*1+MID(A25,2,1)*2+MID(A25,3,1)*1+MID(A25,4,1)*2+MID(A25,5,1)*1+MID(A25,6,1)*2+MID(A25,7,1)*1+MID(A25,8,1)*2+MID(A25,9,1)*1+MID(A25,10,1)*2+MID(A25,11,1)*1+MID(A25,12,1)*2),10),0,10-MOD((MID(A25,1,1)*1+MID(A25,2,1)*2+MID(A25,3,1)*1+MID(A25,4,1)*2+MID(A25,5,1)*1+MID(A25,6,1)*2+MID(A25,7,1)*1+MID(A25,8,1)*2+MID(A25,9,1)*1+MID(A25,10,1)*2+MID(A25,11,1)*1+MID(A25,12,1)*2),10))</f>
        <v>0</v>
      </c>
      <c r="C25" s="33" t="str">
        <f>IF(INT(RIGHT(A25,1))=B25,"OK","법인오류")</f>
        <v>OK</v>
      </c>
      <c r="D25" s="33">
        <f>LEN(A25)</f>
        <v>13</v>
      </c>
      <c r="H25"/>
    </row>
    <row r="26" spans="1:8" ht="17.25" x14ac:dyDescent="0.3">
      <c r="A26" s="32">
        <v>1650110056606</v>
      </c>
      <c r="B26" s="33">
        <f>IF(10=10-MOD((MID(A26,1,1)*1+MID(A26,2,1)*2+MID(A26,3,1)*1+MID(A26,4,1)*2+MID(A26,5,1)*1+MID(A26,6,1)*2+MID(A26,7,1)*1+MID(A26,8,1)*2+MID(A26,9,1)*1+MID(A26,10,1)*2+MID(A26,11,1)*1+MID(A26,12,1)*2),10),0,10-MOD((MID(A26,1,1)*1+MID(A26,2,1)*2+MID(A26,3,1)*1+MID(A26,4,1)*2+MID(A26,5,1)*1+MID(A26,6,1)*2+MID(A26,7,1)*1+MID(A26,8,1)*2+MID(A26,9,1)*1+MID(A26,10,1)*2+MID(A26,11,1)*1+MID(A26,12,1)*2),10))</f>
        <v>6</v>
      </c>
      <c r="C26" s="33" t="str">
        <f>IF(INT(RIGHT(A26,1))=B26,"OK","법인오류")</f>
        <v>OK</v>
      </c>
      <c r="D26" s="33">
        <f>LEN(A26)</f>
        <v>13</v>
      </c>
      <c r="H26"/>
    </row>
    <row r="27" spans="1:8" ht="17.25" x14ac:dyDescent="0.3">
      <c r="A27" s="32">
        <v>1301110047539</v>
      </c>
      <c r="B27" s="33">
        <f>IF(10=10-MOD((MID(A27,1,1)*1+MID(A27,2,1)*2+MID(A27,3,1)*1+MID(A27,4,1)*2+MID(A27,5,1)*1+MID(A27,6,1)*2+MID(A27,7,1)*1+MID(A27,8,1)*2+MID(A27,9,1)*1+MID(A27,10,1)*2+MID(A27,11,1)*1+MID(A27,12,1)*2),10),0,10-MOD((MID(A27,1,1)*1+MID(A27,2,1)*2+MID(A27,3,1)*1+MID(A27,4,1)*2+MID(A27,5,1)*1+MID(A27,6,1)*2+MID(A27,7,1)*1+MID(A27,8,1)*2+MID(A27,9,1)*1+MID(A27,10,1)*2+MID(A27,11,1)*1+MID(A27,12,1)*2),10))</f>
        <v>9</v>
      </c>
      <c r="C27" s="33" t="str">
        <f>IF(INT(RIGHT(A27,1))=B27,"OK","법인오류")</f>
        <v>OK</v>
      </c>
      <c r="D27" s="33">
        <f>LEN(A27)</f>
        <v>13</v>
      </c>
      <c r="H27"/>
    </row>
    <row r="28" spans="1:8" ht="17.25" x14ac:dyDescent="0.3">
      <c r="A28" s="32">
        <v>1650110023803</v>
      </c>
      <c r="B28" s="33">
        <f>IF(10=10-MOD((MID(A28,1,1)*1+MID(A28,2,1)*2+MID(A28,3,1)*1+MID(A28,4,1)*2+MID(A28,5,1)*1+MID(A28,6,1)*2+MID(A28,7,1)*1+MID(A28,8,1)*2+MID(A28,9,1)*1+MID(A28,10,1)*2+MID(A28,11,1)*1+MID(A28,12,1)*2),10),0,10-MOD((MID(A28,1,1)*1+MID(A28,2,1)*2+MID(A28,3,1)*1+MID(A28,4,1)*2+MID(A28,5,1)*1+MID(A28,6,1)*2+MID(A28,7,1)*1+MID(A28,8,1)*2+MID(A28,9,1)*1+MID(A28,10,1)*2+MID(A28,11,1)*1+MID(A28,12,1)*2),10))</f>
        <v>3</v>
      </c>
      <c r="C28" s="33" t="str">
        <f>IF(INT(RIGHT(A28,1))=B28,"OK","법인오류")</f>
        <v>OK</v>
      </c>
      <c r="D28" s="33">
        <f>LEN(A28)</f>
        <v>13</v>
      </c>
      <c r="H28"/>
    </row>
    <row r="29" spans="1:8" ht="17.25" x14ac:dyDescent="0.3">
      <c r="A29" s="32">
        <v>1615110020994</v>
      </c>
      <c r="B29" s="33">
        <f>IF(10=10-MOD((MID(A29,1,1)*1+MID(A29,2,1)*2+MID(A29,3,1)*1+MID(A29,4,1)*2+MID(A29,5,1)*1+MID(A29,6,1)*2+MID(A29,7,1)*1+MID(A29,8,1)*2+MID(A29,9,1)*1+MID(A29,10,1)*2+MID(A29,11,1)*1+MID(A29,12,1)*2),10),0,10-MOD((MID(A29,1,1)*1+MID(A29,2,1)*2+MID(A29,3,1)*1+MID(A29,4,1)*2+MID(A29,5,1)*1+MID(A29,6,1)*2+MID(A29,7,1)*1+MID(A29,8,1)*2+MID(A29,9,1)*1+MID(A29,10,1)*2+MID(A29,11,1)*1+MID(A29,12,1)*2),10))</f>
        <v>4</v>
      </c>
      <c r="C29" s="33" t="str">
        <f>IF(INT(RIGHT(A29,1))=B29,"OK","법인오류")</f>
        <v>OK</v>
      </c>
      <c r="D29" s="33">
        <f>LEN(A29)</f>
        <v>13</v>
      </c>
      <c r="H29"/>
    </row>
    <row r="31" spans="1:8" x14ac:dyDescent="0.3">
      <c r="A31" s="3"/>
    </row>
    <row r="33" spans="1:1" x14ac:dyDescent="0.3">
      <c r="A33" s="30"/>
    </row>
  </sheetData>
  <phoneticPr fontId="2" type="noConversion"/>
  <conditionalFormatting sqref="C20:C1048576">
    <cfRule type="cellIs" dxfId="45" priority="5" operator="equal">
      <formula>"주민오류"</formula>
    </cfRule>
  </conditionalFormatting>
  <conditionalFormatting sqref="I30:I1048576">
    <cfRule type="cellIs" dxfId="44" priority="4" operator="equal">
      <formula>"외국인"</formula>
    </cfRule>
  </conditionalFormatting>
  <conditionalFormatting sqref="D20:D29">
    <cfRule type="cellIs" dxfId="43" priority="1" operator="greaterThan">
      <formula>13</formula>
    </cfRule>
    <cfRule type="cellIs" dxfId="42" priority="2" operator="lessThan">
      <formula>13</formula>
    </cfRule>
    <cfRule type="cellIs" dxfId="41" priority="3" operator="equal">
      <formula>13</formula>
    </cfRule>
  </conditionalFormatting>
  <hyperlinks>
    <hyperlink ref="B1" r:id="rId1" xr:uid="{1B03E550-D02F-471A-92E1-5B4AB194833B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현금증여계약서</vt:lpstr>
      <vt:lpstr>주민번호체크</vt:lpstr>
      <vt:lpstr>윤년</vt:lpstr>
      <vt:lpstr>법인등록번호체크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2021-06-29T11:08:46Z</cp:lastPrinted>
  <dcterms:created xsi:type="dcterms:W3CDTF">2021-06-29T08:15:23Z</dcterms:created>
  <dcterms:modified xsi:type="dcterms:W3CDTF">2021-06-29T12:37:09Z</dcterms:modified>
</cp:coreProperties>
</file>