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소기업\급여분개\"/>
    </mc:Choice>
  </mc:AlternateContent>
  <xr:revisionPtr revIDLastSave="0" documentId="13_ncr:1_{D2EC3F0C-33EC-40AD-9446-418778279964}" xr6:coauthVersionLast="46" xr6:coauthVersionMax="46" xr10:uidLastSave="{00000000-0000-0000-0000-000000000000}"/>
  <bookViews>
    <workbookView xWindow="28740" yWindow="-60" windowWidth="19320" windowHeight="15480" xr2:uid="{521D9C8C-13A5-49D1-BADA-32F42F5F3E72}"/>
  </bookViews>
  <sheets>
    <sheet name="계산" sheetId="1" r:id="rId1"/>
    <sheet name="기본세율" sheetId="4" r:id="rId2"/>
    <sheet name="표1-장기보유특별공제" sheetId="2" r:id="rId3"/>
    <sheet name="표2-1세대1주택" sheetId="3" r:id="rId4"/>
  </sheets>
  <definedNames>
    <definedName name="기본세율">기본세율!$B$5:$E$12</definedName>
    <definedName name="장기">'표1-장기보유특별공제'!$B$2:$D$15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B8" i="4"/>
  <c r="I5" i="1"/>
  <c r="B12" i="4"/>
  <c r="B11" i="4"/>
  <c r="B10" i="4"/>
  <c r="B9" i="4"/>
  <c r="B7" i="4"/>
  <c r="B6" i="4"/>
  <c r="E9" i="1"/>
  <c r="E8" i="1"/>
  <c r="D10" i="1"/>
  <c r="D9" i="1"/>
  <c r="E6" i="1"/>
  <c r="I4" i="1" l="1"/>
  <c r="D11" i="1"/>
  <c r="D12" i="1" s="1"/>
  <c r="D14" i="1" s="1"/>
  <c r="D16" i="1" l="1"/>
  <c r="D15" i="1"/>
  <c r="D17" i="1" s="1"/>
  <c r="D18" i="1" s="1"/>
  <c r="D19" i="1" s="1"/>
</calcChain>
</file>

<file path=xl/sharedStrings.xml><?xml version="1.0" encoding="utf-8"?>
<sst xmlns="http://schemas.openxmlformats.org/spreadsheetml/2006/main" count="24" uniqueCount="22">
  <si>
    <t>토지</t>
    <phoneticPr fontId="1" type="noConversion"/>
  </si>
  <si>
    <t>건물</t>
    <phoneticPr fontId="1" type="noConversion"/>
  </si>
  <si>
    <t>양도가액</t>
    <phoneticPr fontId="1" type="noConversion"/>
  </si>
  <si>
    <t>취득가액</t>
    <phoneticPr fontId="1" type="noConversion"/>
  </si>
  <si>
    <t>양도차익</t>
    <phoneticPr fontId="1" type="noConversion"/>
  </si>
  <si>
    <t>장기보유특별공제</t>
    <phoneticPr fontId="1" type="noConversion"/>
  </si>
  <si>
    <t xml:space="preserve">② 제1항에서 "장기보유특별공제액"이란 제94조 제1항 제1호에 따른 자산(제104조 제3항에 따른 미등기양도자산과 같은 조 제7항 각 호에 따른 자산은 제외한다)으로서 보유기간이 3년 이상인 것 및 제94조 제1항 제2호 가목에 따른 자산 중 조합원입주권(조합원으로부터 취득한 것은 제외한다)에 대하여 </t>
    <phoneticPr fontId="1" type="noConversion"/>
  </si>
  <si>
    <t xml:space="preserve">그 자산의 양도차익(조합원입주권을 양도하는 경우에는 「도시 및 주거환경정비법」 제74조에 따른 관리처분계획 인가 및 「빈집 및 소규모주택 정비에 관한 특례법」 제29조에 따른 사업시행계획인가 전 토지분 또는 건물분의 양도차익으로 한정한다)에 </t>
    <phoneticPr fontId="1" type="noConversion"/>
  </si>
  <si>
    <t>다음 표1에 따른 보유기간별 공제율을 곱하여 계산한 금액을 말한다. 다만, 대통령령으로 정하는 1세대 1주택(이에 딸린 토지를 포함한다)에 해당하는 자산의 경우에는 그 자산의 양도차익에 다음 표 2에 따른 보유기간별 공제율을 곱하여 계산한 금액과 거주기간별 공제율을 곱하여 계산한 금액을 합산한 것을 말한다.(2020.08.18 개정)</t>
    <phoneticPr fontId="1" type="noConversion"/>
  </si>
  <si>
    <t>양도소득금액</t>
    <phoneticPr fontId="1" type="noConversion"/>
  </si>
  <si>
    <t>기본공제</t>
    <phoneticPr fontId="1" type="noConversion"/>
  </si>
  <si>
    <t>과세표준</t>
    <phoneticPr fontId="1" type="noConversion"/>
  </si>
  <si>
    <t>세율</t>
    <phoneticPr fontId="1" type="noConversion"/>
  </si>
  <si>
    <t>누진공제</t>
    <phoneticPr fontId="1" type="noConversion"/>
  </si>
  <si>
    <t>산출세액</t>
    <phoneticPr fontId="1" type="noConversion"/>
  </si>
  <si>
    <t>지방소득세</t>
    <phoneticPr fontId="1" type="noConversion"/>
  </si>
  <si>
    <t>부담세액</t>
    <phoneticPr fontId="1" type="noConversion"/>
  </si>
  <si>
    <t>소득세법 제95조 [ 양도소득금액 ]</t>
    <phoneticPr fontId="1" type="noConversion"/>
  </si>
  <si>
    <t>초과</t>
    <phoneticPr fontId="1" type="noConversion"/>
  </si>
  <si>
    <t>이하</t>
    <phoneticPr fontId="1" type="noConversion"/>
  </si>
  <si>
    <t>양도일</t>
    <phoneticPr fontId="1" type="noConversion"/>
  </si>
  <si>
    <t>공제율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</si>
</sst>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&quot;억&quot;"/>
    <numFmt numFmtId="177" formatCode="0.0_ &quot;억&quot;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7030A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" fontId="2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>
      <alignment vertical="center"/>
    </xf>
    <xf numFmtId="0" fontId="0" fillId="0" borderId="2" xfId="0" applyBorder="1">
      <alignment vertical="center"/>
    </xf>
    <xf numFmtId="41" fontId="0" fillId="0" borderId="2" xfId="1" applyFont="1" applyBorder="1">
      <alignment vertical="center"/>
    </xf>
    <xf numFmtId="9" fontId="0" fillId="0" borderId="2" xfId="0" applyNumberForma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0" fillId="2" borderId="0" xfId="0" applyFill="1">
      <alignment vertical="center"/>
    </xf>
    <xf numFmtId="9" fontId="0" fillId="2" borderId="0" xfId="0" applyNumberFormat="1" applyFill="1">
      <alignment vertical="center"/>
    </xf>
    <xf numFmtId="3" fontId="0" fillId="2" borderId="0" xfId="0" applyNumberFormat="1" applyFill="1">
      <alignment vertical="center"/>
    </xf>
    <xf numFmtId="3" fontId="4" fillId="0" borderId="0" xfId="0" applyNumberFormat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6</xdr:row>
      <xdr:rowOff>47625</xdr:rowOff>
    </xdr:from>
    <xdr:to>
      <xdr:col>12</xdr:col>
      <xdr:colOff>133984</xdr:colOff>
      <xdr:row>18</xdr:row>
      <xdr:rowOff>19397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5103953-196F-4E86-8B65-B1782CE60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04925"/>
          <a:ext cx="4544059" cy="2486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7</xdr:row>
      <xdr:rowOff>152400</xdr:rowOff>
    </xdr:from>
    <xdr:to>
      <xdr:col>14</xdr:col>
      <xdr:colOff>343549</xdr:colOff>
      <xdr:row>37</xdr:row>
      <xdr:rowOff>856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8FE1E6A-B5A3-444B-A848-6F4BA0789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619250"/>
          <a:ext cx="4648849" cy="6134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38100</xdr:rowOff>
    </xdr:from>
    <xdr:to>
      <xdr:col>10</xdr:col>
      <xdr:colOff>486683</xdr:colOff>
      <xdr:row>19</xdr:row>
      <xdr:rowOff>29071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10F4F78-4288-48D0-8432-A35FE3FCD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457200"/>
          <a:ext cx="6506483" cy="355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538E-CD20-4B9F-BD6B-E9C656F4B35C}">
  <dimension ref="C3:I19"/>
  <sheetViews>
    <sheetView showGridLines="0" tabSelected="1" workbookViewId="0">
      <selection activeCell="C22" sqref="C22"/>
    </sheetView>
  </sheetViews>
  <sheetFormatPr defaultRowHeight="16.5" x14ac:dyDescent="0.3"/>
  <cols>
    <col min="3" max="3" width="17.5" customWidth="1"/>
    <col min="4" max="4" width="15" bestFit="1" customWidth="1"/>
    <col min="5" max="5" width="11.375" bestFit="1" customWidth="1"/>
    <col min="7" max="7" width="11.125" bestFit="1" customWidth="1"/>
    <col min="9" max="9" width="15.875" bestFit="1" customWidth="1"/>
  </cols>
  <sheetData>
    <row r="3" spans="3:9" x14ac:dyDescent="0.3">
      <c r="G3" t="s">
        <v>20</v>
      </c>
    </row>
    <row r="4" spans="3:9" x14ac:dyDescent="0.3">
      <c r="C4" s="1">
        <v>42131</v>
      </c>
      <c r="D4" t="s">
        <v>0</v>
      </c>
      <c r="E4" s="2">
        <v>476803150</v>
      </c>
      <c r="G4" s="1">
        <v>44312</v>
      </c>
      <c r="I4" s="15" t="str">
        <f>IF(G4="","",DATEDIF(C4,G4+1,"Y") &amp; "년 " &amp; DATEDIF(C4,G4+1,"YM") &amp; "개월 "&amp; IF(OR(VALUE(TEXT(C4,"dd"))-1=VALUE(TEXT(G4,"dd")),TEXT(C4,"dd")="01"),"",DATEDIF(C4,G4,"MD")+1 &amp; "일"))</f>
        <v>5년 11개월 20일</v>
      </c>
    </row>
    <row r="5" spans="3:9" x14ac:dyDescent="0.3">
      <c r="C5" s="1">
        <v>42215</v>
      </c>
      <c r="D5" t="s">
        <v>1</v>
      </c>
      <c r="E5" s="3">
        <v>95077694</v>
      </c>
      <c r="I5" s="15">
        <f>DATEDIF(C4-1,G4,"Y")</f>
        <v>5</v>
      </c>
    </row>
    <row r="6" spans="3:9" x14ac:dyDescent="0.3">
      <c r="C6" s="1"/>
      <c r="E6" s="2">
        <f>SUM(E4:E5)</f>
        <v>571880844</v>
      </c>
    </row>
    <row r="8" spans="3:9" x14ac:dyDescent="0.3">
      <c r="C8" t="s">
        <v>2</v>
      </c>
      <c r="D8" s="18">
        <v>1500000000</v>
      </c>
      <c r="E8" s="5">
        <f>D8/100000000</f>
        <v>15</v>
      </c>
    </row>
    <row r="9" spans="3:9" x14ac:dyDescent="0.3">
      <c r="C9" t="s">
        <v>3</v>
      </c>
      <c r="D9" s="18">
        <f>E6</f>
        <v>571880844</v>
      </c>
      <c r="E9" s="6">
        <f>D9/100000000</f>
        <v>5.7188084400000001</v>
      </c>
    </row>
    <row r="10" spans="3:9" x14ac:dyDescent="0.3">
      <c r="C10" t="s">
        <v>4</v>
      </c>
      <c r="D10" s="17">
        <f>D8-D9</f>
        <v>928119156</v>
      </c>
    </row>
    <row r="11" spans="3:9" x14ac:dyDescent="0.3">
      <c r="C11" t="s">
        <v>5</v>
      </c>
      <c r="D11" s="18">
        <f>D10*F11</f>
        <v>92811915.600000009</v>
      </c>
      <c r="E11" s="8"/>
      <c r="F11" s="14">
        <f>VLOOKUP(I5,장기,3)</f>
        <v>0.1</v>
      </c>
    </row>
    <row r="12" spans="3:9" x14ac:dyDescent="0.3">
      <c r="C12" t="s">
        <v>9</v>
      </c>
      <c r="D12" s="17">
        <f>D10-D11</f>
        <v>835307240.39999998</v>
      </c>
    </row>
    <row r="13" spans="3:9" x14ac:dyDescent="0.3">
      <c r="C13" t="s">
        <v>10</v>
      </c>
      <c r="D13" s="17">
        <v>-2500000</v>
      </c>
    </row>
    <row r="14" spans="3:9" x14ac:dyDescent="0.3">
      <c r="C14" t="s">
        <v>11</v>
      </c>
      <c r="D14" s="17">
        <f>SUM(D12:D13)</f>
        <v>832807240.39999998</v>
      </c>
    </row>
    <row r="15" spans="3:9" x14ac:dyDescent="0.3">
      <c r="C15" t="s">
        <v>12</v>
      </c>
      <c r="D15" s="16">
        <f>VLOOKUP(D14,기본세율,3)</f>
        <v>0.42</v>
      </c>
    </row>
    <row r="16" spans="3:9" x14ac:dyDescent="0.3">
      <c r="C16" t="s">
        <v>13</v>
      </c>
      <c r="D16" s="17">
        <f>VLOOKUP(D14,기본세율,4)</f>
        <v>-35400000</v>
      </c>
    </row>
    <row r="17" spans="3:5" x14ac:dyDescent="0.3">
      <c r="C17" t="s">
        <v>14</v>
      </c>
      <c r="D17" s="17">
        <f>D14*D15+D16</f>
        <v>314379040.96799999</v>
      </c>
    </row>
    <row r="18" spans="3:5" x14ac:dyDescent="0.3">
      <c r="C18" t="s">
        <v>15</v>
      </c>
      <c r="D18" s="17">
        <f>D17*10%</f>
        <v>31437904.096799999</v>
      </c>
      <c r="E18" s="4">
        <v>0.1</v>
      </c>
    </row>
    <row r="19" spans="3:5" x14ac:dyDescent="0.3">
      <c r="C19" t="s">
        <v>16</v>
      </c>
      <c r="D19" s="7">
        <f>SUM(D17:D18)</f>
        <v>345816945.06480002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7FAD-1866-439B-BEEB-2602D100FEF6}">
  <dimension ref="B1:E12"/>
  <sheetViews>
    <sheetView workbookViewId="0">
      <selection activeCell="C14" sqref="C14"/>
    </sheetView>
  </sheetViews>
  <sheetFormatPr defaultRowHeight="16.5" x14ac:dyDescent="0.3"/>
  <cols>
    <col min="2" max="2" width="14.625" style="2" bestFit="1" customWidth="1"/>
    <col min="3" max="3" width="25.75" style="2" bestFit="1" customWidth="1"/>
    <col min="5" max="5" width="11.125" style="2" bestFit="1" customWidth="1"/>
  </cols>
  <sheetData>
    <row r="1" spans="2:5" x14ac:dyDescent="0.3">
      <c r="B1"/>
      <c r="C1"/>
      <c r="E1"/>
    </row>
    <row r="2" spans="2:5" x14ac:dyDescent="0.3">
      <c r="B2"/>
      <c r="C2"/>
      <c r="E2"/>
    </row>
    <row r="3" spans="2:5" x14ac:dyDescent="0.3">
      <c r="B3"/>
      <c r="C3"/>
      <c r="E3"/>
    </row>
    <row r="4" spans="2:5" s="8" customFormat="1" x14ac:dyDescent="0.3">
      <c r="B4" s="9" t="s">
        <v>18</v>
      </c>
      <c r="C4" s="9" t="s">
        <v>19</v>
      </c>
      <c r="D4" s="9" t="s">
        <v>12</v>
      </c>
      <c r="E4" s="9" t="s">
        <v>13</v>
      </c>
    </row>
    <row r="5" spans="2:5" x14ac:dyDescent="0.3">
      <c r="B5" s="12">
        <v>0</v>
      </c>
      <c r="C5" s="12">
        <v>12000000</v>
      </c>
      <c r="D5" s="13">
        <v>0.06</v>
      </c>
      <c r="E5" s="11">
        <v>0</v>
      </c>
    </row>
    <row r="6" spans="2:5" x14ac:dyDescent="0.3">
      <c r="B6" s="12">
        <f>C5+1</f>
        <v>12000001</v>
      </c>
      <c r="C6" s="12">
        <v>46000000</v>
      </c>
      <c r="D6" s="13">
        <v>0.15</v>
      </c>
      <c r="E6" s="10">
        <v>-1080000</v>
      </c>
    </row>
    <row r="7" spans="2:5" x14ac:dyDescent="0.3">
      <c r="B7" s="12">
        <f>C6+1</f>
        <v>46000001</v>
      </c>
      <c r="C7" s="12">
        <v>88000000</v>
      </c>
      <c r="D7" s="13">
        <v>0.24</v>
      </c>
      <c r="E7" s="10">
        <v>-5220000</v>
      </c>
    </row>
    <row r="8" spans="2:5" x14ac:dyDescent="0.3">
      <c r="B8" s="12">
        <f>C7+1</f>
        <v>88000001</v>
      </c>
      <c r="C8" s="12">
        <v>150000000</v>
      </c>
      <c r="D8" s="13">
        <v>0.35</v>
      </c>
      <c r="E8" s="10">
        <v>-14900000</v>
      </c>
    </row>
    <row r="9" spans="2:5" x14ac:dyDescent="0.3">
      <c r="B9" s="12">
        <f>C8+1</f>
        <v>150000001</v>
      </c>
      <c r="C9" s="12">
        <v>300000000</v>
      </c>
      <c r="D9" s="13">
        <v>0.38</v>
      </c>
      <c r="E9" s="10">
        <v>-19400000</v>
      </c>
    </row>
    <row r="10" spans="2:5" x14ac:dyDescent="0.3">
      <c r="B10" s="12">
        <f>C9+1</f>
        <v>300000001</v>
      </c>
      <c r="C10" s="12">
        <v>500000000</v>
      </c>
      <c r="D10" s="13">
        <v>0.4</v>
      </c>
      <c r="E10" s="10">
        <v>-25400000</v>
      </c>
    </row>
    <row r="11" spans="2:5" x14ac:dyDescent="0.3">
      <c r="B11" s="12">
        <f>C10+1</f>
        <v>500000001</v>
      </c>
      <c r="C11" s="12">
        <v>1000000000</v>
      </c>
      <c r="D11" s="13">
        <v>0.42</v>
      </c>
      <c r="E11" s="10">
        <v>-35400000</v>
      </c>
    </row>
    <row r="12" spans="2:5" x14ac:dyDescent="0.3">
      <c r="B12" s="12">
        <f>C11+1</f>
        <v>1000000001</v>
      </c>
      <c r="C12" s="12">
        <v>1E+18</v>
      </c>
      <c r="D12" s="13">
        <v>0.45</v>
      </c>
      <c r="E12" s="10">
        <v>-65400000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070E-C970-4E14-8060-1FD98895D878}">
  <dimension ref="B1:I15"/>
  <sheetViews>
    <sheetView workbookViewId="0">
      <selection activeCell="C5" sqref="C5"/>
    </sheetView>
  </sheetViews>
  <sheetFormatPr defaultRowHeight="16.5" x14ac:dyDescent="0.3"/>
  <sheetData>
    <row r="1" spans="2:9" x14ac:dyDescent="0.3">
      <c r="D1" t="s">
        <v>21</v>
      </c>
    </row>
    <row r="2" spans="2:9" x14ac:dyDescent="0.3">
      <c r="B2">
        <v>0</v>
      </c>
      <c r="C2">
        <v>2</v>
      </c>
      <c r="D2" s="4">
        <v>0</v>
      </c>
      <c r="I2" t="s">
        <v>17</v>
      </c>
    </row>
    <row r="3" spans="2:9" x14ac:dyDescent="0.3">
      <c r="B3">
        <v>3</v>
      </c>
      <c r="C3">
        <v>3</v>
      </c>
      <c r="D3" s="4">
        <v>0.06</v>
      </c>
      <c r="I3" t="s">
        <v>6</v>
      </c>
    </row>
    <row r="4" spans="2:9" x14ac:dyDescent="0.3">
      <c r="B4">
        <v>4</v>
      </c>
      <c r="C4">
        <v>4</v>
      </c>
      <c r="D4" s="4">
        <v>0.08</v>
      </c>
      <c r="I4" t="s">
        <v>7</v>
      </c>
    </row>
    <row r="5" spans="2:9" x14ac:dyDescent="0.3">
      <c r="B5">
        <v>5</v>
      </c>
      <c r="C5">
        <v>5</v>
      </c>
      <c r="D5" s="4">
        <v>0.1</v>
      </c>
      <c r="I5" t="s">
        <v>8</v>
      </c>
    </row>
    <row r="6" spans="2:9" x14ac:dyDescent="0.3">
      <c r="B6">
        <v>6</v>
      </c>
      <c r="C6">
        <v>6</v>
      </c>
      <c r="D6" s="4">
        <v>0.12</v>
      </c>
    </row>
    <row r="7" spans="2:9" x14ac:dyDescent="0.3">
      <c r="B7">
        <v>7</v>
      </c>
      <c r="C7">
        <v>7</v>
      </c>
      <c r="D7" s="4">
        <v>0.14000000000000001</v>
      </c>
    </row>
    <row r="8" spans="2:9" x14ac:dyDescent="0.3">
      <c r="B8">
        <v>8</v>
      </c>
      <c r="C8">
        <v>8</v>
      </c>
      <c r="D8" s="4">
        <v>0.16</v>
      </c>
    </row>
    <row r="9" spans="2:9" x14ac:dyDescent="0.3">
      <c r="B9">
        <v>9</v>
      </c>
      <c r="C9">
        <v>9</v>
      </c>
      <c r="D9" s="4">
        <v>0.18</v>
      </c>
    </row>
    <row r="10" spans="2:9" x14ac:dyDescent="0.3">
      <c r="B10">
        <v>10</v>
      </c>
      <c r="C10">
        <v>10</v>
      </c>
      <c r="D10" s="4">
        <v>0.2</v>
      </c>
    </row>
    <row r="11" spans="2:9" x14ac:dyDescent="0.3">
      <c r="B11">
        <v>11</v>
      </c>
      <c r="C11">
        <v>11</v>
      </c>
      <c r="D11" s="4">
        <v>0.22</v>
      </c>
    </row>
    <row r="12" spans="2:9" x14ac:dyDescent="0.3">
      <c r="B12">
        <v>12</v>
      </c>
      <c r="C12">
        <v>12</v>
      </c>
      <c r="D12" s="4">
        <v>0.24</v>
      </c>
    </row>
    <row r="13" spans="2:9" x14ac:dyDescent="0.3">
      <c r="B13">
        <v>13</v>
      </c>
      <c r="C13">
        <v>13</v>
      </c>
      <c r="D13" s="4">
        <v>0.26</v>
      </c>
    </row>
    <row r="14" spans="2:9" x14ac:dyDescent="0.3">
      <c r="B14">
        <v>14</v>
      </c>
      <c r="C14">
        <v>14</v>
      </c>
      <c r="D14" s="4">
        <v>0.28000000000000003</v>
      </c>
    </row>
    <row r="15" spans="2:9" x14ac:dyDescent="0.3">
      <c r="B15">
        <v>15</v>
      </c>
      <c r="C15">
        <v>100000</v>
      </c>
      <c r="D15" s="4">
        <v>0.3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84FE-D16B-471D-BA89-1BD8B1CC59D3}">
  <dimension ref="A1"/>
  <sheetViews>
    <sheetView showGridLines="0" workbookViewId="0">
      <selection activeCell="E22" sqref="E22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계산</vt:lpstr>
      <vt:lpstr>기본세율</vt:lpstr>
      <vt:lpstr>표1-장기보유특별공제</vt:lpstr>
      <vt:lpstr>표2-1세대1주택</vt:lpstr>
      <vt:lpstr>기본세율</vt:lpstr>
      <vt:lpstr>장기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2021-04-26T03:47:06Z</dcterms:created>
  <dcterms:modified xsi:type="dcterms:W3CDTF">2021-04-26T04:24:28Z</dcterms:modified>
</cp:coreProperties>
</file>