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기부금\"/>
    </mc:Choice>
  </mc:AlternateContent>
  <xr:revisionPtr revIDLastSave="0" documentId="13_ncr:1_{A6800DEF-6FAB-413A-B6E9-2E96FE9215BA}" xr6:coauthVersionLast="47" xr6:coauthVersionMax="47" xr10:uidLastSave="{00000000-0000-0000-0000-000000000000}"/>
  <bookViews>
    <workbookView xWindow="-60" yWindow="-60" windowWidth="28920" windowHeight="16320" xr2:uid="{00000000-000D-0000-FFFF-FFFF00000000}"/>
  </bookViews>
  <sheets>
    <sheet name="동업계약서 (세무서) (출자금각각)" sheetId="4" r:id="rId1"/>
    <sheet name="동업해지합의서" sheetId="5" r:id="rId2"/>
    <sheet name="동업계약서 (천안세무서)" sheetId="2" r:id="rId3"/>
    <sheet name="동업계약서 (천안세무서) (출자금삭제)" sheetId="3" r:id="rId4"/>
  </sheets>
  <definedNames>
    <definedName name="_xlnm.Print_Area" localSheetId="0">'동업계약서 (세무서) (출자금각각)'!$A$1:$AA$53</definedName>
    <definedName name="_xlnm.Print_Area" localSheetId="2">'동업계약서 (천안세무서)'!$A$1:$AA$52</definedName>
    <definedName name="_xlnm.Print_Area" localSheetId="3">'동업계약서 (천안세무서) (출자금삭제)'!$A$1:$AA$50</definedName>
    <definedName name="_xlnm.Print_Area" localSheetId="1">동업해지합의서!$A$1:$AA$49</definedName>
  </definedNames>
  <calcPr calcId="181029"/>
</workbook>
</file>

<file path=xl/calcChain.xml><?xml version="1.0" encoding="utf-8"?>
<calcChain xmlns="http://schemas.openxmlformats.org/spreadsheetml/2006/main">
  <c r="K41" i="5" l="1"/>
  <c r="K40" i="5"/>
  <c r="K38" i="5"/>
  <c r="AI8" i="5" s="1"/>
  <c r="Q17" i="5"/>
  <c r="AE8" i="5"/>
  <c r="AH8" i="5" s="1"/>
  <c r="AE4" i="5"/>
  <c r="AL4" i="5" s="1"/>
  <c r="AM4" i="5" s="1"/>
  <c r="AK8" i="5" l="1"/>
  <c r="AL8" i="5"/>
  <c r="AM8" i="5" s="1"/>
  <c r="AN8" i="5" s="1"/>
  <c r="AO8" i="5"/>
  <c r="AP8" i="5" s="1"/>
  <c r="AI4" i="5"/>
  <c r="AJ4" i="5" s="1"/>
  <c r="AJ8" i="5"/>
  <c r="AR4" i="5"/>
  <c r="AN4" i="5"/>
  <c r="AF4" i="5"/>
  <c r="AG4" i="5" s="1"/>
  <c r="AE20" i="5"/>
  <c r="AQ4" i="5"/>
  <c r="AK4" i="5"/>
  <c r="AO4" i="5"/>
  <c r="AP4" i="5" s="1"/>
  <c r="AQ8" i="5"/>
  <c r="AH4" i="5"/>
  <c r="AF8" i="5"/>
  <c r="AG8" i="5" s="1"/>
  <c r="T22" i="4"/>
  <c r="K49" i="4"/>
  <c r="K48" i="4"/>
  <c r="K46" i="4"/>
  <c r="AI9" i="4" s="1"/>
  <c r="G19" i="4"/>
  <c r="AL9" i="4"/>
  <c r="AM9" i="4" s="1"/>
  <c r="AN9" i="4" s="1"/>
  <c r="AK9" i="4"/>
  <c r="AE9" i="4"/>
  <c r="AH9" i="4" s="1"/>
  <c r="AE4" i="4"/>
  <c r="AL4" i="4" s="1"/>
  <c r="AM4" i="4" s="1"/>
  <c r="K47" i="3"/>
  <c r="K46" i="3"/>
  <c r="K44" i="3"/>
  <c r="AI9" i="3" s="1"/>
  <c r="P22" i="3"/>
  <c r="G19" i="3"/>
  <c r="AE9" i="3"/>
  <c r="AO9" i="3" s="1"/>
  <c r="AP9" i="3" s="1"/>
  <c r="AE4" i="3"/>
  <c r="AQ4" i="3" s="1"/>
  <c r="K49" i="2"/>
  <c r="K48" i="2"/>
  <c r="AE9" i="2"/>
  <c r="AE4" i="2"/>
  <c r="AO4" i="2" s="1"/>
  <c r="AP4" i="2" s="1"/>
  <c r="AE22" i="4" l="1"/>
  <c r="J24" i="4" s="1"/>
  <c r="AE23" i="5"/>
  <c r="AO9" i="4"/>
  <c r="AP9" i="4" s="1"/>
  <c r="AI4" i="4"/>
  <c r="AJ4" i="4" s="1"/>
  <c r="AJ9" i="4"/>
  <c r="AR4" i="4"/>
  <c r="AN4" i="4"/>
  <c r="AQ4" i="4"/>
  <c r="AQ9" i="4"/>
  <c r="AF4" i="4"/>
  <c r="AG4" i="4" s="1"/>
  <c r="AK4" i="4"/>
  <c r="AO4" i="4"/>
  <c r="AP4" i="4" s="1"/>
  <c r="AH4" i="4"/>
  <c r="AF9" i="4"/>
  <c r="AG9" i="4" s="1"/>
  <c r="AL4" i="3"/>
  <c r="AM4" i="3" s="1"/>
  <c r="AN4" i="3" s="1"/>
  <c r="AK4" i="3"/>
  <c r="AH4" i="3"/>
  <c r="AF4" i="3"/>
  <c r="AG4" i="3" s="1"/>
  <c r="AO4" i="3"/>
  <c r="AP4" i="3" s="1"/>
  <c r="AI4" i="3"/>
  <c r="AJ4" i="3" s="1"/>
  <c r="AF9" i="3"/>
  <c r="AG9" i="3" s="1"/>
  <c r="AJ9" i="3"/>
  <c r="AQ9" i="3"/>
  <c r="AH9" i="3"/>
  <c r="AL9" i="3"/>
  <c r="AM9" i="3" s="1"/>
  <c r="AN9" i="3" s="1"/>
  <c r="AK9" i="3"/>
  <c r="AF4" i="2"/>
  <c r="AG4" i="2" s="1"/>
  <c r="AL4" i="2"/>
  <c r="AM4" i="2" s="1"/>
  <c r="AR4" i="2" s="1"/>
  <c r="AH4" i="2"/>
  <c r="AQ9" i="2"/>
  <c r="AH9" i="2"/>
  <c r="AL9" i="2"/>
  <c r="AM9" i="2" s="1"/>
  <c r="AN9" i="2" s="1"/>
  <c r="AK9" i="2"/>
  <c r="AO9" i="2"/>
  <c r="AP9" i="2" s="1"/>
  <c r="AF9" i="2"/>
  <c r="AG9" i="2" s="1"/>
  <c r="AQ4" i="2"/>
  <c r="AK4" i="2"/>
  <c r="P24" i="4" l="1"/>
  <c r="AE24" i="4" s="1"/>
  <c r="AR4" i="3"/>
  <c r="AN4" i="2"/>
  <c r="P24" i="2"/>
  <c r="K46" i="2"/>
  <c r="AI9" i="2" s="1"/>
  <c r="AJ9" i="2" s="1"/>
  <c r="G19" i="2"/>
  <c r="AI4" i="2" l="1"/>
  <c r="AJ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AE3" authorId="0" shapeId="0" xr:uid="{AC4428CA-962A-4675-B3A2-BF3787287317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3" authorId="1" shapeId="0" xr:uid="{87DA051D-0E0E-4A17-8200-7D8898B2DE16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3" authorId="1" shapeId="0" xr:uid="{CED2233D-7BAA-48BE-9CD8-A464C545BC76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3" authorId="1" shapeId="0" xr:uid="{9B134D1A-736A-4E33-9400-B2B7EE1B7147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8" authorId="0" shapeId="0" xr:uid="{FF4199C1-F782-4C63-893A-589F19F83C12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8" authorId="1" shapeId="0" xr:uid="{24145ABE-CE9E-4025-97CC-5F700BD1BE48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8" authorId="1" shapeId="0" xr:uid="{C208F02E-3A64-45DC-824C-CDF44B19A1E6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8" authorId="1" shapeId="0" xr:uid="{C50E70D3-8E41-41B5-850D-D009C19D0A37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AE3" authorId="0" shapeId="0" xr:uid="{EAAD6AA8-A4E1-4A62-BBC1-95C1A968E022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3" authorId="1" shapeId="0" xr:uid="{B28CF5B0-82C3-47C2-8C2D-D23304AC94BC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3" authorId="1" shapeId="0" xr:uid="{EFF55C7D-76FA-45C4-A3C2-E978E225D964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3" authorId="1" shapeId="0" xr:uid="{32B8EB00-907B-4B18-B065-21AC03E17B28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7" authorId="0" shapeId="0" xr:uid="{DBFE31D1-99F5-4AFA-B6E9-823ED1A8D3E7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7" authorId="1" shapeId="0" xr:uid="{CB9B8242-7337-462A-9903-41836E65EAA2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7" authorId="1" shapeId="0" xr:uid="{96C28FE6-913F-4E21-B572-E39E7DC8264B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7" authorId="1" shapeId="0" xr:uid="{4BE036A7-FB02-4B59-AF0D-1D2D3C0AC08E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AE3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3" authorId="1" shapeId="0" xr:uid="{00000000-0006-0000-0100-000002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3" authorId="1" shapeId="0" xr:uid="{00000000-0006-0000-0100-000003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8" authorId="0" shapeId="0" xr:uid="{00000000-0006-0000-0100-000005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8" authorId="1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8" authorId="1" shapeId="0" xr:uid="{00000000-0006-0000-0100-000007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8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AE3" authorId="0" shapeId="0" xr:uid="{00000000-0006-0000-0200-000001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3" authorId="1" shapeId="0" xr:uid="{00000000-0006-0000-0200-000002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3" authorId="1" shapeId="0" xr:uid="{00000000-0006-0000-0200-000003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3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E8" authorId="0" shapeId="0" xr:uid="{00000000-0006-0000-0200-000005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AF8" authorId="1" shapeId="0" xr:uid="{00000000-0006-0000-0200-000006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AH8" authorId="1" shapeId="0" xr:uid="{00000000-0006-0000-0200-000007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AO8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<sst xmlns="http://schemas.openxmlformats.org/spreadsheetml/2006/main" count="378" uniqueCount="109">
  <si>
    <t>동 업 계 약 서</t>
    <phoneticPr fontId="2" type="noConversion"/>
  </si>
  <si>
    <t>주민등록번호</t>
    <phoneticPr fontId="2" type="noConversion"/>
  </si>
  <si>
    <t>:</t>
    <phoneticPr fontId="2" type="noConversion"/>
  </si>
  <si>
    <t>을</t>
    <phoneticPr fontId="2" type="noConversion"/>
  </si>
  <si>
    <t>)</t>
    <phoneticPr fontId="2" type="noConversion"/>
  </si>
  <si>
    <t>(인)</t>
    <phoneticPr fontId="2" type="noConversion"/>
  </si>
  <si>
    <t>동 업 계 약 서</t>
    <phoneticPr fontId="2" type="noConversion"/>
  </si>
  <si>
    <t>주 소</t>
    <phoneticPr fontId="2" type="noConversion"/>
  </si>
  <si>
    <t>성 명</t>
    <phoneticPr fontId="2" type="noConversion"/>
  </si>
  <si>
    <t>주민등록번호</t>
    <phoneticPr fontId="2" type="noConversion"/>
  </si>
  <si>
    <r>
      <t xml:space="preserve">이하 </t>
    </r>
    <r>
      <rPr>
        <b/>
        <sz val="11"/>
        <color rgb="FF002060"/>
        <rFont val="굴림"/>
        <family val="3"/>
        <charset val="129"/>
      </rPr>
      <t>"갑"</t>
    </r>
    <r>
      <rPr>
        <sz val="11"/>
        <color theme="1"/>
        <rFont val="굴림"/>
        <family val="3"/>
        <charset val="129"/>
      </rPr>
      <t>이라 칭한다.</t>
    </r>
    <phoneticPr fontId="2" type="noConversion"/>
  </si>
  <si>
    <r>
      <t xml:space="preserve">이하 </t>
    </r>
    <r>
      <rPr>
        <b/>
        <sz val="11"/>
        <color rgb="FF002060"/>
        <rFont val="굴림"/>
        <family val="3"/>
        <charset val="129"/>
      </rPr>
      <t>"을"</t>
    </r>
    <r>
      <rPr>
        <sz val="11"/>
        <color theme="1"/>
        <rFont val="굴림"/>
        <family val="3"/>
        <charset val="129"/>
      </rPr>
      <t>이라 칭한다.</t>
    </r>
    <phoneticPr fontId="2" type="noConversion"/>
  </si>
  <si>
    <t>에서</t>
    <phoneticPr fontId="2" type="noConversion"/>
  </si>
  <si>
    <t>(</t>
    <phoneticPr fontId="2" type="noConversion"/>
  </si>
  <si>
    <t>)사업을 시작함에 있어 다음과 같이 동업계약을 체결한다.</t>
    <phoneticPr fontId="2" type="noConversion"/>
  </si>
  <si>
    <t>제1조:</t>
    <phoneticPr fontId="2" type="noConversion"/>
  </si>
  <si>
    <t xml:space="preserve">"갑"과 "을"은 </t>
    <phoneticPr fontId="2" type="noConversion"/>
  </si>
  <si>
    <t>부터 공동사업을 영위하기로 하며, 사업의 명칭은</t>
    <phoneticPr fontId="2" type="noConversion"/>
  </si>
  <si>
    <t>(상호:</t>
    <phoneticPr fontId="2" type="noConversion"/>
  </si>
  <si>
    <t>)로 정하고, 대표는 "갑"으로 한다.</t>
    <phoneticPr fontId="2" type="noConversion"/>
  </si>
  <si>
    <t>제2조:</t>
    <phoneticPr fontId="2" type="noConversion"/>
  </si>
  <si>
    <t>출자금은(</t>
    <phoneticPr fontId="2" type="noConversion"/>
  </si>
  <si>
    <t>)</t>
    <phoneticPr fontId="2" type="noConversion"/>
  </si>
  <si>
    <t>)으로 한다.</t>
    <phoneticPr fontId="2" type="noConversion"/>
  </si>
  <si>
    <t>제3조:</t>
    <phoneticPr fontId="2" type="noConversion"/>
  </si>
  <si>
    <t>공동사업지분은 "갑"</t>
    <phoneticPr fontId="2" type="noConversion"/>
  </si>
  <si>
    <t>%)로 하며, 모든 수익과 비용은</t>
    <phoneticPr fontId="2" type="noConversion"/>
  </si>
  <si>
    <t>각자 지분에 따라 배분한다.</t>
    <phoneticPr fontId="2" type="noConversion"/>
  </si>
  <si>
    <t>제4조:</t>
    <phoneticPr fontId="2" type="noConversion"/>
  </si>
  <si>
    <t>"갑"과 "을"은 제2조의 지분 비율에 따라 상기 사업장에 대한 임차보증금을</t>
    <phoneticPr fontId="2" type="noConversion"/>
  </si>
  <si>
    <t>분담하며, 개업에 따른 추가자금은 각자 지분비율에 따라 추가 출자한다.</t>
    <phoneticPr fontId="2" type="noConversion"/>
  </si>
  <si>
    <t>제5조:</t>
    <phoneticPr fontId="2" type="noConversion"/>
  </si>
  <si>
    <t>제6조:</t>
    <phoneticPr fontId="2" type="noConversion"/>
  </si>
  <si>
    <t>제7조:</t>
    <phoneticPr fontId="2" type="noConversion"/>
  </si>
  <si>
    <t>기타사항은 일반적인 상 관례에 따른다.</t>
    <phoneticPr fontId="2" type="noConversion"/>
  </si>
  <si>
    <t>제8조:</t>
    <phoneticPr fontId="2" type="noConversion"/>
  </si>
  <si>
    <t>특약사항</t>
    <phoneticPr fontId="2" type="noConversion"/>
  </si>
  <si>
    <t>위 계약당사자</t>
    <phoneticPr fontId="2" type="noConversion"/>
  </si>
  <si>
    <t>"갑"</t>
    <phoneticPr fontId="2" type="noConversion"/>
  </si>
  <si>
    <t>"을"</t>
    <phoneticPr fontId="2" type="noConversion"/>
  </si>
  <si>
    <t>(☏</t>
    <phoneticPr fontId="2" type="noConversion"/>
  </si>
  <si>
    <t>- 다       음 -</t>
    <phoneticPr fontId="2" type="noConversion"/>
  </si>
  <si>
    <r>
      <t xml:space="preserve">상기 "갑"과 "을"은 </t>
    </r>
    <r>
      <rPr>
        <sz val="10"/>
        <color theme="1"/>
        <rFont val="굴림"/>
        <family val="3"/>
        <charset val="129"/>
      </rPr>
      <t>(소재지)</t>
    </r>
    <phoneticPr fontId="2" type="noConversion"/>
  </si>
  <si>
    <t>첨부서류 :</t>
    <phoneticPr fontId="2" type="noConversion"/>
  </si>
  <si>
    <t xml:space="preserve"> 1. "갑" / "을" 인감증명서 각 1통</t>
    <phoneticPr fontId="2" type="noConversion"/>
  </si>
  <si>
    <t xml:space="preserve"> 2.  제출자 신분증</t>
    <phoneticPr fontId="2" type="noConversion"/>
  </si>
  <si>
    <t>사업운영에 있어 서면으로 이루어지는 모든 의사결정</t>
    <phoneticPr fontId="2" type="noConversion"/>
  </si>
  <si>
    <t>)에 관한 내용은 상호 협의</t>
    <phoneticPr fontId="2" type="noConversion"/>
  </si>
  <si>
    <t xml:space="preserve"> 하에 결정 집행한다.</t>
    <phoneticPr fontId="2" type="noConversion"/>
  </si>
  <si>
    <t>제9조:</t>
    <phoneticPr fontId="2" type="noConversion"/>
  </si>
  <si>
    <t>상기 동업계약 사실을 증명하기 위하여 각각의 인감을 날인하여 각자 1통씩 보관한다.</t>
    <phoneticPr fontId="2" type="noConversion"/>
  </si>
  <si>
    <t>동업계약 이후 사업과 관련된 비용 및 부채는 사업의 폐지와 관계없이 각자의 지분에</t>
    <phoneticPr fontId="2" type="noConversion"/>
  </si>
  <si>
    <t>책임진다.</t>
    <phoneticPr fontId="2" type="noConversion"/>
  </si>
  <si>
    <t>%),    "을"</t>
    <phoneticPr fontId="2" type="noConversion"/>
  </si>
  <si>
    <t>서미소랑</t>
    <phoneticPr fontId="2" type="noConversion"/>
  </si>
  <si>
    <t>충남 천안시 서북구 오성로 103, 6층 (두정동,청풍프라자)</t>
    <phoneticPr fontId="2" type="noConversion"/>
  </si>
  <si>
    <t>치과의원</t>
    <phoneticPr fontId="2" type="noConversion"/>
  </si>
  <si>
    <t>선우치과</t>
    <phoneticPr fontId="2" type="noConversion"/>
  </si>
  <si>
    <t>주민등록번호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</si>
  <si>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</si>
  <si>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</si>
  <si>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</si>
  <si>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</si>
  <si>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</si>
  <si>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</si>
  <si>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</si>
  <si>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</si>
  <si>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</si>
  <si>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</si>
  <si>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체크</t>
    <phoneticPr fontId="2" type="noConversion"/>
  </si>
  <si>
    <t>길이CHECK</t>
    <phoneticPr fontId="2" type="noConversion"/>
  </si>
  <si>
    <t>외국인구분</t>
    <phoneticPr fontId="2" type="noConversion"/>
  </si>
  <si>
    <t xml:space="preserve"> bowen megan symone</t>
    <phoneticPr fontId="2" type="noConversion"/>
  </si>
  <si>
    <t>041-567-6764</t>
    <phoneticPr fontId="2" type="noConversion"/>
  </si>
  <si>
    <t>070-7836-1641</t>
    <phoneticPr fontId="2" type="noConversion"/>
  </si>
  <si>
    <t>제2조:</t>
    <phoneticPr fontId="2" type="noConversion"/>
  </si>
  <si>
    <t>제8조:</t>
    <phoneticPr fontId="2" type="noConversion"/>
  </si>
  <si>
    <t>-   다       음   -</t>
    <phoneticPr fontId="2" type="noConversion"/>
  </si>
  <si>
    <t xml:space="preserve">각각의 개별 출자금액은 "갑" </t>
    <phoneticPr fontId="2" type="noConversion"/>
  </si>
  <si>
    <t>,"을"</t>
    <phoneticPr fontId="2" type="noConversion"/>
  </si>
  <si>
    <t>),       "을"</t>
    <phoneticPr fontId="2" type="noConversion"/>
  </si>
  <si>
    <t>)로 하며, 모든 수익과 비용은</t>
    <phoneticPr fontId="2" type="noConversion"/>
  </si>
  <si>
    <t>각자 지분에 따라 분배한다.</t>
    <phoneticPr fontId="2" type="noConversion"/>
  </si>
  <si>
    <t>"갑"과 "을"은 제2조의 지분 비율에 따라, 상기 사업장에 대한 임차보증금을 분담하며</t>
    <phoneticPr fontId="2" type="noConversion"/>
  </si>
  <si>
    <t>개업에 따른 추가자금은 필요시 각자 지분비율에 따라 추가 출자한다.</t>
    <phoneticPr fontId="2" type="noConversion"/>
  </si>
  <si>
    <t>따라 책임진다.</t>
    <phoneticPr fontId="2" type="noConversion"/>
  </si>
  <si>
    <t>동업 해지 합의서</t>
    <phoneticPr fontId="2" type="noConversion"/>
  </si>
  <si>
    <t>)사업을 해지함에 있어 다음과 같이 동업해지를 합의한다.</t>
    <phoneticPr fontId="2" type="noConversion"/>
  </si>
  <si>
    <t xml:space="preserve">부터 공동사업을 </t>
    <phoneticPr fontId="2" type="noConversion"/>
  </si>
  <si>
    <t>해지하기로 한다.</t>
    <phoneticPr fontId="2" type="noConversion"/>
  </si>
  <si>
    <t xml:space="preserve">동업해지 시점에서의 공동사업에 관련된 자산 및 부채는 </t>
    <phoneticPr fontId="2" type="noConversion"/>
  </si>
  <si>
    <t>이</t>
    <phoneticPr fontId="2" type="noConversion"/>
  </si>
  <si>
    <t>에게</t>
    <phoneticPr fontId="2" type="noConversion"/>
  </si>
  <si>
    <t>포괄적으로 양도양수한다.</t>
    <phoneticPr fontId="2" type="noConversion"/>
  </si>
  <si>
    <t>동업해지일 전후(前後)의 공동사업에 관련된 제세 공과금 납부 및 관련 세무신고는</t>
    <phoneticPr fontId="2" type="noConversion"/>
  </si>
  <si>
    <t>동 사업을 포괄양수한</t>
    <phoneticPr fontId="2" type="noConversion"/>
  </si>
  <si>
    <t>이 모든 책임을 부담하기로 한다.</t>
    <phoneticPr fontId="2" type="noConversion"/>
  </si>
  <si>
    <t xml:space="preserve">동업해지와 관련하여 공동사업 포괄양도양수대가로 </t>
    <phoneticPr fontId="2" type="noConversion"/>
  </si>
  <si>
    <t>은</t>
    <phoneticPr fontId="2" type="noConversion"/>
  </si>
  <si>
    <t>까지 지급한다.</t>
    <phoneticPr fontId="2" type="noConversion"/>
  </si>
  <si>
    <t>)운영에 관한 내용은</t>
    <phoneticPr fontId="2" type="noConversion"/>
  </si>
  <si>
    <t>상호협의 하에 결정 집행한다.</t>
    <phoneticPr fontId="2" type="noConversion"/>
  </si>
  <si>
    <t>(인감)</t>
    <phoneticPr fontId="2" type="noConversion"/>
  </si>
  <si>
    <t xml:space="preserve"> 1. "갑" / "을" 인감증명서 각 1통 및 신분증사본 각 1통</t>
    <phoneticPr fontId="2" type="noConversion"/>
  </si>
  <si>
    <r>
      <t xml:space="preserve">(단, 공동사업자 </t>
    </r>
    <r>
      <rPr>
        <b/>
        <u/>
        <sz val="12"/>
        <color theme="1"/>
        <rFont val="굴림"/>
        <family val="3"/>
        <charset val="129"/>
      </rPr>
      <t>모두가 방문한 경우에만</t>
    </r>
    <r>
      <rPr>
        <sz val="12"/>
        <color theme="1"/>
        <rFont val="굴림"/>
        <family val="3"/>
        <charset val="129"/>
      </rPr>
      <t xml:space="preserve"> </t>
    </r>
    <r>
      <rPr>
        <b/>
        <u/>
        <sz val="12"/>
        <color theme="1"/>
        <rFont val="굴림"/>
        <family val="3"/>
        <charset val="129"/>
      </rPr>
      <t>신분증으로 인감증명서를 갈음</t>
    </r>
    <r>
      <rPr>
        <sz val="12"/>
        <color theme="1"/>
        <rFont val="굴림"/>
        <family val="3"/>
        <charset val="129"/>
      </rPr>
      <t>)</t>
    </r>
    <phoneticPr fontId="2" type="noConversion"/>
  </si>
  <si>
    <t xml:space="preserve"> 2.  위임장 , 제출자 신분증</t>
    <phoneticPr fontId="2" type="noConversion"/>
  </si>
  <si>
    <t xml:space="preserve"> 2. 위임장,제출자 신분증</t>
    <phoneticPr fontId="2" type="noConversion"/>
  </si>
  <si>
    <t>주황규</t>
    <phoneticPr fontId="2" type="noConversion"/>
  </si>
  <si>
    <t xml:space="preserve">  (☏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</si>
</sst>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yyyy&quot;년&quot;\ m&quot;월&quot;\ d&quot;일&quot;;@"/>
    <numFmt numFmtId="177" formatCode="&quot;金&quot;#,##0&quot;원&quot;;\-* #,##0_-;_-* &quot;-&quot;_-;_-@_-"/>
    <numFmt numFmtId="178" formatCode="yyyy\ \.\ mm\ \.\ dd\ \."/>
    <numFmt numFmtId="179" formatCode="000000\-0000000"/>
    <numFmt numFmtId="180" formatCode="&quot;(金&quot;#,##0&quot;원)&quot;;\-* #,##0_-;_-* &quot;-&quot;_-;_-@_-"/>
    <numFmt numFmtId="181" formatCode="&quot;(金&quot;#,##0&quot;원)로 한다.&quot;;\-* #,##0_-;_-* &quot;-&quot;_-;_-@_-"/>
    <numFmt numFmtId="184" formatCode="yyyy&quot;년&quot;\ mm&quot;월&quot;\ dd&quot;일&quot;;@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7030A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rgb="FF002060"/>
      <name val="굴림"/>
      <family val="3"/>
      <charset val="129"/>
    </font>
    <font>
      <u/>
      <sz val="26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7030A0"/>
      <name val="굴림"/>
      <family val="3"/>
      <charset val="129"/>
    </font>
    <font>
      <sz val="12"/>
      <color rgb="FF7030A0"/>
      <name val="굴림"/>
      <family val="3"/>
      <charset val="129"/>
    </font>
    <font>
      <sz val="12"/>
      <color rgb="FF002060"/>
      <name val="굴림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0"/>
      <color theme="1"/>
      <name val="굴림"/>
      <family val="3"/>
      <charset val="129"/>
    </font>
    <font>
      <sz val="12"/>
      <name val="굴림"/>
      <family val="3"/>
      <charset val="129"/>
    </font>
    <font>
      <b/>
      <u/>
      <sz val="12"/>
      <color theme="1"/>
      <name val="굴림"/>
      <family val="3"/>
      <charset val="129"/>
    </font>
    <font>
      <b/>
      <sz val="10"/>
      <color rgb="FF7030A0"/>
      <name val="굴림"/>
      <family val="3"/>
      <charset val="129"/>
    </font>
    <font>
      <sz val="12"/>
      <color theme="0" tint="-0.499984740745262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9" fontId="16" fillId="0" borderId="2" xfId="0" quotePrefix="1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3" borderId="2" xfId="2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1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horizontal="left" vertical="center"/>
    </xf>
    <xf numFmtId="9" fontId="7" fillId="0" borderId="1" xfId="1" applyFont="1" applyBorder="1" applyAlignment="1">
      <alignment horizontal="center" vertical="center"/>
    </xf>
    <xf numFmtId="180" fontId="19" fillId="5" borderId="0" xfId="0" applyNumberFormat="1" applyFont="1" applyFill="1">
      <alignment vertical="center"/>
    </xf>
    <xf numFmtId="9" fontId="19" fillId="5" borderId="0" xfId="1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180" fontId="13" fillId="0" borderId="0" xfId="0" applyNumberFormat="1" applyFont="1" applyAlignment="1">
      <alignment vertical="center"/>
    </xf>
    <xf numFmtId="181" fontId="20" fillId="0" borderId="0" xfId="0" applyNumberFormat="1" applyFont="1" applyAlignment="1">
      <alignment vertical="center"/>
    </xf>
    <xf numFmtId="181" fontId="20" fillId="0" borderId="0" xfId="0" applyNumberFormat="1" applyFont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4" fillId="0" borderId="9" xfId="0" applyFont="1" applyBorder="1">
      <alignment vertical="center"/>
    </xf>
    <xf numFmtId="0" fontId="3" fillId="0" borderId="9" xfId="0" applyFont="1" applyBorder="1">
      <alignment vertical="center"/>
    </xf>
    <xf numFmtId="178" fontId="2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3" fillId="0" borderId="0" xfId="0" applyFont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</xdr:row>
      <xdr:rowOff>247073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D1C0EEB2-D854-4072-9F5A-E6D8D260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04900" cy="418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</xdr:row>
      <xdr:rowOff>247073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46CB590E-C68A-4E2A-B34B-A59C405E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04900" cy="418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</xdr:row>
      <xdr:rowOff>247073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04900" cy="418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1</xdr:row>
      <xdr:rowOff>247073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04900" cy="41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27E0-B75B-4219-A9D6-7726C46A4F1C}">
  <sheetPr>
    <tabColor rgb="FF0070C0"/>
  </sheetPr>
  <dimension ref="A1:AR53"/>
  <sheetViews>
    <sheetView showGridLines="0" tabSelected="1" workbookViewId="0">
      <selection activeCell="D4" sqref="D4:K4"/>
    </sheetView>
  </sheetViews>
  <sheetFormatPr defaultColWidth="3.125" defaultRowHeight="14.25" x14ac:dyDescent="0.3"/>
  <cols>
    <col min="1" max="25" width="3.125" style="3"/>
    <col min="26" max="30" width="3.125" style="2"/>
    <col min="31" max="31" width="18" style="2" bestFit="1" customWidth="1"/>
    <col min="32" max="32" width="14" style="2" bestFit="1" customWidth="1"/>
    <col min="33" max="33" width="9.25" style="2" bestFit="1" customWidth="1"/>
    <col min="34" max="34" width="12.625" style="2" bestFit="1" customWidth="1"/>
    <col min="35" max="35" width="11.125" style="2" bestFit="1" customWidth="1"/>
    <col min="36" max="36" width="14.625" style="2" bestFit="1" customWidth="1"/>
    <col min="37" max="37" width="5.5" style="2" bestFit="1" customWidth="1"/>
    <col min="38" max="38" width="9.75" style="2" bestFit="1" customWidth="1"/>
    <col min="39" max="39" width="7.125" style="2" bestFit="1" customWidth="1"/>
    <col min="40" max="40" width="13" style="2" bestFit="1" customWidth="1"/>
    <col min="41" max="41" width="10" style="2" bestFit="1" customWidth="1"/>
    <col min="42" max="42" width="5.5" style="2" bestFit="1" customWidth="1"/>
    <col min="43" max="43" width="11.875" style="2" bestFit="1" customWidth="1"/>
    <col min="44" max="44" width="11.25" style="2" bestFit="1" customWidth="1"/>
    <col min="45" max="16384" width="3.125" style="2"/>
  </cols>
  <sheetData>
    <row r="1" spans="1:44" ht="13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44" ht="33.75" x14ac:dyDescent="0.3">
      <c r="A2" s="7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4" ht="11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E3" s="22" t="s">
        <v>1</v>
      </c>
      <c r="AF3" s="22" t="s">
        <v>59</v>
      </c>
      <c r="AG3" s="22" t="s">
        <v>60</v>
      </c>
      <c r="AH3" s="22" t="s">
        <v>61</v>
      </c>
      <c r="AI3" s="22" t="s">
        <v>62</v>
      </c>
      <c r="AJ3" s="22" t="s">
        <v>63</v>
      </c>
      <c r="AK3" s="22" t="s">
        <v>64</v>
      </c>
      <c r="AL3" s="22" t="s">
        <v>65</v>
      </c>
      <c r="AM3" s="22" t="s">
        <v>66</v>
      </c>
      <c r="AN3" s="22" t="s">
        <v>67</v>
      </c>
      <c r="AO3" s="22" t="s">
        <v>68</v>
      </c>
      <c r="AP3" s="22" t="s">
        <v>69</v>
      </c>
      <c r="AQ3" s="22" t="s">
        <v>70</v>
      </c>
      <c r="AR3" s="22" t="s">
        <v>71</v>
      </c>
    </row>
    <row r="4" spans="1:44" ht="22.5" customHeight="1" x14ac:dyDescent="0.3">
      <c r="A4" s="36" t="s">
        <v>8</v>
      </c>
      <c r="B4" s="36"/>
      <c r="C4" s="36"/>
      <c r="D4" s="37" t="s">
        <v>54</v>
      </c>
      <c r="E4" s="37"/>
      <c r="F4" s="37"/>
      <c r="G4" s="37"/>
      <c r="H4" s="37"/>
      <c r="I4" s="37"/>
      <c r="J4" s="37"/>
      <c r="K4" s="37"/>
      <c r="L4" s="38" t="s">
        <v>1</v>
      </c>
      <c r="M4" s="38"/>
      <c r="N4" s="38"/>
      <c r="O4" s="38"/>
      <c r="P4" s="38"/>
      <c r="Q4" s="32">
        <v>8610242123458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E4" s="23">
        <f>Q4</f>
        <v>8610242123458</v>
      </c>
      <c r="AF4" s="24">
        <f>IF(LEN(CLEAN(AE4))=10,IF(AND(VALUE(MID(AE4,4,1))&gt;=1,VALUE(MID(AE4,4,1))&lt;=4),MOD(11-MOD(0*2+0*3+0*4+MID(AE4,1,1)*5+MID(AE4,2,1)*6+MID(AE4,3,1)*7+MID(AE4,4,1)*8+MID(AE4,5,1)*9+MID(AE4,6,1)*2+MID(AE4,7,1)*3+MID(AE4,8,1)*4+MID(AE4,9,1)*5,11),10),IF(AND(VALUE(MID(AE4,4,1))&gt;=5,VALUE(MID(AE4,4,1))&lt;=8),MOD(11-MOD(0*2+0*3+0*4+MID(AE4,1,1)*5+MID(AE4,2,1)*6+MID(AE4,3,1)*7+MID(AE4,4,1)*8+MID(AE4,5,1)*9+MID(AE4,6,1)*2+MID(AE4,7,1)*3+MID(AE4,8,1)*4+MID(AE4,9,1)*5,11),10),"오류")),IF(LEN(CLEAN(AE4))=11,IF(AND(VALUE(MID(AE4,5,1))&gt;=1,VALUE(MID(AE4,5,1))&lt;=4),MOD(11-MOD(0*2+0*3+MID(AE4,1,1)*4+MID(AE4,2,1)*5+MID(AE4,3,1)*6+MID(AE4,4,1)*7+MID(AE4,5,1)*8+MID(AE4,6,1)*9+MID(AE4,7,1)*2+MID(AE4,8,1)*3+MID(AE4,9,1)*4+MID(AE4,10,1)*5,11),10),IF(AND(VALUE(MID(AE4,5,1))&gt;=5,VALUE(MID(AE4,5,1))&lt;=8),MOD(11-MOD(0*2+0*3+MID(AE4,1,1)*4+MID(AE4,2,1)*5+MID(AE4,3,1)*6+MID(AE4,4,1)*7+MID(AE4,5,1)*8+MID(AE4,6,1)*9+MID(AE4,7,1)*2+MID(AE4,8,1)*3+MID(AE4,9,1)*4+MID(AE4,10,1)*5,11),10),"오류")),IF(LEN(CLEAN(AE4))=12,IF(AND(VALUE(MID(AE4,6,1))&gt;=1,VALUE(MID(AE4,6,1))&lt;=4),MOD(11-MOD(0*2+MID(AE4,1,1)*3+MID(AE4,2,1)*4+MID(AE4,3,1)*5+MID(AE4,4,1)*6+MID(AE4,5,1)*7+MID(AE4,6,1)*8+MID(AE4,7,1)*9+MID(AE4,8,1)*2+MID(AE4,9,1)*3+MID(AE4,10,1)*4+MID(AE4,11,1)*5,11),10),IF(AND(VALUE(MID(AE4,7,1))&gt;=5,VALUE(MID(AE4,7,1))&lt;=8),MOD(11-MOD(0*2+MID(AE4,1,1)*3+MID(AE4,2,1)*4+MID(AE4,3,1)*5+MID(AE4,4,1)*6+MID(AE4,5,1)*7+MID(AE4,6,1)*8+MID(AE4,7,1)*9+MID(AE4,8,1)*2+MID(AE4,9,1)*3+MID(AE4,10,1)*4+MID(AE4,11,1)*5,11),10),"오류")),IF(AND(VALUE(MID(AE4,7,1))&gt;=1,VALUE(MID(AE4,7,1))&lt;=4),MOD(11-MOD(MID(AE4,1,1)*2+MID(AE4,2,1)*3+MID(AE4,3,1)*4+MID(AE4,4,1)*5+MID(AE4,5,1)*6+MID(AE4,6,1)*7+MID(AE4,7,1)*8+MID(AE4,8,1)*9+MID(AE4,9,1)*2+MID(AE4,10,1)*3+MID(AE4,11,1)*4+MID(AE4,12,1)*5,11),10),IF(AND(VALUE(MID(AE4,7,1))&gt;=5,VALUE(MID(AE4,7,1))&lt;=8),IF(LEN(CLEAN(AE4))=12,MOD(MOD(11-MOD(0*2+MID(AE4,1,1)*3+MID(AE4,2,1)*4+MID(AE4,3,1)*5+MID(AE4,4,1)*6+MID(AE4,5,1)*7+MID(AE4,6,1)*8+MID(AE4,7,1)*9+MID(AE4,8,1)*2+MID(AE4,9,1)*3+MID(AE4,10,1)*4+MID(AE4,11,1)*5,11),10)+2,10),MOD(MOD(11-MOD(MID(AE4,1,1)*2+MID(AE4,2,1)*3+MID(AE4,3,1)*4+MID(AE4,4,1)*5+MID(AE4,5,1)*6+MID(AE4,6,1)*7+MID(AE4,7,1)*8+MID(AE4,8,1)*9+MID(AE4,9,1)*2+MID(AE4,10,1)*3+MID(AE4,11,1)*4+MID(AE4,12,1)*5,11),10)+2,10)))))))</f>
        <v>8</v>
      </c>
      <c r="AG4" s="24" t="str">
        <f>IF(INT(RIGHT(AE4,1))=AF4,"OK","주민오류")</f>
        <v>OK</v>
      </c>
      <c r="AH4" s="25">
        <f t="shared" ref="AH4" ca="1" si="0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DATE(MID(AE4,1,1)+100,MID(AE4,2,2),MID(AE4,4,2)),DATE(2000,MID(AE4,1,2),MID(AE4,3,2)),DATE(2000,MID(AE4,1,1),MID(AE4,2,2)))),TODAY(),"y")</f>
        <v>34</v>
      </c>
      <c r="AI4" s="26">
        <f ca="1">$K$46</f>
        <v>44377</v>
      </c>
      <c r="AJ4" s="25">
        <f ca="1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DATE(MID(AE4,1,1)+100,MID(AE4,2,2),MID(AE4,4,2)),DATE(2000,MID(AE4,1,2),MID(AE4,3,2)),DATE(2000,MID(AE4,1,1),MID(AE4,2,2)))),AI4,"y")</f>
        <v>34</v>
      </c>
      <c r="AK4" s="24" t="str">
        <f>CHOOSE(14-LEN(CLEAN(AE4)),CHOOSE(MID(AE4,7,1),"남","여","남","여","남","여","남","여","남","여"),CHOOSE(MID(AE4,6,1),"남","여","남","여","남","여","남","여","남","여"),CHOOSE(MID(AE4,5,1),"남","여","남","여","남","여","남","여","남","여"),CHOOSE(MID(AE4,4,1),"남","여","남","여","남","여","남","여","남","여"),CHOOSE(MID(AE4,3,1),"남","여","남","여","남","여","남","여","남","여"))</f>
        <v>여</v>
      </c>
      <c r="AL4" s="24" t="str">
        <f>CHOOSE(14-LEN(CLEAN(AE4)),MID(AE4,7,1),MID(AE4,6,1),MID(AE4,5,1),MID(AE4,4,1))</f>
        <v>2</v>
      </c>
      <c r="AM4" s="24" t="str">
        <f>CHOOSE(AL4,"내국인","내국인","내국인","내국인","외국인","외국인","외국인","외국인")</f>
        <v>내국인</v>
      </c>
      <c r="AN4" s="24" t="str">
        <f>IF(AM4="외국인","고용허가체크","")</f>
        <v/>
      </c>
      <c r="AO4" s="24">
        <f>IF(LEN(CLEAN(AE4))=12,MOD(MID(AE4,7,1)*10+MID(AE4,8,1),2),MOD(MID(AE4,8,1)*10+MID(AE4,9,1),2))</f>
        <v>0</v>
      </c>
      <c r="AP4" s="24" t="str">
        <f>IF(AO4=0,"OK","")</f>
        <v>OK</v>
      </c>
      <c r="AQ4" s="24">
        <f>LEN(CLEAN(AE4))</f>
        <v>13</v>
      </c>
      <c r="AR4" s="27" t="str">
        <f>IF(AM4="외국인",VLOOKUP(VALUE(MID(AE4,12,1)),$M$10:$N$12,2),"")</f>
        <v/>
      </c>
    </row>
    <row r="5" spans="1:44" ht="22.5" customHeight="1" x14ac:dyDescent="0.3">
      <c r="A5" s="36" t="s">
        <v>7</v>
      </c>
      <c r="B5" s="36"/>
      <c r="C5" s="36"/>
      <c r="D5" s="33" t="s">
        <v>55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5"/>
    </row>
    <row r="6" spans="1:44" ht="3.75" customHeight="1" x14ac:dyDescent="0.3">
      <c r="A6" s="14"/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44" ht="15" customHeight="1" x14ac:dyDescent="0.3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4" ht="7.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E8" s="22" t="s">
        <v>1</v>
      </c>
      <c r="AF8" s="22" t="s">
        <v>59</v>
      </c>
      <c r="AG8" s="22" t="s">
        <v>60</v>
      </c>
      <c r="AH8" s="22" t="s">
        <v>61</v>
      </c>
      <c r="AI8" s="22" t="s">
        <v>62</v>
      </c>
      <c r="AJ8" s="22" t="s">
        <v>63</v>
      </c>
      <c r="AK8" s="22" t="s">
        <v>64</v>
      </c>
      <c r="AL8" s="22" t="s">
        <v>65</v>
      </c>
      <c r="AM8" s="22" t="s">
        <v>66</v>
      </c>
      <c r="AN8" s="22" t="s">
        <v>67</v>
      </c>
      <c r="AO8" s="22" t="s">
        <v>68</v>
      </c>
      <c r="AP8" s="22" t="s">
        <v>69</v>
      </c>
      <c r="AQ8" s="22" t="s">
        <v>70</v>
      </c>
    </row>
    <row r="9" spans="1:44" ht="22.5" customHeight="1" x14ac:dyDescent="0.3">
      <c r="A9" s="36" t="s">
        <v>8</v>
      </c>
      <c r="B9" s="36"/>
      <c r="C9" s="36"/>
      <c r="D9" s="37" t="s">
        <v>107</v>
      </c>
      <c r="E9" s="37"/>
      <c r="F9" s="37"/>
      <c r="G9" s="37"/>
      <c r="H9" s="37"/>
      <c r="I9" s="37"/>
      <c r="J9" s="37"/>
      <c r="K9" s="37"/>
      <c r="L9" s="38" t="s">
        <v>1</v>
      </c>
      <c r="M9" s="38"/>
      <c r="N9" s="38"/>
      <c r="O9" s="38"/>
      <c r="P9" s="38"/>
      <c r="Q9" s="32">
        <v>8612312412341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E9" s="23">
        <f>Q9</f>
        <v>8612312412341</v>
      </c>
      <c r="AF9" s="24">
        <f>IF(LEN(CLEAN(AE9))=10,IF(AND(VALUE(MID(AE9,4,1))&gt;=1,VALUE(MID(AE9,4,1))&lt;=4),MOD(11-MOD(0*2+0*3+0*4+MID(AE9,1,1)*5+MID(AE9,2,1)*6+MID(AE9,3,1)*7+MID(AE9,4,1)*8+MID(AE9,5,1)*9+MID(AE9,6,1)*2+MID(AE9,7,1)*3+MID(AE9,8,1)*4+MID(AE9,9,1)*5,11),10),IF(AND(VALUE(MID(AE9,4,1))&gt;=5,VALUE(MID(AE9,4,1))&lt;=8),MOD(11-MOD(0*2+0*3+0*4+MID(AE9,1,1)*5+MID(AE9,2,1)*6+MID(AE9,3,1)*7+MID(AE9,4,1)*8+MID(AE9,5,1)*9+MID(AE9,6,1)*2+MID(AE9,7,1)*3+MID(AE9,8,1)*4+MID(AE9,9,1)*5,11),10),"오류")),IF(LEN(CLEAN(AE9))=11,IF(AND(VALUE(MID(AE9,5,1))&gt;=1,VALUE(MID(AE9,5,1))&lt;=4),MOD(11-MOD(0*2+0*3+MID(AE9,1,1)*4+MID(AE9,2,1)*5+MID(AE9,3,1)*6+MID(AE9,4,1)*7+MID(AE9,5,1)*8+MID(AE9,6,1)*9+MID(AE9,7,1)*2+MID(AE9,8,1)*3+MID(AE9,9,1)*4+MID(AE9,10,1)*5,11),10),IF(AND(VALUE(MID(AE9,5,1))&gt;=5,VALUE(MID(AE9,5,1))&lt;=8),MOD(11-MOD(0*2+0*3+MID(AE9,1,1)*4+MID(AE9,2,1)*5+MID(AE9,3,1)*6+MID(AE9,4,1)*7+MID(AE9,5,1)*8+MID(AE9,6,1)*9+MID(AE9,7,1)*2+MID(AE9,8,1)*3+MID(AE9,9,1)*4+MID(AE9,10,1)*5,11),10),"오류")),IF(LEN(CLEAN(AE9))=12,IF(AND(VALUE(MID(AE9,6,1))&gt;=1,VALUE(MID(AE9,6,1))&lt;=4),MOD(11-MOD(0*2+MID(AE9,1,1)*3+MID(AE9,2,1)*4+MID(AE9,3,1)*5+MID(AE9,4,1)*6+MID(AE9,5,1)*7+MID(AE9,6,1)*8+MID(AE9,7,1)*9+MID(AE9,8,1)*2+MID(AE9,9,1)*3+MID(AE9,10,1)*4+MID(AE9,11,1)*5,11),10),IF(AND(VALUE(MID(AE9,7,1))&gt;=5,VALUE(MID(AE9,7,1))&lt;=8),MOD(11-MOD(0*2+MID(AE9,1,1)*3+MID(AE9,2,1)*4+MID(AE9,3,1)*5+MID(AE9,4,1)*6+MID(AE9,5,1)*7+MID(AE9,6,1)*8+MID(AE9,7,1)*9+MID(AE9,8,1)*2+MID(AE9,9,1)*3+MID(AE9,10,1)*4+MID(AE9,11,1)*5,11),10),"오류")),IF(AND(VALUE(MID(AE9,7,1))&gt;=1,VALUE(MID(AE9,7,1))&lt;=4),MOD(11-MOD(MID(AE9,1,1)*2+MID(AE9,2,1)*3+MID(AE9,3,1)*4+MID(AE9,4,1)*5+MID(AE9,5,1)*6+MID(AE9,6,1)*7+MID(AE9,7,1)*8+MID(AE9,8,1)*9+MID(AE9,9,1)*2+MID(AE9,10,1)*3+MID(AE9,11,1)*4+MID(AE9,12,1)*5,11),10),IF(AND(VALUE(MID(AE9,7,1))&gt;=5,VALUE(MID(AE9,7,1))&lt;=8),IF(LEN(CLEAN(AE9))=12,MOD(MOD(11-MOD(0*2+MID(AE9,1,1)*3+MID(AE9,2,1)*4+MID(AE9,3,1)*5+MID(AE9,4,1)*6+MID(AE9,5,1)*7+MID(AE9,6,1)*8+MID(AE9,7,1)*9+MID(AE9,8,1)*2+MID(AE9,9,1)*3+MID(AE9,10,1)*4+MID(AE9,11,1)*5,11),10)+2,10),MOD(MOD(11-MOD(MID(AE9,1,1)*2+MID(AE9,2,1)*3+MID(AE9,3,1)*4+MID(AE9,4,1)*5+MID(AE9,5,1)*6+MID(AE9,6,1)*7+MID(AE9,7,1)*8+MID(AE9,8,1)*9+MID(AE9,9,1)*2+MID(AE9,10,1)*3+MID(AE9,11,1)*4+MID(AE9,12,1)*5,11),10)+2,10)))))))</f>
        <v>1</v>
      </c>
      <c r="AG9" s="24" t="str">
        <f>IF(INT(RIGHT(AE9,1))=AF9,"OK","주민오류")</f>
        <v>OK</v>
      </c>
      <c r="AH9" s="25">
        <f t="shared" ref="AH9" ca="1" si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DATE(MID(AE9,1,1)+100,MID(AE9,2,2),MID(AE9,4,2)),DATE(2000,MID(AE9,1,2),MID(AE9,3,2)),DATE(2000,MID(AE9,1,1),MID(AE9,2,2)))),TODAY(),"y")</f>
        <v>34</v>
      </c>
      <c r="AI9" s="26">
        <f ca="1">$K$46</f>
        <v>44377</v>
      </c>
      <c r="AJ9" s="25">
        <f ca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DATE(MID(AE9,1,1)+100,MID(AE9,2,2),MID(AE9,4,2)),DATE(2000,MID(AE9,1,2),MID(AE9,3,2)),DATE(2000,MID(AE9,1,1),MID(AE9,2,2)))),AI9,"y")</f>
        <v>34</v>
      </c>
      <c r="AK9" s="24" t="str">
        <f>CHOOSE(14-LEN(CLEAN(AE9)),CHOOSE(MID(AE9,7,1),"남","여","남","여","남","여","남","여","남","여"),CHOOSE(MID(AE9,6,1),"남","여","남","여","남","여","남","여","남","여"),CHOOSE(MID(AE9,5,1),"남","여","남","여","남","여","남","여","남","여"),CHOOSE(MID(AE9,4,1),"남","여","남","여","남","여","남","여","남","여"),CHOOSE(MID(AE9,3,1),"남","여","남","여","남","여","남","여","남","여"))</f>
        <v>여</v>
      </c>
      <c r="AL9" s="24" t="str">
        <f>CHOOSE(14-LEN(CLEAN(AE9)),MID(AE9,7,1),MID(AE9,6,1),MID(AE9,5,1),MID(AE9,4,1))</f>
        <v>2</v>
      </c>
      <c r="AM9" s="24" t="str">
        <f>CHOOSE(AL9,"내국인","내국인","내국인","내국인","외국인","외국인","외국인","외국인")</f>
        <v>내국인</v>
      </c>
      <c r="AN9" s="24" t="str">
        <f>IF(AM9="외국인","고용허가체크","")</f>
        <v/>
      </c>
      <c r="AO9" s="24">
        <f>IF(LEN(CLEAN(AE9))=12,MOD(MID(AE9,7,1)*10+MID(AE9,8,1),2),MOD(MID(AE9,8,1)*10+MID(AE9,9,1),2))</f>
        <v>1</v>
      </c>
      <c r="AP9" s="24" t="str">
        <f>IF(AO9=0,"OK","")</f>
        <v/>
      </c>
      <c r="AQ9" s="24">
        <f>LEN(CLEAN(AE9))</f>
        <v>13</v>
      </c>
    </row>
    <row r="10" spans="1:44" ht="22.5" customHeight="1" x14ac:dyDescent="0.3">
      <c r="A10" s="36" t="s">
        <v>7</v>
      </c>
      <c r="B10" s="36"/>
      <c r="C10" s="36"/>
      <c r="D10" s="33" t="s">
        <v>55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1" spans="1:44" ht="3.75" customHeight="1" x14ac:dyDescent="0.3">
      <c r="A11" s="14"/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44" ht="15" customHeight="1" x14ac:dyDescent="0.3">
      <c r="A12" s="2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44" ht="7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44" ht="18.75" customHeight="1" x14ac:dyDescent="0.3">
      <c r="A14" s="2"/>
      <c r="B14" s="3" t="s">
        <v>42</v>
      </c>
      <c r="C14" s="2"/>
      <c r="D14" s="2"/>
      <c r="E14" s="2"/>
      <c r="F14" s="2"/>
      <c r="G14" s="2"/>
      <c r="H14" s="2"/>
      <c r="I14" s="20"/>
      <c r="J14" s="40" t="s">
        <v>55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" t="s">
        <v>12</v>
      </c>
    </row>
    <row r="15" spans="1:44" ht="18.75" customHeight="1" x14ac:dyDescent="0.3">
      <c r="A15" s="5" t="s">
        <v>13</v>
      </c>
      <c r="B15" s="39" t="s">
        <v>56</v>
      </c>
      <c r="C15" s="39"/>
      <c r="D15" s="39"/>
      <c r="E15" s="39"/>
      <c r="F15" s="39"/>
      <c r="G15" s="39"/>
      <c r="H15" s="39"/>
      <c r="I15" s="10" t="s">
        <v>14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11"/>
    </row>
    <row r="16" spans="1:44" ht="3.75" customHeight="1" x14ac:dyDescent="0.3"/>
    <row r="17" spans="1:31" s="19" customFormat="1" ht="22.5" customHeight="1" x14ac:dyDescent="0.3">
      <c r="A17" s="16" t="s">
        <v>77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8"/>
    </row>
    <row r="18" spans="1:31" s="19" customFormat="1" ht="3.75" customHeigh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8"/>
    </row>
    <row r="19" spans="1:31" ht="18.75" customHeight="1" x14ac:dyDescent="0.3">
      <c r="A19" s="2"/>
      <c r="B19" s="5" t="s">
        <v>15</v>
      </c>
      <c r="C19" s="3" t="s">
        <v>16</v>
      </c>
      <c r="G19" s="42">
        <f ca="1">TODAY()</f>
        <v>44377</v>
      </c>
      <c r="H19" s="42"/>
      <c r="I19" s="42"/>
      <c r="J19" s="42"/>
      <c r="K19" s="42"/>
      <c r="L19" s="3" t="s">
        <v>17</v>
      </c>
    </row>
    <row r="20" spans="1:31" ht="18.75" customHeight="1" x14ac:dyDescent="0.3">
      <c r="C20" s="3" t="s">
        <v>18</v>
      </c>
      <c r="E20" s="39" t="s">
        <v>57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" t="s">
        <v>19</v>
      </c>
    </row>
    <row r="21" spans="1:31" ht="3.75" customHeight="1" x14ac:dyDescent="0.3"/>
    <row r="22" spans="1:31" ht="18.75" customHeight="1" x14ac:dyDescent="0.3">
      <c r="B22" s="5" t="s">
        <v>20</v>
      </c>
      <c r="C22" s="3" t="s">
        <v>78</v>
      </c>
      <c r="L22" s="47">
        <v>100000000</v>
      </c>
      <c r="M22" s="47"/>
      <c r="N22" s="47"/>
      <c r="O22" s="47"/>
      <c r="P22" s="47"/>
      <c r="Q22" s="47"/>
      <c r="R22" s="3" t="s">
        <v>79</v>
      </c>
      <c r="T22" s="49">
        <f>L22</f>
        <v>100000000</v>
      </c>
      <c r="U22" s="49"/>
      <c r="V22" s="49"/>
      <c r="W22" s="49"/>
      <c r="X22" s="49"/>
      <c r="Y22" s="49"/>
      <c r="Z22" s="49"/>
      <c r="AA22" s="49"/>
      <c r="AE22" s="51">
        <f>SUM(L22,T22)</f>
        <v>200000000</v>
      </c>
    </row>
    <row r="23" spans="1:31" ht="3.75" customHeight="1" x14ac:dyDescent="0.3"/>
    <row r="24" spans="1:31" ht="18.75" customHeight="1" x14ac:dyDescent="0.3">
      <c r="B24" s="5" t="s">
        <v>24</v>
      </c>
      <c r="C24" s="3" t="s">
        <v>25</v>
      </c>
      <c r="I24" s="5" t="s">
        <v>13</v>
      </c>
      <c r="J24" s="50">
        <f>L22/AE22</f>
        <v>0.5</v>
      </c>
      <c r="K24" s="50"/>
      <c r="L24" s="3" t="s">
        <v>80</v>
      </c>
      <c r="O24" s="5" t="s">
        <v>13</v>
      </c>
      <c r="P24" s="50">
        <f>T22/AE22</f>
        <v>0.5</v>
      </c>
      <c r="Q24" s="50"/>
      <c r="R24" s="3" t="s">
        <v>81</v>
      </c>
      <c r="AE24" s="52">
        <f>SUM(J24,P24)</f>
        <v>1</v>
      </c>
    </row>
    <row r="25" spans="1:31" ht="18.75" customHeight="1" x14ac:dyDescent="0.3">
      <c r="C25" s="3" t="s">
        <v>82</v>
      </c>
    </row>
    <row r="26" spans="1:31" ht="3.75" customHeight="1" x14ac:dyDescent="0.3"/>
    <row r="27" spans="1:31" ht="18.75" customHeight="1" x14ac:dyDescent="0.3">
      <c r="B27" s="5" t="s">
        <v>28</v>
      </c>
      <c r="C27" s="3" t="s">
        <v>83</v>
      </c>
    </row>
    <row r="28" spans="1:31" ht="18.75" customHeight="1" x14ac:dyDescent="0.3">
      <c r="C28" s="3" t="s">
        <v>84</v>
      </c>
    </row>
    <row r="29" spans="1:31" ht="3.75" customHeight="1" x14ac:dyDescent="0.3"/>
    <row r="30" spans="1:31" ht="18.75" customHeight="1" x14ac:dyDescent="0.3">
      <c r="B30" s="5" t="s">
        <v>31</v>
      </c>
      <c r="C30" s="3" t="s">
        <v>51</v>
      </c>
    </row>
    <row r="31" spans="1:31" ht="18.75" customHeight="1" x14ac:dyDescent="0.3">
      <c r="C31" s="3" t="s">
        <v>85</v>
      </c>
    </row>
    <row r="32" spans="1:31" ht="3.75" customHeight="1" x14ac:dyDescent="0.3"/>
    <row r="33" spans="2:27" ht="18.75" customHeight="1" x14ac:dyDescent="0.3">
      <c r="B33" s="5" t="s">
        <v>32</v>
      </c>
      <c r="C33" s="5" t="s">
        <v>13</v>
      </c>
      <c r="D33" s="41" t="s">
        <v>46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" t="s">
        <v>47</v>
      </c>
    </row>
    <row r="34" spans="2:27" ht="18.75" customHeight="1" x14ac:dyDescent="0.3">
      <c r="B34" s="5"/>
      <c r="C34" s="9" t="s">
        <v>48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2:27" ht="3.75" customHeight="1" x14ac:dyDescent="0.3"/>
    <row r="36" spans="2:27" ht="18.75" customHeight="1" x14ac:dyDescent="0.3">
      <c r="B36" s="5" t="s">
        <v>33</v>
      </c>
      <c r="C36" s="3" t="s">
        <v>34</v>
      </c>
    </row>
    <row r="37" spans="2:27" ht="3.75" customHeight="1" x14ac:dyDescent="0.3"/>
    <row r="38" spans="2:27" ht="18.75" customHeight="1" x14ac:dyDescent="0.3">
      <c r="B38" s="5" t="s">
        <v>35</v>
      </c>
      <c r="C38" s="3" t="s">
        <v>50</v>
      </c>
    </row>
    <row r="39" spans="2:27" ht="3.75" customHeight="1" x14ac:dyDescent="0.3">
      <c r="B39" s="5"/>
    </row>
    <row r="40" spans="2:27" ht="18.75" customHeight="1" x14ac:dyDescent="0.3">
      <c r="B40" s="5" t="s">
        <v>49</v>
      </c>
      <c r="C40" s="3" t="s">
        <v>36</v>
      </c>
    </row>
    <row r="41" spans="2:27" ht="18.75" customHeight="1" x14ac:dyDescent="0.3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2:27" ht="18.75" customHeight="1" x14ac:dyDescent="0.3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2:27" ht="18.75" customHeight="1" x14ac:dyDescent="0.3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2:27" ht="18.75" customHeight="1" x14ac:dyDescent="0.3"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2:27" ht="7.5" customHeight="1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3"/>
    </row>
    <row r="46" spans="2:27" x14ac:dyDescent="0.3">
      <c r="K46" s="30">
        <f ca="1">TODAY()</f>
        <v>44377</v>
      </c>
      <c r="L46" s="30"/>
      <c r="M46" s="30"/>
      <c r="N46" s="30"/>
      <c r="O46" s="30"/>
      <c r="P46" s="30"/>
      <c r="Q46" s="30"/>
      <c r="R46" s="30"/>
      <c r="S46" s="30"/>
    </row>
    <row r="47" spans="2:27" ht="7.5" customHeight="1" x14ac:dyDescent="0.3"/>
    <row r="48" spans="2:27" ht="26.25" customHeight="1" x14ac:dyDescent="0.3">
      <c r="G48" s="5" t="s">
        <v>37</v>
      </c>
      <c r="I48" s="5" t="s">
        <v>38</v>
      </c>
      <c r="J48" s="8" t="s">
        <v>2</v>
      </c>
      <c r="K48" s="69" t="str">
        <f>D4</f>
        <v>서미소랑</v>
      </c>
      <c r="L48" s="69"/>
      <c r="M48" s="69"/>
      <c r="N48" s="69"/>
      <c r="O48" s="69"/>
      <c r="P48" s="69"/>
      <c r="Q48" s="71" t="s">
        <v>102</v>
      </c>
      <c r="T48" s="5" t="s">
        <v>40</v>
      </c>
      <c r="U48" s="39" t="s">
        <v>73</v>
      </c>
      <c r="V48" s="39"/>
      <c r="W48" s="39"/>
      <c r="X48" s="39"/>
      <c r="Y48" s="39"/>
      <c r="Z48" s="39"/>
      <c r="AA48" s="2" t="s">
        <v>4</v>
      </c>
    </row>
    <row r="49" spans="2:27" ht="26.25" customHeight="1" x14ac:dyDescent="0.3">
      <c r="I49" s="5" t="s">
        <v>39</v>
      </c>
      <c r="J49" s="8" t="s">
        <v>2</v>
      </c>
      <c r="K49" s="70" t="str">
        <f>D9</f>
        <v>주황규</v>
      </c>
      <c r="L49" s="70"/>
      <c r="M49" s="70"/>
      <c r="N49" s="70"/>
      <c r="O49" s="70"/>
      <c r="P49" s="70"/>
      <c r="Q49" s="71" t="s">
        <v>102</v>
      </c>
      <c r="T49" s="5" t="s">
        <v>40</v>
      </c>
      <c r="U49" s="53" t="s">
        <v>74</v>
      </c>
      <c r="V49" s="53"/>
      <c r="W49" s="53"/>
      <c r="X49" s="53"/>
      <c r="Y49" s="53"/>
      <c r="Z49" s="53"/>
      <c r="AA49" s="2" t="s">
        <v>4</v>
      </c>
    </row>
    <row r="50" spans="2:27" ht="15" customHeight="1" x14ac:dyDescent="0.3">
      <c r="I50" s="5"/>
      <c r="J50" s="8"/>
      <c r="K50" s="29"/>
      <c r="L50" s="29"/>
      <c r="M50" s="29"/>
      <c r="N50" s="29"/>
      <c r="O50" s="29"/>
      <c r="P50" s="29"/>
      <c r="S50" s="5"/>
      <c r="T50" s="29"/>
      <c r="U50" s="29"/>
      <c r="V50" s="29"/>
      <c r="W50" s="29"/>
      <c r="X50" s="29"/>
      <c r="Y50" s="29"/>
      <c r="Z50" s="29"/>
    </row>
    <row r="51" spans="2:27" x14ac:dyDescent="0.3">
      <c r="B51" s="2"/>
      <c r="D51" s="5" t="s">
        <v>43</v>
      </c>
      <c r="E51" s="3" t="s">
        <v>103</v>
      </c>
      <c r="F51" s="2"/>
    </row>
    <row r="52" spans="2:27" x14ac:dyDescent="0.3">
      <c r="E52" s="3" t="s">
        <v>105</v>
      </c>
    </row>
    <row r="53" spans="2:27" x14ac:dyDescent="0.3">
      <c r="E53" s="3" t="s">
        <v>104</v>
      </c>
    </row>
  </sheetData>
  <mergeCells count="30">
    <mergeCell ref="U49:Z49"/>
    <mergeCell ref="K48:P48"/>
    <mergeCell ref="K49:P49"/>
    <mergeCell ref="L22:Q22"/>
    <mergeCell ref="T22:AA22"/>
    <mergeCell ref="U48:Z48"/>
    <mergeCell ref="D33:S33"/>
    <mergeCell ref="C41:Z41"/>
    <mergeCell ref="C42:Z42"/>
    <mergeCell ref="C43:Z43"/>
    <mergeCell ref="C44:Z44"/>
    <mergeCell ref="K46:S46"/>
    <mergeCell ref="J14:Y14"/>
    <mergeCell ref="B15:H15"/>
    <mergeCell ref="G19:K19"/>
    <mergeCell ref="E20:O20"/>
    <mergeCell ref="J24:K24"/>
    <mergeCell ref="P24:Q24"/>
    <mergeCell ref="A9:C9"/>
    <mergeCell ref="D9:K9"/>
    <mergeCell ref="L9:P9"/>
    <mergeCell ref="Q9:AA9"/>
    <mergeCell ref="A10:C10"/>
    <mergeCell ref="D10:AA10"/>
    <mergeCell ref="A4:C4"/>
    <mergeCell ref="D4:K4"/>
    <mergeCell ref="L4:P4"/>
    <mergeCell ref="Q4:AA4"/>
    <mergeCell ref="A5:C5"/>
    <mergeCell ref="D5:AA5"/>
  </mergeCells>
  <phoneticPr fontId="2" type="noConversion"/>
  <conditionalFormatting sqref="AO4">
    <cfRule type="cellIs" dxfId="41" priority="12" operator="greaterThan">
      <formula>0</formula>
    </cfRule>
  </conditionalFormatting>
  <conditionalFormatting sqref="AP4 AG4">
    <cfRule type="cellIs" dxfId="40" priority="11" operator="equal">
      <formula>"주민오류"</formula>
    </cfRule>
  </conditionalFormatting>
  <conditionalFormatting sqref="AM4">
    <cfRule type="cellIs" dxfId="39" priority="10" operator="equal">
      <formula>"외국인"</formula>
    </cfRule>
  </conditionalFormatting>
  <conditionalFormatting sqref="AN4">
    <cfRule type="cellIs" dxfId="38" priority="9" operator="equal">
      <formula>"고용허가체크"</formula>
    </cfRule>
  </conditionalFormatting>
  <conditionalFormatting sqref="AQ4">
    <cfRule type="cellIs" dxfId="37" priority="7" operator="equal">
      <formula>13</formula>
    </cfRule>
    <cfRule type="cellIs" dxfId="36" priority="8" operator="equal">
      <formula>"고용허가체크"</formula>
    </cfRule>
  </conditionalFormatting>
  <conditionalFormatting sqref="AO9">
    <cfRule type="cellIs" dxfId="35" priority="6" operator="greaterThan">
      <formula>0</formula>
    </cfRule>
  </conditionalFormatting>
  <conditionalFormatting sqref="AP9 AG9">
    <cfRule type="cellIs" dxfId="34" priority="5" operator="equal">
      <formula>"주민오류"</formula>
    </cfRule>
  </conditionalFormatting>
  <conditionalFormatting sqref="AM9">
    <cfRule type="cellIs" dxfId="33" priority="4" operator="equal">
      <formula>"외국인"</formula>
    </cfRule>
  </conditionalFormatting>
  <conditionalFormatting sqref="AN9">
    <cfRule type="cellIs" dxfId="32" priority="3" operator="equal">
      <formula>"고용허가체크"</formula>
    </cfRule>
  </conditionalFormatting>
  <conditionalFormatting sqref="AQ9">
    <cfRule type="cellIs" dxfId="31" priority="1" operator="equal">
      <formula>13</formula>
    </cfRule>
    <cfRule type="cellIs" dxfId="30" priority="2" operator="equal">
      <formula>"고용허가체크"</formula>
    </cfRule>
  </conditionalFormatting>
  <pageMargins left="0.51181102362204722" right="0.51181102362204722" top="0.55118110236220474" bottom="0.15748031496062992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7691-B311-4028-BC52-82650CFA84D3}">
  <sheetPr>
    <tabColor rgb="FFC00000"/>
  </sheetPr>
  <dimension ref="A1:AR48"/>
  <sheetViews>
    <sheetView showGridLines="0" workbookViewId="0">
      <selection activeCell="D4" sqref="D4:K4"/>
    </sheetView>
  </sheetViews>
  <sheetFormatPr defaultColWidth="3.125" defaultRowHeight="14.25" x14ac:dyDescent="0.3"/>
  <cols>
    <col min="1" max="25" width="3.125" style="3"/>
    <col min="26" max="30" width="3.125" style="2"/>
    <col min="31" max="31" width="18" style="2" bestFit="1" customWidth="1"/>
    <col min="32" max="32" width="14" style="2" bestFit="1" customWidth="1"/>
    <col min="33" max="33" width="9.25" style="2" bestFit="1" customWidth="1"/>
    <col min="34" max="34" width="12.625" style="2" bestFit="1" customWidth="1"/>
    <col min="35" max="35" width="11.125" style="2" bestFit="1" customWidth="1"/>
    <col min="36" max="36" width="14.625" style="2" bestFit="1" customWidth="1"/>
    <col min="37" max="37" width="5.5" style="2" bestFit="1" customWidth="1"/>
    <col min="38" max="38" width="9.75" style="2" bestFit="1" customWidth="1"/>
    <col min="39" max="39" width="7.125" style="2" bestFit="1" customWidth="1"/>
    <col min="40" max="40" width="13" style="2" bestFit="1" customWidth="1"/>
    <col min="41" max="41" width="10" style="2" bestFit="1" customWidth="1"/>
    <col min="42" max="42" width="5.5" style="2" bestFit="1" customWidth="1"/>
    <col min="43" max="43" width="11.875" style="2" bestFit="1" customWidth="1"/>
    <col min="44" max="44" width="11.25" style="2" bestFit="1" customWidth="1"/>
    <col min="45" max="16384" width="3.125" style="2"/>
  </cols>
  <sheetData>
    <row r="1" spans="1:44" ht="13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44" ht="33.75" x14ac:dyDescent="0.3">
      <c r="A2" s="7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4" ht="11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E3" s="22" t="s">
        <v>1</v>
      </c>
      <c r="AF3" s="22" t="s">
        <v>59</v>
      </c>
      <c r="AG3" s="22" t="s">
        <v>60</v>
      </c>
      <c r="AH3" s="22" t="s">
        <v>61</v>
      </c>
      <c r="AI3" s="22" t="s">
        <v>62</v>
      </c>
      <c r="AJ3" s="22" t="s">
        <v>63</v>
      </c>
      <c r="AK3" s="22" t="s">
        <v>64</v>
      </c>
      <c r="AL3" s="22" t="s">
        <v>65</v>
      </c>
      <c r="AM3" s="22" t="s">
        <v>66</v>
      </c>
      <c r="AN3" s="22" t="s">
        <v>67</v>
      </c>
      <c r="AO3" s="22" t="s">
        <v>68</v>
      </c>
      <c r="AP3" s="22" t="s">
        <v>69</v>
      </c>
      <c r="AQ3" s="22" t="s">
        <v>70</v>
      </c>
      <c r="AR3" s="22" t="s">
        <v>71</v>
      </c>
    </row>
    <row r="4" spans="1:44" ht="22.5" customHeight="1" x14ac:dyDescent="0.3">
      <c r="A4" s="36" t="s">
        <v>8</v>
      </c>
      <c r="B4" s="36"/>
      <c r="C4" s="36"/>
      <c r="D4" s="37" t="s">
        <v>54</v>
      </c>
      <c r="E4" s="37"/>
      <c r="F4" s="37"/>
      <c r="G4" s="37"/>
      <c r="H4" s="37"/>
      <c r="I4" s="37"/>
      <c r="J4" s="37"/>
      <c r="K4" s="37"/>
      <c r="L4" s="38" t="s">
        <v>1</v>
      </c>
      <c r="M4" s="38"/>
      <c r="N4" s="38"/>
      <c r="O4" s="38"/>
      <c r="P4" s="38"/>
      <c r="Q4" s="32">
        <v>8610242123458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E4" s="23">
        <f>Q4</f>
        <v>8610242123458</v>
      </c>
      <c r="AF4" s="24">
        <f>IF(LEN(CLEAN(AE4))=10,IF(AND(VALUE(MID(AE4,4,1))&gt;=1,VALUE(MID(AE4,4,1))&lt;=4),MOD(11-MOD(0*2+0*3+0*4+MID(AE4,1,1)*5+MID(AE4,2,1)*6+MID(AE4,3,1)*7+MID(AE4,4,1)*8+MID(AE4,5,1)*9+MID(AE4,6,1)*2+MID(AE4,7,1)*3+MID(AE4,8,1)*4+MID(AE4,9,1)*5,11),10),IF(AND(VALUE(MID(AE4,4,1))&gt;=5,VALUE(MID(AE4,4,1))&lt;=8),MOD(11-MOD(0*2+0*3+0*4+MID(AE4,1,1)*5+MID(AE4,2,1)*6+MID(AE4,3,1)*7+MID(AE4,4,1)*8+MID(AE4,5,1)*9+MID(AE4,6,1)*2+MID(AE4,7,1)*3+MID(AE4,8,1)*4+MID(AE4,9,1)*5,11),10),"오류")),IF(LEN(CLEAN(AE4))=11,IF(AND(VALUE(MID(AE4,5,1))&gt;=1,VALUE(MID(AE4,5,1))&lt;=4),MOD(11-MOD(0*2+0*3+MID(AE4,1,1)*4+MID(AE4,2,1)*5+MID(AE4,3,1)*6+MID(AE4,4,1)*7+MID(AE4,5,1)*8+MID(AE4,6,1)*9+MID(AE4,7,1)*2+MID(AE4,8,1)*3+MID(AE4,9,1)*4+MID(AE4,10,1)*5,11),10),IF(AND(VALUE(MID(AE4,5,1))&gt;=5,VALUE(MID(AE4,5,1))&lt;=8),MOD(11-MOD(0*2+0*3+MID(AE4,1,1)*4+MID(AE4,2,1)*5+MID(AE4,3,1)*6+MID(AE4,4,1)*7+MID(AE4,5,1)*8+MID(AE4,6,1)*9+MID(AE4,7,1)*2+MID(AE4,8,1)*3+MID(AE4,9,1)*4+MID(AE4,10,1)*5,11),10),"오류")),IF(LEN(CLEAN(AE4))=12,IF(AND(VALUE(MID(AE4,6,1))&gt;=1,VALUE(MID(AE4,6,1))&lt;=4),MOD(11-MOD(0*2+MID(AE4,1,1)*3+MID(AE4,2,1)*4+MID(AE4,3,1)*5+MID(AE4,4,1)*6+MID(AE4,5,1)*7+MID(AE4,6,1)*8+MID(AE4,7,1)*9+MID(AE4,8,1)*2+MID(AE4,9,1)*3+MID(AE4,10,1)*4+MID(AE4,11,1)*5,11),10),IF(AND(VALUE(MID(AE4,7,1))&gt;=5,VALUE(MID(AE4,7,1))&lt;=8),MOD(11-MOD(0*2+MID(AE4,1,1)*3+MID(AE4,2,1)*4+MID(AE4,3,1)*5+MID(AE4,4,1)*6+MID(AE4,5,1)*7+MID(AE4,6,1)*8+MID(AE4,7,1)*9+MID(AE4,8,1)*2+MID(AE4,9,1)*3+MID(AE4,10,1)*4+MID(AE4,11,1)*5,11),10),"오류")),IF(AND(VALUE(MID(AE4,7,1))&gt;=1,VALUE(MID(AE4,7,1))&lt;=4),MOD(11-MOD(MID(AE4,1,1)*2+MID(AE4,2,1)*3+MID(AE4,3,1)*4+MID(AE4,4,1)*5+MID(AE4,5,1)*6+MID(AE4,6,1)*7+MID(AE4,7,1)*8+MID(AE4,8,1)*9+MID(AE4,9,1)*2+MID(AE4,10,1)*3+MID(AE4,11,1)*4+MID(AE4,12,1)*5,11),10),IF(AND(VALUE(MID(AE4,7,1))&gt;=5,VALUE(MID(AE4,7,1))&lt;=8),IF(LEN(CLEAN(AE4))=12,MOD(MOD(11-MOD(0*2+MID(AE4,1,1)*3+MID(AE4,2,1)*4+MID(AE4,3,1)*5+MID(AE4,4,1)*6+MID(AE4,5,1)*7+MID(AE4,6,1)*8+MID(AE4,7,1)*9+MID(AE4,8,1)*2+MID(AE4,9,1)*3+MID(AE4,10,1)*4+MID(AE4,11,1)*5,11),10)+2,10),MOD(MOD(11-MOD(MID(AE4,1,1)*2+MID(AE4,2,1)*3+MID(AE4,3,1)*4+MID(AE4,4,1)*5+MID(AE4,5,1)*6+MID(AE4,6,1)*7+MID(AE4,7,1)*8+MID(AE4,8,1)*9+MID(AE4,9,1)*2+MID(AE4,10,1)*3+MID(AE4,11,1)*4+MID(AE4,12,1)*5,11),10)+2,10)))))))</f>
        <v>8</v>
      </c>
      <c r="AG4" s="24" t="str">
        <f>IF(INT(RIGHT(AE4,1))=AF4,"OK","주민오류")</f>
        <v>OK</v>
      </c>
      <c r="AH4" s="25">
        <f t="shared" ref="AH4" ca="1" si="0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DATE(MID(AE4,1,1)+100,MID(AE4,2,2),MID(AE4,4,2)),DATE(2000,MID(AE4,1,2),MID(AE4,3,2)),DATE(2000,MID(AE4,1,1),MID(AE4,2,2)))),TODAY(),"y")</f>
        <v>34</v>
      </c>
      <c r="AI4" s="26">
        <f ca="1">$K$38</f>
        <v>44377</v>
      </c>
      <c r="AJ4" s="25">
        <f ca="1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DATE(MID(AE4,1,1)+100,MID(AE4,2,2),MID(AE4,4,2)),DATE(2000,MID(AE4,1,2),MID(AE4,3,2)),DATE(2000,MID(AE4,1,1),MID(AE4,2,2)))),AI4,"y")</f>
        <v>34</v>
      </c>
      <c r="AK4" s="24" t="str">
        <f>CHOOSE(14-LEN(CLEAN(AE4)),CHOOSE(MID(AE4,7,1),"남","여","남","여","남","여","남","여","남","여"),CHOOSE(MID(AE4,6,1),"남","여","남","여","남","여","남","여","남","여"),CHOOSE(MID(AE4,5,1),"남","여","남","여","남","여","남","여","남","여"),CHOOSE(MID(AE4,4,1),"남","여","남","여","남","여","남","여","남","여"),CHOOSE(MID(AE4,3,1),"남","여","남","여","남","여","남","여","남","여"))</f>
        <v>여</v>
      </c>
      <c r="AL4" s="24" t="str">
        <f>CHOOSE(14-LEN(CLEAN(AE4)),MID(AE4,7,1),MID(AE4,6,1),MID(AE4,5,1),MID(AE4,4,1))</f>
        <v>2</v>
      </c>
      <c r="AM4" s="24" t="str">
        <f>CHOOSE(AL4,"내국인","내국인","내국인","내국인","외국인","외국인","외국인","외국인")</f>
        <v>내국인</v>
      </c>
      <c r="AN4" s="24" t="str">
        <f>IF(AM4="외국인","고용허가체크","")</f>
        <v/>
      </c>
      <c r="AO4" s="24">
        <f>IF(LEN(CLEAN(AE4))=12,MOD(MID(AE4,7,1)*10+MID(AE4,8,1),2),MOD(MID(AE4,8,1)*10+MID(AE4,9,1),2))</f>
        <v>0</v>
      </c>
      <c r="AP4" s="24" t="str">
        <f>IF(AO4=0,"OK","")</f>
        <v>OK</v>
      </c>
      <c r="AQ4" s="24">
        <f>LEN(CLEAN(AE4))</f>
        <v>13</v>
      </c>
      <c r="AR4" s="27" t="str">
        <f>IF(AM4="외국인",VLOOKUP(VALUE(MID(AE4,12,1)),$M$9:$N$10,2),"")</f>
        <v/>
      </c>
    </row>
    <row r="5" spans="1:44" s="54" customFormat="1" ht="22.5" customHeight="1" x14ac:dyDescent="0.3">
      <c r="A5" s="36" t="s">
        <v>7</v>
      </c>
      <c r="B5" s="36"/>
      <c r="C5" s="36"/>
      <c r="D5" s="63" t="s">
        <v>55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</row>
    <row r="6" spans="1:44" ht="22.5" customHeight="1" x14ac:dyDescent="0.3">
      <c r="A6" s="55" t="s">
        <v>10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7"/>
    </row>
    <row r="7" spans="1:44" ht="1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E7" s="22" t="s">
        <v>1</v>
      </c>
      <c r="AF7" s="22" t="s">
        <v>59</v>
      </c>
      <c r="AG7" s="22" t="s">
        <v>60</v>
      </c>
      <c r="AH7" s="22" t="s">
        <v>61</v>
      </c>
      <c r="AI7" s="22" t="s">
        <v>62</v>
      </c>
      <c r="AJ7" s="22" t="s">
        <v>63</v>
      </c>
      <c r="AK7" s="22" t="s">
        <v>64</v>
      </c>
      <c r="AL7" s="22" t="s">
        <v>65</v>
      </c>
      <c r="AM7" s="22" t="s">
        <v>66</v>
      </c>
      <c r="AN7" s="22" t="s">
        <v>67</v>
      </c>
      <c r="AO7" s="22" t="s">
        <v>68</v>
      </c>
      <c r="AP7" s="22" t="s">
        <v>69</v>
      </c>
      <c r="AQ7" s="22" t="s">
        <v>70</v>
      </c>
    </row>
    <row r="8" spans="1:44" ht="22.5" customHeight="1" x14ac:dyDescent="0.3">
      <c r="A8" s="36" t="s">
        <v>8</v>
      </c>
      <c r="B8" s="36"/>
      <c r="C8" s="36"/>
      <c r="D8" s="37" t="s">
        <v>72</v>
      </c>
      <c r="E8" s="37"/>
      <c r="F8" s="37"/>
      <c r="G8" s="37"/>
      <c r="H8" s="37"/>
      <c r="I8" s="37"/>
      <c r="J8" s="37"/>
      <c r="K8" s="37"/>
      <c r="L8" s="38" t="s">
        <v>1</v>
      </c>
      <c r="M8" s="38"/>
      <c r="N8" s="38"/>
      <c r="O8" s="38"/>
      <c r="P8" s="38"/>
      <c r="Q8" s="32">
        <v>8612312412341</v>
      </c>
      <c r="R8" s="32"/>
      <c r="S8" s="32"/>
      <c r="T8" s="32"/>
      <c r="U8" s="32"/>
      <c r="V8" s="32"/>
      <c r="W8" s="32"/>
      <c r="X8" s="32"/>
      <c r="Y8" s="32"/>
      <c r="Z8" s="32"/>
      <c r="AA8" s="32"/>
      <c r="AE8" s="23">
        <f>Q8</f>
        <v>8612312412341</v>
      </c>
      <c r="AF8" s="24">
        <f>IF(LEN(CLEAN(AE8))=10,IF(AND(VALUE(MID(AE8,4,1))&gt;=1,VALUE(MID(AE8,4,1))&lt;=4),MOD(11-MOD(0*2+0*3+0*4+MID(AE8,1,1)*5+MID(AE8,2,1)*6+MID(AE8,3,1)*7+MID(AE8,4,1)*8+MID(AE8,5,1)*9+MID(AE8,6,1)*2+MID(AE8,7,1)*3+MID(AE8,8,1)*4+MID(AE8,9,1)*5,11),10),IF(AND(VALUE(MID(AE8,4,1))&gt;=5,VALUE(MID(AE8,4,1))&lt;=8),MOD(11-MOD(0*2+0*3+0*4+MID(AE8,1,1)*5+MID(AE8,2,1)*6+MID(AE8,3,1)*7+MID(AE8,4,1)*8+MID(AE8,5,1)*9+MID(AE8,6,1)*2+MID(AE8,7,1)*3+MID(AE8,8,1)*4+MID(AE8,9,1)*5,11),10),"오류")),IF(LEN(CLEAN(AE8))=11,IF(AND(VALUE(MID(AE8,5,1))&gt;=1,VALUE(MID(AE8,5,1))&lt;=4),MOD(11-MOD(0*2+0*3+MID(AE8,1,1)*4+MID(AE8,2,1)*5+MID(AE8,3,1)*6+MID(AE8,4,1)*7+MID(AE8,5,1)*8+MID(AE8,6,1)*9+MID(AE8,7,1)*2+MID(AE8,8,1)*3+MID(AE8,9,1)*4+MID(AE8,10,1)*5,11),10),IF(AND(VALUE(MID(AE8,5,1))&gt;=5,VALUE(MID(AE8,5,1))&lt;=8),MOD(11-MOD(0*2+0*3+MID(AE8,1,1)*4+MID(AE8,2,1)*5+MID(AE8,3,1)*6+MID(AE8,4,1)*7+MID(AE8,5,1)*8+MID(AE8,6,1)*9+MID(AE8,7,1)*2+MID(AE8,8,1)*3+MID(AE8,9,1)*4+MID(AE8,10,1)*5,11),10),"오류")),IF(LEN(CLEAN(AE8))=12,IF(AND(VALUE(MID(AE8,6,1))&gt;=1,VALUE(MID(AE8,6,1))&lt;=4),MOD(11-MOD(0*2+MID(AE8,1,1)*3+MID(AE8,2,1)*4+MID(AE8,3,1)*5+MID(AE8,4,1)*6+MID(AE8,5,1)*7+MID(AE8,6,1)*8+MID(AE8,7,1)*9+MID(AE8,8,1)*2+MID(AE8,9,1)*3+MID(AE8,10,1)*4+MID(AE8,11,1)*5,11),10),IF(AND(VALUE(MID(AE8,7,1))&gt;=5,VALUE(MID(AE8,7,1))&lt;=8),MOD(11-MOD(0*2+MID(AE8,1,1)*3+MID(AE8,2,1)*4+MID(AE8,3,1)*5+MID(AE8,4,1)*6+MID(AE8,5,1)*7+MID(AE8,6,1)*8+MID(AE8,7,1)*9+MID(AE8,8,1)*2+MID(AE8,9,1)*3+MID(AE8,10,1)*4+MID(AE8,11,1)*5,11),10),"오류")),IF(AND(VALUE(MID(AE8,7,1))&gt;=1,VALUE(MID(AE8,7,1))&lt;=4),MOD(11-MOD(MID(AE8,1,1)*2+MID(AE8,2,1)*3+MID(AE8,3,1)*4+MID(AE8,4,1)*5+MID(AE8,5,1)*6+MID(AE8,6,1)*7+MID(AE8,7,1)*8+MID(AE8,8,1)*9+MID(AE8,9,1)*2+MID(AE8,10,1)*3+MID(AE8,11,1)*4+MID(AE8,12,1)*5,11),10),IF(AND(VALUE(MID(AE8,7,1))&gt;=5,VALUE(MID(AE8,7,1))&lt;=8),IF(LEN(CLEAN(AE8))=12,MOD(MOD(11-MOD(0*2+MID(AE8,1,1)*3+MID(AE8,2,1)*4+MID(AE8,3,1)*5+MID(AE8,4,1)*6+MID(AE8,5,1)*7+MID(AE8,6,1)*8+MID(AE8,7,1)*9+MID(AE8,8,1)*2+MID(AE8,9,1)*3+MID(AE8,10,1)*4+MID(AE8,11,1)*5,11),10)+2,10),MOD(MOD(11-MOD(MID(AE8,1,1)*2+MID(AE8,2,1)*3+MID(AE8,3,1)*4+MID(AE8,4,1)*5+MID(AE8,5,1)*6+MID(AE8,6,1)*7+MID(AE8,7,1)*8+MID(AE8,8,1)*9+MID(AE8,9,1)*2+MID(AE8,10,1)*3+MID(AE8,11,1)*4+MID(AE8,12,1)*5,11),10)+2,10)))))))</f>
        <v>1</v>
      </c>
      <c r="AG8" s="24" t="str">
        <f>IF(INT(RIGHT(AE8,1))=AF8,"OK","주민오류")</f>
        <v>OK</v>
      </c>
      <c r="AH8" s="25">
        <f t="shared" ref="AH8" ca="1" si="1">DATEDIF(IF(OR(MID(AE8,LEN(CLEAN(AE8))-6,1)&lt;="2",MID(AE8,LEN(CLEAN(AE8))-6,1)="5",MID(AE8,LEN(CLEAN(AE8))-6,1)="6"),DATE(MID(AE8,1,2),MID(AE8,3,2),MID(AE8,5,2)),CHOOSE(14-LEN(CLEAN(AE8)), DATE(MID(AE8,1,2)+100,MID(AE8,3,2),MID(AE8,5,2)), DATE(MID(AE8,1,1)+100,MID(AE8,2,2),MID(AE8,4,2)),DATE(2000,MID(AE8,1,2),MID(AE8,3,2)),DATE(2000,MID(AE8,1,1),MID(AE8,2,2)))),TODAY(),"y")</f>
        <v>34</v>
      </c>
      <c r="AI8" s="26">
        <f ca="1">$K$38</f>
        <v>44377</v>
      </c>
      <c r="AJ8" s="25">
        <f ca="1">DATEDIF(IF(OR(MID(AE8,LEN(CLEAN(AE8))-6,1)&lt;="2",MID(AE8,LEN(CLEAN(AE8))-6,1)="5",MID(AE8,LEN(CLEAN(AE8))-6,1)="6"),DATE(MID(AE8,1,2),MID(AE8,3,2),MID(AE8,5,2)),CHOOSE(14-LEN(CLEAN(AE8)), DATE(MID(AE8,1,2)+100,MID(AE8,3,2),MID(AE8,5,2)), DATE(MID(AE8,1,1)+100,MID(AE8,2,2),MID(AE8,4,2)),DATE(2000,MID(AE8,1,2),MID(AE8,3,2)),DATE(2000,MID(AE8,1,1),MID(AE8,2,2)))),AI8,"y")</f>
        <v>34</v>
      </c>
      <c r="AK8" s="24" t="str">
        <f>CHOOSE(14-LEN(CLEAN(AE8)),CHOOSE(MID(AE8,7,1),"남","여","남","여","남","여","남","여","남","여"),CHOOSE(MID(AE8,6,1),"남","여","남","여","남","여","남","여","남","여"),CHOOSE(MID(AE8,5,1),"남","여","남","여","남","여","남","여","남","여"),CHOOSE(MID(AE8,4,1),"남","여","남","여","남","여","남","여","남","여"),CHOOSE(MID(AE8,3,1),"남","여","남","여","남","여","남","여","남","여"))</f>
        <v>여</v>
      </c>
      <c r="AL8" s="24" t="str">
        <f>CHOOSE(14-LEN(CLEAN(AE8)),MID(AE8,7,1),MID(AE8,6,1),MID(AE8,5,1),MID(AE8,4,1))</f>
        <v>2</v>
      </c>
      <c r="AM8" s="24" t="str">
        <f>CHOOSE(AL8,"내국인","내국인","내국인","내국인","외국인","외국인","외국인","외국인")</f>
        <v>내국인</v>
      </c>
      <c r="AN8" s="24" t="str">
        <f>IF(AM8="외국인","고용허가체크","")</f>
        <v/>
      </c>
      <c r="AO8" s="24">
        <f>IF(LEN(CLEAN(AE8))=12,MOD(MID(AE8,7,1)*10+MID(AE8,8,1),2),MOD(MID(AE8,8,1)*10+MID(AE8,9,1),2))</f>
        <v>1</v>
      </c>
      <c r="AP8" s="24" t="str">
        <f>IF(AO8=0,"OK","")</f>
        <v/>
      </c>
      <c r="AQ8" s="24">
        <f>LEN(CLEAN(AE8))</f>
        <v>13</v>
      </c>
    </row>
    <row r="9" spans="1:44" s="54" customFormat="1" ht="22.5" customHeight="1" x14ac:dyDescent="0.3">
      <c r="A9" s="36" t="s">
        <v>7</v>
      </c>
      <c r="B9" s="36"/>
      <c r="C9" s="36"/>
      <c r="D9" s="63" t="s">
        <v>55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5"/>
    </row>
    <row r="10" spans="1:44" ht="22.5" customHeight="1" x14ac:dyDescent="0.3">
      <c r="A10" s="55" t="s">
        <v>11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</row>
    <row r="11" spans="1:44" ht="7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4" ht="18.75" customHeight="1" x14ac:dyDescent="0.3">
      <c r="A12" s="2"/>
      <c r="B12" s="3" t="s">
        <v>42</v>
      </c>
      <c r="C12" s="2"/>
      <c r="D12" s="2"/>
      <c r="E12" s="2"/>
      <c r="F12" s="2"/>
      <c r="G12" s="2"/>
      <c r="H12" s="2"/>
      <c r="I12" s="20"/>
      <c r="J12" s="40" t="s">
        <v>55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3" t="s">
        <v>12</v>
      </c>
    </row>
    <row r="13" spans="1:44" ht="18.75" customHeight="1" x14ac:dyDescent="0.3">
      <c r="A13" s="5" t="s">
        <v>13</v>
      </c>
      <c r="B13" s="31" t="s">
        <v>56</v>
      </c>
      <c r="C13" s="31"/>
      <c r="D13" s="31"/>
      <c r="E13" s="31"/>
      <c r="F13" s="31"/>
      <c r="G13" s="31"/>
      <c r="H13" s="31"/>
      <c r="I13" s="10" t="s">
        <v>87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11"/>
    </row>
    <row r="14" spans="1:44" ht="3.75" customHeight="1" x14ac:dyDescent="0.3"/>
    <row r="15" spans="1:44" s="19" customFormat="1" ht="22.5" customHeight="1" x14ac:dyDescent="0.3">
      <c r="A15" s="16" t="s">
        <v>77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8"/>
      <c r="AA15" s="18"/>
    </row>
    <row r="16" spans="1:44" s="19" customFormat="1" ht="3.75" customHeight="1" x14ac:dyDescent="0.3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A16" s="18"/>
    </row>
    <row r="17" spans="1:31" ht="18.75" customHeight="1" x14ac:dyDescent="0.3">
      <c r="A17" s="2"/>
      <c r="B17" s="5" t="s">
        <v>15</v>
      </c>
      <c r="C17" s="3" t="s">
        <v>16</v>
      </c>
      <c r="G17" s="3" t="s">
        <v>18</v>
      </c>
      <c r="I17" s="31" t="s">
        <v>57</v>
      </c>
      <c r="J17" s="31"/>
      <c r="K17" s="31"/>
      <c r="L17" s="31"/>
      <c r="M17" s="31"/>
      <c r="N17" s="31"/>
      <c r="O17" s="31"/>
      <c r="P17" s="3" t="s">
        <v>4</v>
      </c>
      <c r="Q17" s="68">
        <f ca="1">TODAY()</f>
        <v>44377</v>
      </c>
      <c r="R17" s="68"/>
      <c r="S17" s="68"/>
      <c r="T17" s="68"/>
      <c r="U17" s="68"/>
      <c r="V17" s="3" t="s">
        <v>88</v>
      </c>
      <c r="AE17" s="3"/>
    </row>
    <row r="18" spans="1:31" ht="18.75" customHeight="1" x14ac:dyDescent="0.3">
      <c r="C18" s="3" t="s">
        <v>89</v>
      </c>
    </row>
    <row r="19" spans="1:31" ht="3.75" customHeight="1" x14ac:dyDescent="0.3"/>
    <row r="20" spans="1:31" ht="18.75" customHeight="1" x14ac:dyDescent="0.3">
      <c r="B20" s="5" t="s">
        <v>20</v>
      </c>
      <c r="C20" s="3" t="s">
        <v>90</v>
      </c>
      <c r="L20" s="58"/>
      <c r="M20" s="58"/>
      <c r="N20" s="58"/>
      <c r="O20" s="58"/>
      <c r="P20" s="58"/>
      <c r="Q20" s="58"/>
      <c r="S20" s="39"/>
      <c r="T20" s="39"/>
      <c r="U20" s="39"/>
      <c r="V20" s="60" t="s">
        <v>91</v>
      </c>
      <c r="W20" s="39"/>
      <c r="X20" s="39"/>
      <c r="Y20" s="39"/>
      <c r="Z20" s="59" t="s">
        <v>92</v>
      </c>
      <c r="AA20" s="48"/>
      <c r="AE20" s="51">
        <f>SUM(L20,T20)</f>
        <v>0</v>
      </c>
    </row>
    <row r="21" spans="1:31" ht="18.75" customHeight="1" x14ac:dyDescent="0.3">
      <c r="C21" s="3" t="s">
        <v>93</v>
      </c>
    </row>
    <row r="22" spans="1:31" ht="3.75" customHeight="1" x14ac:dyDescent="0.3"/>
    <row r="23" spans="1:31" ht="18.75" customHeight="1" x14ac:dyDescent="0.3">
      <c r="B23" s="5" t="s">
        <v>24</v>
      </c>
      <c r="C23" s="3" t="s">
        <v>94</v>
      </c>
      <c r="Z23" s="3"/>
      <c r="AE23" s="52">
        <f>SUM(J23,P23)</f>
        <v>0</v>
      </c>
    </row>
    <row r="24" spans="1:31" ht="18.75" customHeight="1" x14ac:dyDescent="0.3">
      <c r="C24" s="3" t="s">
        <v>95</v>
      </c>
      <c r="J24" s="31"/>
      <c r="K24" s="31"/>
      <c r="L24" s="31"/>
      <c r="M24" s="3" t="s">
        <v>96</v>
      </c>
    </row>
    <row r="25" spans="1:31" ht="3.75" customHeight="1" x14ac:dyDescent="0.3"/>
    <row r="26" spans="1:31" ht="18.75" customHeight="1" x14ac:dyDescent="0.3">
      <c r="B26" s="5" t="s">
        <v>28</v>
      </c>
      <c r="C26" s="3" t="s">
        <v>97</v>
      </c>
      <c r="R26" s="39"/>
      <c r="S26" s="39"/>
      <c r="T26" s="39"/>
      <c r="U26" s="3" t="s">
        <v>98</v>
      </c>
      <c r="V26" s="39"/>
      <c r="W26" s="39"/>
      <c r="X26" s="39"/>
      <c r="Y26" s="3" t="s">
        <v>92</v>
      </c>
    </row>
    <row r="27" spans="1:31" ht="18.75" customHeight="1" x14ac:dyDescent="0.3">
      <c r="C27" s="62">
        <v>100000000</v>
      </c>
      <c r="D27" s="62"/>
      <c r="E27" s="62"/>
      <c r="F27" s="62"/>
      <c r="G27" s="62"/>
      <c r="H27" s="62"/>
      <c r="I27" s="3" t="s">
        <v>3</v>
      </c>
      <c r="J27" s="61">
        <v>44377</v>
      </c>
      <c r="K27" s="61"/>
      <c r="L27" s="61"/>
      <c r="M27" s="61"/>
      <c r="N27" s="61"/>
      <c r="O27" s="61"/>
      <c r="P27" s="3" t="s">
        <v>99</v>
      </c>
    </row>
    <row r="28" spans="1:31" ht="3.75" customHeight="1" x14ac:dyDescent="0.3"/>
    <row r="29" spans="1:31" ht="18.75" customHeight="1" x14ac:dyDescent="0.3">
      <c r="B29" s="5" t="s">
        <v>31</v>
      </c>
      <c r="C29" s="5" t="s">
        <v>13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" t="s">
        <v>100</v>
      </c>
    </row>
    <row r="30" spans="1:31" ht="18.75" customHeight="1" x14ac:dyDescent="0.3">
      <c r="C30" s="3" t="s">
        <v>101</v>
      </c>
    </row>
    <row r="31" spans="1:31" ht="3.75" customHeight="1" x14ac:dyDescent="0.3"/>
    <row r="32" spans="1:31" ht="18.75" customHeight="1" x14ac:dyDescent="0.3">
      <c r="B32" s="5" t="s">
        <v>32</v>
      </c>
      <c r="C32" s="3" t="s">
        <v>36</v>
      </c>
    </row>
    <row r="33" spans="1:27" ht="18.75" customHeight="1" x14ac:dyDescent="0.3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7" ht="18.75" customHeight="1" x14ac:dyDescent="0.3"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7" ht="18.75" customHeight="1" x14ac:dyDescent="0.3"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7" ht="18.75" customHeight="1" x14ac:dyDescent="0.3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7" ht="7.5" customHeight="1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3"/>
    </row>
    <row r="38" spans="1:27" x14ac:dyDescent="0.3">
      <c r="K38" s="30">
        <f ca="1">TODAY()</f>
        <v>44377</v>
      </c>
      <c r="L38" s="30"/>
      <c r="M38" s="30"/>
      <c r="N38" s="30"/>
      <c r="O38" s="30"/>
      <c r="P38" s="30"/>
      <c r="Q38" s="30"/>
      <c r="R38" s="30"/>
      <c r="S38" s="30"/>
    </row>
    <row r="39" spans="1:27" ht="7.5" customHeight="1" x14ac:dyDescent="0.3"/>
    <row r="40" spans="1:27" ht="26.25" customHeight="1" x14ac:dyDescent="0.3">
      <c r="G40" s="5" t="s">
        <v>37</v>
      </c>
      <c r="I40" s="5" t="s">
        <v>38</v>
      </c>
      <c r="J40" s="8" t="s">
        <v>2</v>
      </c>
      <c r="K40" s="43" t="str">
        <f>D4</f>
        <v>서미소랑</v>
      </c>
      <c r="L40" s="43"/>
      <c r="M40" s="43"/>
      <c r="N40" s="43"/>
      <c r="O40" s="43"/>
      <c r="P40" s="43"/>
      <c r="Q40" s="71" t="s">
        <v>102</v>
      </c>
      <c r="T40" s="5" t="s">
        <v>108</v>
      </c>
      <c r="U40" s="39" t="s">
        <v>73</v>
      </c>
      <c r="V40" s="39"/>
      <c r="W40" s="39"/>
      <c r="X40" s="39"/>
      <c r="Y40" s="39"/>
      <c r="Z40" s="39"/>
      <c r="AA40" s="2" t="s">
        <v>4</v>
      </c>
    </row>
    <row r="41" spans="1:27" ht="26.25" customHeight="1" x14ac:dyDescent="0.3">
      <c r="I41" s="5" t="s">
        <v>39</v>
      </c>
      <c r="J41" s="8" t="s">
        <v>2</v>
      </c>
      <c r="K41" s="44" t="str">
        <f>D8</f>
        <v xml:space="preserve"> bowen megan symone</v>
      </c>
      <c r="L41" s="44"/>
      <c r="M41" s="44"/>
      <c r="N41" s="44"/>
      <c r="O41" s="44"/>
      <c r="P41" s="44"/>
      <c r="Q41" s="71" t="s">
        <v>102</v>
      </c>
      <c r="T41" s="5" t="s">
        <v>40</v>
      </c>
      <c r="U41" s="53" t="s">
        <v>74</v>
      </c>
      <c r="V41" s="53"/>
      <c r="W41" s="53"/>
      <c r="X41" s="53"/>
      <c r="Y41" s="53"/>
      <c r="Z41" s="53"/>
      <c r="AA41" s="2" t="s">
        <v>4</v>
      </c>
    </row>
    <row r="42" spans="1:27" ht="15" customHeight="1" x14ac:dyDescent="0.3">
      <c r="I42" s="5"/>
      <c r="J42" s="8"/>
      <c r="K42" s="29"/>
      <c r="L42" s="29"/>
      <c r="M42" s="29"/>
      <c r="N42" s="29"/>
      <c r="O42" s="29"/>
      <c r="P42" s="29"/>
      <c r="S42" s="5"/>
      <c r="T42" s="29"/>
      <c r="U42" s="29"/>
      <c r="V42" s="29"/>
      <c r="W42" s="29"/>
      <c r="X42" s="29"/>
      <c r="Y42" s="29"/>
      <c r="Z42" s="29"/>
    </row>
    <row r="43" spans="1:27" ht="15" customHeight="1" x14ac:dyDescent="0.3">
      <c r="I43" s="5"/>
      <c r="J43" s="8"/>
      <c r="K43" s="29"/>
      <c r="L43" s="29"/>
      <c r="M43" s="29"/>
      <c r="N43" s="29"/>
      <c r="O43" s="29"/>
      <c r="P43" s="29"/>
      <c r="S43" s="5"/>
      <c r="T43" s="29"/>
      <c r="U43" s="29"/>
      <c r="V43" s="29"/>
      <c r="W43" s="29"/>
      <c r="X43" s="29"/>
      <c r="Y43" s="29"/>
      <c r="Z43" s="29"/>
    </row>
    <row r="44" spans="1:27" x14ac:dyDescent="0.3">
      <c r="B44" s="2"/>
      <c r="D44" s="5" t="s">
        <v>43</v>
      </c>
      <c r="E44" s="3" t="s">
        <v>103</v>
      </c>
      <c r="F44" s="2"/>
    </row>
    <row r="45" spans="1:27" x14ac:dyDescent="0.3">
      <c r="E45" s="3" t="s">
        <v>106</v>
      </c>
    </row>
    <row r="46" spans="1:27" x14ac:dyDescent="0.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7"/>
      <c r="AA46" s="67"/>
    </row>
    <row r="48" spans="1:27" x14ac:dyDescent="0.3">
      <c r="E48" s="3" t="s">
        <v>104</v>
      </c>
    </row>
  </sheetData>
  <mergeCells count="33">
    <mergeCell ref="J27:O27"/>
    <mergeCell ref="D29:S29"/>
    <mergeCell ref="D9:AA9"/>
    <mergeCell ref="U40:Z40"/>
    <mergeCell ref="U41:Z41"/>
    <mergeCell ref="I17:O17"/>
    <mergeCell ref="C36:Z36"/>
    <mergeCell ref="K38:S38"/>
    <mergeCell ref="K40:P40"/>
    <mergeCell ref="K41:P41"/>
    <mergeCell ref="C33:Z33"/>
    <mergeCell ref="C34:Z34"/>
    <mergeCell ref="C35:Z35"/>
    <mergeCell ref="J24:L24"/>
    <mergeCell ref="R26:T26"/>
    <mergeCell ref="V26:X26"/>
    <mergeCell ref="C27:H27"/>
    <mergeCell ref="J12:Y12"/>
    <mergeCell ref="B13:H13"/>
    <mergeCell ref="Q17:U17"/>
    <mergeCell ref="S20:U20"/>
    <mergeCell ref="W20:Y20"/>
    <mergeCell ref="A8:C8"/>
    <mergeCell ref="D8:K8"/>
    <mergeCell ref="L8:P8"/>
    <mergeCell ref="Q8:AA8"/>
    <mergeCell ref="A9:C9"/>
    <mergeCell ref="A4:C4"/>
    <mergeCell ref="D4:K4"/>
    <mergeCell ref="L4:P4"/>
    <mergeCell ref="Q4:AA4"/>
    <mergeCell ref="A5:C5"/>
    <mergeCell ref="D5:AA5"/>
  </mergeCells>
  <phoneticPr fontId="2" type="noConversion"/>
  <conditionalFormatting sqref="AO4">
    <cfRule type="cellIs" dxfId="29" priority="12" operator="greaterThan">
      <formula>0</formula>
    </cfRule>
  </conditionalFormatting>
  <conditionalFormatting sqref="AP4 AG4">
    <cfRule type="cellIs" dxfId="28" priority="11" operator="equal">
      <formula>"주민오류"</formula>
    </cfRule>
  </conditionalFormatting>
  <conditionalFormatting sqref="AM4">
    <cfRule type="cellIs" dxfId="27" priority="10" operator="equal">
      <formula>"외국인"</formula>
    </cfRule>
  </conditionalFormatting>
  <conditionalFormatting sqref="AN4">
    <cfRule type="cellIs" dxfId="26" priority="9" operator="equal">
      <formula>"고용허가체크"</formula>
    </cfRule>
  </conditionalFormatting>
  <conditionalFormatting sqref="AQ4">
    <cfRule type="cellIs" dxfId="25" priority="7" operator="equal">
      <formula>13</formula>
    </cfRule>
    <cfRule type="cellIs" dxfId="24" priority="8" operator="equal">
      <formula>"고용허가체크"</formula>
    </cfRule>
  </conditionalFormatting>
  <conditionalFormatting sqref="AO8">
    <cfRule type="cellIs" dxfId="23" priority="6" operator="greaterThan">
      <formula>0</formula>
    </cfRule>
  </conditionalFormatting>
  <conditionalFormatting sqref="AP8 AG8">
    <cfRule type="cellIs" dxfId="22" priority="5" operator="equal">
      <formula>"주민오류"</formula>
    </cfRule>
  </conditionalFormatting>
  <conditionalFormatting sqref="AM8">
    <cfRule type="cellIs" dxfId="21" priority="4" operator="equal">
      <formula>"외국인"</formula>
    </cfRule>
  </conditionalFormatting>
  <conditionalFormatting sqref="AN8">
    <cfRule type="cellIs" dxfId="20" priority="3" operator="equal">
      <formula>"고용허가체크"</formula>
    </cfRule>
  </conditionalFormatting>
  <conditionalFormatting sqref="AQ8">
    <cfRule type="cellIs" dxfId="19" priority="1" operator="equal">
      <formula>13</formula>
    </cfRule>
    <cfRule type="cellIs" dxfId="18" priority="2" operator="equal">
      <formula>"고용허가체크"</formula>
    </cfRule>
  </conditionalFormatting>
  <pageMargins left="0.51181102362204722" right="0.51181102362204722" top="0.55118110236220474" bottom="0.15748031496062992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2"/>
  <sheetViews>
    <sheetView showGridLines="0" workbookViewId="0">
      <selection activeCell="P30" sqref="P30"/>
    </sheetView>
  </sheetViews>
  <sheetFormatPr defaultColWidth="3.125" defaultRowHeight="14.25" x14ac:dyDescent="0.3"/>
  <cols>
    <col min="1" max="25" width="3.125" style="3"/>
    <col min="26" max="30" width="3.125" style="2"/>
    <col min="31" max="31" width="18" style="2" bestFit="1" customWidth="1"/>
    <col min="32" max="32" width="14" style="2" bestFit="1" customWidth="1"/>
    <col min="33" max="33" width="9.25" style="2" bestFit="1" customWidth="1"/>
    <col min="34" max="34" width="12.625" style="2" bestFit="1" customWidth="1"/>
    <col min="35" max="35" width="11.125" style="2" bestFit="1" customWidth="1"/>
    <col min="36" max="36" width="14.625" style="2" bestFit="1" customWidth="1"/>
    <col min="37" max="37" width="5.5" style="2" bestFit="1" customWidth="1"/>
    <col min="38" max="38" width="9.75" style="2" bestFit="1" customWidth="1"/>
    <col min="39" max="39" width="7.125" style="2" bestFit="1" customWidth="1"/>
    <col min="40" max="40" width="13" style="2" bestFit="1" customWidth="1"/>
    <col min="41" max="41" width="10" style="2" bestFit="1" customWidth="1"/>
    <col min="42" max="42" width="5.5" style="2" bestFit="1" customWidth="1"/>
    <col min="43" max="43" width="11.875" style="2" bestFit="1" customWidth="1"/>
    <col min="44" max="44" width="11.25" style="2" bestFit="1" customWidth="1"/>
    <col min="45" max="16384" width="3.125" style="2"/>
  </cols>
  <sheetData>
    <row r="1" spans="1:44" ht="13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44" ht="33.75" x14ac:dyDescent="0.3">
      <c r="A2" s="7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4" ht="11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E3" s="22" t="s">
        <v>58</v>
      </c>
      <c r="AF3" s="22" t="s">
        <v>59</v>
      </c>
      <c r="AG3" s="22" t="s">
        <v>60</v>
      </c>
      <c r="AH3" s="22" t="s">
        <v>61</v>
      </c>
      <c r="AI3" s="22" t="s">
        <v>62</v>
      </c>
      <c r="AJ3" s="22" t="s">
        <v>63</v>
      </c>
      <c r="AK3" s="22" t="s">
        <v>64</v>
      </c>
      <c r="AL3" s="22" t="s">
        <v>65</v>
      </c>
      <c r="AM3" s="22" t="s">
        <v>66</v>
      </c>
      <c r="AN3" s="22" t="s">
        <v>67</v>
      </c>
      <c r="AO3" s="22" t="s">
        <v>68</v>
      </c>
      <c r="AP3" s="22" t="s">
        <v>69</v>
      </c>
      <c r="AQ3" s="22" t="s">
        <v>70</v>
      </c>
      <c r="AR3" s="22" t="s">
        <v>71</v>
      </c>
    </row>
    <row r="4" spans="1:44" ht="22.5" customHeight="1" x14ac:dyDescent="0.3">
      <c r="A4" s="36" t="s">
        <v>8</v>
      </c>
      <c r="B4" s="36"/>
      <c r="C4" s="36"/>
      <c r="D4" s="37" t="s">
        <v>54</v>
      </c>
      <c r="E4" s="37"/>
      <c r="F4" s="37"/>
      <c r="G4" s="37"/>
      <c r="H4" s="37"/>
      <c r="I4" s="37"/>
      <c r="J4" s="37"/>
      <c r="K4" s="37"/>
      <c r="L4" s="38" t="s">
        <v>9</v>
      </c>
      <c r="M4" s="38"/>
      <c r="N4" s="38"/>
      <c r="O4" s="38"/>
      <c r="P4" s="38"/>
      <c r="Q4" s="32">
        <v>8610242123458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E4" s="23">
        <f>Q4</f>
        <v>8610242123458</v>
      </c>
      <c r="AF4" s="24">
        <f>IF(LEN(CLEAN(AE4))=10,IF(AND(VALUE(MID(AE4,4,1))&gt;=1,VALUE(MID(AE4,4,1))&lt;=4),MOD(11-MOD(0*2+0*3+0*4+MID(AE4,1,1)*5+MID(AE4,2,1)*6+MID(AE4,3,1)*7+MID(AE4,4,1)*8+MID(AE4,5,1)*9+MID(AE4,6,1)*2+MID(AE4,7,1)*3+MID(AE4,8,1)*4+MID(AE4,9,1)*5,11),10),IF(AND(VALUE(MID(AE4,4,1))&gt;=5,VALUE(MID(AE4,4,1))&lt;=8),MOD(11-MOD(0*2+0*3+0*4+MID(AE4,1,1)*5+MID(AE4,2,1)*6+MID(AE4,3,1)*7+MID(AE4,4,1)*8+MID(AE4,5,1)*9+MID(AE4,6,1)*2+MID(AE4,7,1)*3+MID(AE4,8,1)*4+MID(AE4,9,1)*5,11),10),"오류")),IF(LEN(CLEAN(AE4))=11,IF(AND(VALUE(MID(AE4,5,1))&gt;=1,VALUE(MID(AE4,5,1))&lt;=4),MOD(11-MOD(0*2+0*3+MID(AE4,1,1)*4+MID(AE4,2,1)*5+MID(AE4,3,1)*6+MID(AE4,4,1)*7+MID(AE4,5,1)*8+MID(AE4,6,1)*9+MID(AE4,7,1)*2+MID(AE4,8,1)*3+MID(AE4,9,1)*4+MID(AE4,10,1)*5,11),10),IF(AND(VALUE(MID(AE4,5,1))&gt;=5,VALUE(MID(AE4,5,1))&lt;=8),MOD(11-MOD(0*2+0*3+MID(AE4,1,1)*4+MID(AE4,2,1)*5+MID(AE4,3,1)*6+MID(AE4,4,1)*7+MID(AE4,5,1)*8+MID(AE4,6,1)*9+MID(AE4,7,1)*2+MID(AE4,8,1)*3+MID(AE4,9,1)*4+MID(AE4,10,1)*5,11),10),"오류")),IF(LEN(CLEAN(AE4))=12,IF(AND(VALUE(MID(AE4,6,1))&gt;=1,VALUE(MID(AE4,6,1))&lt;=4),MOD(11-MOD(0*2+MID(AE4,1,1)*3+MID(AE4,2,1)*4+MID(AE4,3,1)*5+MID(AE4,4,1)*6+MID(AE4,5,1)*7+MID(AE4,6,1)*8+MID(AE4,7,1)*9+MID(AE4,8,1)*2+MID(AE4,9,1)*3+MID(AE4,10,1)*4+MID(AE4,11,1)*5,11),10),IF(AND(VALUE(MID(AE4,7,1))&gt;=5,VALUE(MID(AE4,7,1))&lt;=8),MOD(11-MOD(0*2+MID(AE4,1,1)*3+MID(AE4,2,1)*4+MID(AE4,3,1)*5+MID(AE4,4,1)*6+MID(AE4,5,1)*7+MID(AE4,6,1)*8+MID(AE4,7,1)*9+MID(AE4,8,1)*2+MID(AE4,9,1)*3+MID(AE4,10,1)*4+MID(AE4,11,1)*5,11),10),"오류")),IF(AND(VALUE(MID(AE4,7,1))&gt;=1,VALUE(MID(AE4,7,1))&lt;=4),MOD(11-MOD(MID(AE4,1,1)*2+MID(AE4,2,1)*3+MID(AE4,3,1)*4+MID(AE4,4,1)*5+MID(AE4,5,1)*6+MID(AE4,6,1)*7+MID(AE4,7,1)*8+MID(AE4,8,1)*9+MID(AE4,9,1)*2+MID(AE4,10,1)*3+MID(AE4,11,1)*4+MID(AE4,12,1)*5,11),10),IF(AND(VALUE(MID(AE4,7,1))&gt;=5,VALUE(MID(AE4,7,1))&lt;=8),IF(LEN(CLEAN(AE4))=12,MOD(MOD(11-MOD(0*2+MID(AE4,1,1)*3+MID(AE4,2,1)*4+MID(AE4,3,1)*5+MID(AE4,4,1)*6+MID(AE4,5,1)*7+MID(AE4,6,1)*8+MID(AE4,7,1)*9+MID(AE4,8,1)*2+MID(AE4,9,1)*3+MID(AE4,10,1)*4+MID(AE4,11,1)*5,11),10)+2,10),MOD(MOD(11-MOD(MID(AE4,1,1)*2+MID(AE4,2,1)*3+MID(AE4,3,1)*4+MID(AE4,4,1)*5+MID(AE4,5,1)*6+MID(AE4,6,1)*7+MID(AE4,7,1)*8+MID(AE4,8,1)*9+MID(AE4,9,1)*2+MID(AE4,10,1)*3+MID(AE4,11,1)*4+MID(AE4,12,1)*5,11),10)+2,10)))))))</f>
        <v>8</v>
      </c>
      <c r="AG4" s="24" t="str">
        <f>IF(INT(RIGHT(AE4,1))=AF4,"OK","주민오류")</f>
        <v>OK</v>
      </c>
      <c r="AH4" s="25">
        <f t="shared" ref="AH4" ca="1" si="0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DATE(MID(AE4,1,1)+100,MID(AE4,2,2),MID(AE4,4,2)),DATE(2000,MID(AE4,1,2),MID(AE4,3,2)),DATE(2000,MID(AE4,1,1),MID(AE4,2,2)))),TODAY(),"y")</f>
        <v>34</v>
      </c>
      <c r="AI4" s="26">
        <f ca="1">$K$46</f>
        <v>44377</v>
      </c>
      <c r="AJ4" s="25">
        <f ca="1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DATE(MID(AE4,1,1)+100,MID(AE4,2,2),MID(AE4,4,2)),DATE(2000,MID(AE4,1,2),MID(AE4,3,2)),DATE(2000,MID(AE4,1,1),MID(AE4,2,2)))),AI4,"y")</f>
        <v>34</v>
      </c>
      <c r="AK4" s="24" t="str">
        <f>CHOOSE(14-LEN(CLEAN(AE4)),CHOOSE(MID(AE4,7,1),"남","여","남","여","남","여","남","여","남","여"),CHOOSE(MID(AE4,6,1),"남","여","남","여","남","여","남","여","남","여"),CHOOSE(MID(AE4,5,1),"남","여","남","여","남","여","남","여","남","여"),CHOOSE(MID(AE4,4,1),"남","여","남","여","남","여","남","여","남","여"),CHOOSE(MID(AE4,3,1),"남","여","남","여","남","여","남","여","남","여"))</f>
        <v>여</v>
      </c>
      <c r="AL4" s="24" t="str">
        <f>CHOOSE(14-LEN(CLEAN(AE4)),MID(AE4,7,1),MID(AE4,6,1),MID(AE4,5,1),MID(AE4,4,1))</f>
        <v>2</v>
      </c>
      <c r="AM4" s="24" t="str">
        <f>CHOOSE(AL4,"내국인","내국인","내국인","내국인","외국인","외국인","외국인","외국인")</f>
        <v>내국인</v>
      </c>
      <c r="AN4" s="24" t="str">
        <f>IF(AM4="외국인","고용허가체크","")</f>
        <v/>
      </c>
      <c r="AO4" s="24">
        <f>IF(LEN(CLEAN(AE4))=12,MOD(MID(AE4,7,1)*10+MID(AE4,8,1),2),MOD(MID(AE4,8,1)*10+MID(AE4,9,1),2))</f>
        <v>0</v>
      </c>
      <c r="AP4" s="24" t="str">
        <f>IF(AO4=0,"OK","")</f>
        <v>OK</v>
      </c>
      <c r="AQ4" s="24">
        <f>LEN(CLEAN(AE4))</f>
        <v>13</v>
      </c>
      <c r="AR4" s="27" t="str">
        <f>IF(AM4="외국인",VLOOKUP(VALUE(MID(AE4,12,1)),$M$10:$N$12,2),"")</f>
        <v/>
      </c>
    </row>
    <row r="5" spans="1:44" ht="22.5" customHeight="1" x14ac:dyDescent="0.3">
      <c r="A5" s="36" t="s">
        <v>7</v>
      </c>
      <c r="B5" s="36"/>
      <c r="C5" s="36"/>
      <c r="D5" s="33" t="s">
        <v>55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5"/>
    </row>
    <row r="6" spans="1:44" ht="3.75" customHeight="1" x14ac:dyDescent="0.3">
      <c r="A6" s="14"/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44" ht="15" customHeight="1" x14ac:dyDescent="0.3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4" ht="1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E8" s="22" t="s">
        <v>58</v>
      </c>
      <c r="AF8" s="22" t="s">
        <v>59</v>
      </c>
      <c r="AG8" s="22" t="s">
        <v>60</v>
      </c>
      <c r="AH8" s="22" t="s">
        <v>61</v>
      </c>
      <c r="AI8" s="22" t="s">
        <v>62</v>
      </c>
      <c r="AJ8" s="22" t="s">
        <v>63</v>
      </c>
      <c r="AK8" s="22" t="s">
        <v>64</v>
      </c>
      <c r="AL8" s="22" t="s">
        <v>65</v>
      </c>
      <c r="AM8" s="22" t="s">
        <v>66</v>
      </c>
      <c r="AN8" s="22" t="s">
        <v>67</v>
      </c>
      <c r="AO8" s="22" t="s">
        <v>68</v>
      </c>
      <c r="AP8" s="22" t="s">
        <v>69</v>
      </c>
      <c r="AQ8" s="22" t="s">
        <v>70</v>
      </c>
    </row>
    <row r="9" spans="1:44" ht="22.5" customHeight="1" x14ac:dyDescent="0.3">
      <c r="A9" s="36" t="s">
        <v>8</v>
      </c>
      <c r="B9" s="36"/>
      <c r="C9" s="36"/>
      <c r="D9" s="37" t="s">
        <v>72</v>
      </c>
      <c r="E9" s="37"/>
      <c r="F9" s="37"/>
      <c r="G9" s="37"/>
      <c r="H9" s="37"/>
      <c r="I9" s="37"/>
      <c r="J9" s="37"/>
      <c r="K9" s="37"/>
      <c r="L9" s="38" t="s">
        <v>9</v>
      </c>
      <c r="M9" s="38"/>
      <c r="N9" s="38"/>
      <c r="O9" s="38"/>
      <c r="P9" s="38"/>
      <c r="Q9" s="32">
        <v>8612312412341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E9" s="23">
        <f>Q9</f>
        <v>8612312412341</v>
      </c>
      <c r="AF9" s="24">
        <f>IF(LEN(CLEAN(AE9))=10,IF(AND(VALUE(MID(AE9,4,1))&gt;=1,VALUE(MID(AE9,4,1))&lt;=4),MOD(11-MOD(0*2+0*3+0*4+MID(AE9,1,1)*5+MID(AE9,2,1)*6+MID(AE9,3,1)*7+MID(AE9,4,1)*8+MID(AE9,5,1)*9+MID(AE9,6,1)*2+MID(AE9,7,1)*3+MID(AE9,8,1)*4+MID(AE9,9,1)*5,11),10),IF(AND(VALUE(MID(AE9,4,1))&gt;=5,VALUE(MID(AE9,4,1))&lt;=8),MOD(11-MOD(0*2+0*3+0*4+MID(AE9,1,1)*5+MID(AE9,2,1)*6+MID(AE9,3,1)*7+MID(AE9,4,1)*8+MID(AE9,5,1)*9+MID(AE9,6,1)*2+MID(AE9,7,1)*3+MID(AE9,8,1)*4+MID(AE9,9,1)*5,11),10),"오류")),IF(LEN(CLEAN(AE9))=11,IF(AND(VALUE(MID(AE9,5,1))&gt;=1,VALUE(MID(AE9,5,1))&lt;=4),MOD(11-MOD(0*2+0*3+MID(AE9,1,1)*4+MID(AE9,2,1)*5+MID(AE9,3,1)*6+MID(AE9,4,1)*7+MID(AE9,5,1)*8+MID(AE9,6,1)*9+MID(AE9,7,1)*2+MID(AE9,8,1)*3+MID(AE9,9,1)*4+MID(AE9,10,1)*5,11),10),IF(AND(VALUE(MID(AE9,5,1))&gt;=5,VALUE(MID(AE9,5,1))&lt;=8),MOD(11-MOD(0*2+0*3+MID(AE9,1,1)*4+MID(AE9,2,1)*5+MID(AE9,3,1)*6+MID(AE9,4,1)*7+MID(AE9,5,1)*8+MID(AE9,6,1)*9+MID(AE9,7,1)*2+MID(AE9,8,1)*3+MID(AE9,9,1)*4+MID(AE9,10,1)*5,11),10),"오류")),IF(LEN(CLEAN(AE9))=12,IF(AND(VALUE(MID(AE9,6,1))&gt;=1,VALUE(MID(AE9,6,1))&lt;=4),MOD(11-MOD(0*2+MID(AE9,1,1)*3+MID(AE9,2,1)*4+MID(AE9,3,1)*5+MID(AE9,4,1)*6+MID(AE9,5,1)*7+MID(AE9,6,1)*8+MID(AE9,7,1)*9+MID(AE9,8,1)*2+MID(AE9,9,1)*3+MID(AE9,10,1)*4+MID(AE9,11,1)*5,11),10),IF(AND(VALUE(MID(AE9,7,1))&gt;=5,VALUE(MID(AE9,7,1))&lt;=8),MOD(11-MOD(0*2+MID(AE9,1,1)*3+MID(AE9,2,1)*4+MID(AE9,3,1)*5+MID(AE9,4,1)*6+MID(AE9,5,1)*7+MID(AE9,6,1)*8+MID(AE9,7,1)*9+MID(AE9,8,1)*2+MID(AE9,9,1)*3+MID(AE9,10,1)*4+MID(AE9,11,1)*5,11),10),"오류")),IF(AND(VALUE(MID(AE9,7,1))&gt;=1,VALUE(MID(AE9,7,1))&lt;=4),MOD(11-MOD(MID(AE9,1,1)*2+MID(AE9,2,1)*3+MID(AE9,3,1)*4+MID(AE9,4,1)*5+MID(AE9,5,1)*6+MID(AE9,6,1)*7+MID(AE9,7,1)*8+MID(AE9,8,1)*9+MID(AE9,9,1)*2+MID(AE9,10,1)*3+MID(AE9,11,1)*4+MID(AE9,12,1)*5,11),10),IF(AND(VALUE(MID(AE9,7,1))&gt;=5,VALUE(MID(AE9,7,1))&lt;=8),IF(LEN(CLEAN(AE9))=12,MOD(MOD(11-MOD(0*2+MID(AE9,1,1)*3+MID(AE9,2,1)*4+MID(AE9,3,1)*5+MID(AE9,4,1)*6+MID(AE9,5,1)*7+MID(AE9,6,1)*8+MID(AE9,7,1)*9+MID(AE9,8,1)*2+MID(AE9,9,1)*3+MID(AE9,10,1)*4+MID(AE9,11,1)*5,11),10)+2,10),MOD(MOD(11-MOD(MID(AE9,1,1)*2+MID(AE9,2,1)*3+MID(AE9,3,1)*4+MID(AE9,4,1)*5+MID(AE9,5,1)*6+MID(AE9,6,1)*7+MID(AE9,7,1)*8+MID(AE9,8,1)*9+MID(AE9,9,1)*2+MID(AE9,10,1)*3+MID(AE9,11,1)*4+MID(AE9,12,1)*5,11),10)+2,10)))))))</f>
        <v>1</v>
      </c>
      <c r="AG9" s="24" t="str">
        <f>IF(INT(RIGHT(AE9,1))=AF9,"OK","주민오류")</f>
        <v>OK</v>
      </c>
      <c r="AH9" s="25">
        <f t="shared" ref="AH9" ca="1" si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DATE(MID(AE9,1,1)+100,MID(AE9,2,2),MID(AE9,4,2)),DATE(2000,MID(AE9,1,2),MID(AE9,3,2)),DATE(2000,MID(AE9,1,1),MID(AE9,2,2)))),TODAY(),"y")</f>
        <v>34</v>
      </c>
      <c r="AI9" s="26">
        <f ca="1">$K$46</f>
        <v>44377</v>
      </c>
      <c r="AJ9" s="25">
        <f ca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DATE(MID(AE9,1,1)+100,MID(AE9,2,2),MID(AE9,4,2)),DATE(2000,MID(AE9,1,2),MID(AE9,3,2)),DATE(2000,MID(AE9,1,1),MID(AE9,2,2)))),AI9,"y")</f>
        <v>34</v>
      </c>
      <c r="AK9" s="24" t="str">
        <f>CHOOSE(14-LEN(CLEAN(AE9)),CHOOSE(MID(AE9,7,1),"남","여","남","여","남","여","남","여","남","여"),CHOOSE(MID(AE9,6,1),"남","여","남","여","남","여","남","여","남","여"),CHOOSE(MID(AE9,5,1),"남","여","남","여","남","여","남","여","남","여"),CHOOSE(MID(AE9,4,1),"남","여","남","여","남","여","남","여","남","여"),CHOOSE(MID(AE9,3,1),"남","여","남","여","남","여","남","여","남","여"))</f>
        <v>여</v>
      </c>
      <c r="AL9" s="24" t="str">
        <f>CHOOSE(14-LEN(CLEAN(AE9)),MID(AE9,7,1),MID(AE9,6,1),MID(AE9,5,1),MID(AE9,4,1))</f>
        <v>2</v>
      </c>
      <c r="AM9" s="24" t="str">
        <f>CHOOSE(AL9,"내국인","내국인","내국인","내국인","외국인","외국인","외국인","외국인")</f>
        <v>내국인</v>
      </c>
      <c r="AN9" s="24" t="str">
        <f>IF(AM9="외국인","고용허가체크","")</f>
        <v/>
      </c>
      <c r="AO9" s="24">
        <f>IF(LEN(CLEAN(AE9))=12,MOD(MID(AE9,7,1)*10+MID(AE9,8,1),2),MOD(MID(AE9,8,1)*10+MID(AE9,9,1),2))</f>
        <v>1</v>
      </c>
      <c r="AP9" s="24" t="str">
        <f>IF(AO9=0,"OK","")</f>
        <v/>
      </c>
      <c r="AQ9" s="24">
        <f>LEN(CLEAN(AE9))</f>
        <v>13</v>
      </c>
    </row>
    <row r="10" spans="1:44" ht="22.5" customHeight="1" x14ac:dyDescent="0.3">
      <c r="A10" s="36" t="s">
        <v>7</v>
      </c>
      <c r="B10" s="36"/>
      <c r="C10" s="36"/>
      <c r="D10" s="33" t="s">
        <v>55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1" spans="1:44" ht="3.75" customHeight="1" x14ac:dyDescent="0.3">
      <c r="A11" s="14"/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44" ht="15" customHeight="1" x14ac:dyDescent="0.3">
      <c r="A12" s="2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44" ht="7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44" ht="18.75" customHeight="1" x14ac:dyDescent="0.3">
      <c r="A14" s="2"/>
      <c r="B14" s="3" t="s">
        <v>42</v>
      </c>
      <c r="C14" s="2"/>
      <c r="D14" s="2"/>
      <c r="E14" s="2"/>
      <c r="F14" s="2"/>
      <c r="G14" s="2"/>
      <c r="H14" s="2"/>
      <c r="I14" s="20"/>
      <c r="J14" s="40" t="s">
        <v>55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" t="s">
        <v>12</v>
      </c>
    </row>
    <row r="15" spans="1:44" ht="18.75" customHeight="1" x14ac:dyDescent="0.3">
      <c r="A15" s="5" t="s">
        <v>13</v>
      </c>
      <c r="B15" s="39" t="s">
        <v>56</v>
      </c>
      <c r="C15" s="39"/>
      <c r="D15" s="39"/>
      <c r="E15" s="39"/>
      <c r="F15" s="39"/>
      <c r="G15" s="39"/>
      <c r="H15" s="39"/>
      <c r="I15" s="10" t="s">
        <v>14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1"/>
    </row>
    <row r="16" spans="1:44" ht="3.75" customHeight="1" x14ac:dyDescent="0.3"/>
    <row r="17" spans="1:27" s="19" customFormat="1" ht="22.5" customHeight="1" x14ac:dyDescent="0.3">
      <c r="A17" s="16" t="s">
        <v>77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8"/>
    </row>
    <row r="18" spans="1:27" s="19" customFormat="1" ht="3.75" customHeigh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8"/>
    </row>
    <row r="19" spans="1:27" ht="18.75" customHeight="1" x14ac:dyDescent="0.3">
      <c r="A19" s="2"/>
      <c r="B19" s="5" t="s">
        <v>15</v>
      </c>
      <c r="C19" s="3" t="s">
        <v>16</v>
      </c>
      <c r="G19" s="42">
        <f ca="1">TODAY()</f>
        <v>44377</v>
      </c>
      <c r="H19" s="42"/>
      <c r="I19" s="42"/>
      <c r="J19" s="42"/>
      <c r="K19" s="42"/>
      <c r="L19" s="3" t="s">
        <v>17</v>
      </c>
    </row>
    <row r="20" spans="1:27" ht="18.75" customHeight="1" x14ac:dyDescent="0.3">
      <c r="C20" s="3" t="s">
        <v>18</v>
      </c>
      <c r="E20" s="39" t="s">
        <v>57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" t="s">
        <v>19</v>
      </c>
    </row>
    <row r="21" spans="1:27" ht="3.75" customHeight="1" x14ac:dyDescent="0.3"/>
    <row r="22" spans="1:27" ht="18.75" customHeight="1" x14ac:dyDescent="0.3">
      <c r="B22" s="5" t="s">
        <v>20</v>
      </c>
      <c r="C22" s="3" t="s">
        <v>21</v>
      </c>
      <c r="F22" s="45">
        <v>200000000</v>
      </c>
      <c r="G22" s="45"/>
      <c r="H22" s="45"/>
      <c r="I22" s="45"/>
      <c r="J22" s="45"/>
      <c r="K22" s="45"/>
      <c r="L22" s="3" t="s">
        <v>23</v>
      </c>
    </row>
    <row r="23" spans="1:27" ht="3.75" customHeight="1" x14ac:dyDescent="0.3"/>
    <row r="24" spans="1:27" ht="18.75" customHeight="1" x14ac:dyDescent="0.3">
      <c r="B24" s="5" t="s">
        <v>24</v>
      </c>
      <c r="C24" s="3" t="s">
        <v>25</v>
      </c>
      <c r="I24" s="5" t="s">
        <v>13</v>
      </c>
      <c r="J24" s="39">
        <v>50</v>
      </c>
      <c r="K24" s="39"/>
      <c r="L24" s="3" t="s">
        <v>53</v>
      </c>
      <c r="O24" s="5" t="s">
        <v>13</v>
      </c>
      <c r="P24" s="46">
        <f>100-J24</f>
        <v>50</v>
      </c>
      <c r="Q24" s="46"/>
      <c r="R24" s="3" t="s">
        <v>26</v>
      </c>
    </row>
    <row r="25" spans="1:27" ht="18.75" customHeight="1" x14ac:dyDescent="0.3">
      <c r="C25" s="3" t="s">
        <v>27</v>
      </c>
    </row>
    <row r="26" spans="1:27" ht="3.75" customHeight="1" x14ac:dyDescent="0.3"/>
    <row r="27" spans="1:27" ht="18.75" customHeight="1" x14ac:dyDescent="0.3">
      <c r="B27" s="5" t="s">
        <v>28</v>
      </c>
      <c r="C27" s="3" t="s">
        <v>29</v>
      </c>
    </row>
    <row r="28" spans="1:27" ht="18.75" customHeight="1" x14ac:dyDescent="0.3">
      <c r="C28" s="3" t="s">
        <v>30</v>
      </c>
    </row>
    <row r="29" spans="1:27" ht="3.75" customHeight="1" x14ac:dyDescent="0.3"/>
    <row r="30" spans="1:27" ht="18.75" customHeight="1" x14ac:dyDescent="0.3">
      <c r="B30" s="5" t="s">
        <v>31</v>
      </c>
      <c r="C30" s="3" t="s">
        <v>51</v>
      </c>
    </row>
    <row r="31" spans="1:27" ht="18.75" customHeight="1" x14ac:dyDescent="0.3">
      <c r="C31" s="3" t="s">
        <v>52</v>
      </c>
    </row>
    <row r="32" spans="1:27" ht="3.75" customHeight="1" x14ac:dyDescent="0.3"/>
    <row r="33" spans="2:27" ht="18.75" customHeight="1" x14ac:dyDescent="0.3">
      <c r="B33" s="5" t="s">
        <v>32</v>
      </c>
      <c r="C33" s="5" t="s">
        <v>13</v>
      </c>
      <c r="D33" s="41" t="s">
        <v>46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" t="s">
        <v>47</v>
      </c>
    </row>
    <row r="34" spans="2:27" ht="18.75" customHeight="1" x14ac:dyDescent="0.3">
      <c r="B34" s="5"/>
      <c r="C34" s="9" t="s">
        <v>48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2:27" ht="3.75" customHeight="1" x14ac:dyDescent="0.3"/>
    <row r="36" spans="2:27" ht="18.75" customHeight="1" x14ac:dyDescent="0.3">
      <c r="B36" s="5" t="s">
        <v>33</v>
      </c>
      <c r="C36" s="3" t="s">
        <v>34</v>
      </c>
    </row>
    <row r="37" spans="2:27" ht="3.75" customHeight="1" x14ac:dyDescent="0.3"/>
    <row r="38" spans="2:27" ht="18.75" customHeight="1" x14ac:dyDescent="0.3">
      <c r="B38" s="5" t="s">
        <v>35</v>
      </c>
      <c r="C38" s="3" t="s">
        <v>50</v>
      </c>
    </row>
    <row r="39" spans="2:27" ht="3.75" customHeight="1" x14ac:dyDescent="0.3">
      <c r="B39" s="5"/>
    </row>
    <row r="40" spans="2:27" ht="18.75" customHeight="1" x14ac:dyDescent="0.3">
      <c r="B40" s="5" t="s">
        <v>49</v>
      </c>
      <c r="C40" s="3" t="s">
        <v>36</v>
      </c>
    </row>
    <row r="41" spans="2:27" ht="18.75" customHeight="1" x14ac:dyDescent="0.3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2:27" ht="18.75" customHeight="1" x14ac:dyDescent="0.3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2:27" ht="18.75" customHeight="1" x14ac:dyDescent="0.3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2:27" ht="18.75" customHeight="1" x14ac:dyDescent="0.3"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2:27" ht="7.5" customHeight="1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3"/>
    </row>
    <row r="46" spans="2:27" x14ac:dyDescent="0.3">
      <c r="K46" s="30">
        <f ca="1">TODAY()</f>
        <v>44377</v>
      </c>
      <c r="L46" s="30"/>
      <c r="M46" s="30"/>
      <c r="N46" s="30"/>
      <c r="O46" s="30"/>
      <c r="P46" s="30"/>
      <c r="Q46" s="30"/>
      <c r="R46" s="30"/>
      <c r="S46" s="30"/>
    </row>
    <row r="47" spans="2:27" ht="7.5" customHeight="1" x14ac:dyDescent="0.3"/>
    <row r="48" spans="2:27" ht="26.25" customHeight="1" x14ac:dyDescent="0.3">
      <c r="G48" s="5" t="s">
        <v>37</v>
      </c>
      <c r="I48" s="5" t="s">
        <v>38</v>
      </c>
      <c r="J48" s="8" t="s">
        <v>2</v>
      </c>
      <c r="K48" s="43" t="str">
        <f>D4</f>
        <v>서미소랑</v>
      </c>
      <c r="L48" s="43"/>
      <c r="M48" s="43"/>
      <c r="N48" s="43"/>
      <c r="O48" s="43"/>
      <c r="P48" s="43"/>
      <c r="Q48" s="3" t="s">
        <v>5</v>
      </c>
      <c r="S48" s="5" t="s">
        <v>40</v>
      </c>
      <c r="T48" s="39" t="s">
        <v>73</v>
      </c>
      <c r="U48" s="39"/>
      <c r="V48" s="39"/>
      <c r="W48" s="39"/>
      <c r="X48" s="39"/>
      <c r="Y48" s="39"/>
      <c r="Z48" s="39"/>
      <c r="AA48" s="2" t="s">
        <v>22</v>
      </c>
    </row>
    <row r="49" spans="2:27" ht="26.25" customHeight="1" x14ac:dyDescent="0.3">
      <c r="I49" s="5" t="s">
        <v>39</v>
      </c>
      <c r="J49" s="8" t="s">
        <v>2</v>
      </c>
      <c r="K49" s="44" t="str">
        <f>D9</f>
        <v xml:space="preserve"> bowen megan symone</v>
      </c>
      <c r="L49" s="44"/>
      <c r="M49" s="44"/>
      <c r="N49" s="44"/>
      <c r="O49" s="44"/>
      <c r="P49" s="44"/>
      <c r="Q49" s="3" t="s">
        <v>5</v>
      </c>
      <c r="S49" s="5" t="s">
        <v>40</v>
      </c>
      <c r="T49" s="39" t="s">
        <v>74</v>
      </c>
      <c r="U49" s="39"/>
      <c r="V49" s="39"/>
      <c r="W49" s="39"/>
      <c r="X49" s="39"/>
      <c r="Y49" s="39"/>
      <c r="Z49" s="39"/>
      <c r="AA49" s="2" t="s">
        <v>22</v>
      </c>
    </row>
    <row r="50" spans="2:27" ht="15" customHeight="1" x14ac:dyDescent="0.3">
      <c r="I50" s="5"/>
      <c r="J50" s="8"/>
      <c r="K50" s="21"/>
      <c r="L50" s="21"/>
      <c r="M50" s="21"/>
      <c r="N50" s="21"/>
      <c r="O50" s="21"/>
      <c r="P50" s="21"/>
      <c r="S50" s="5"/>
      <c r="T50" s="21"/>
      <c r="U50" s="21"/>
      <c r="V50" s="21"/>
      <c r="W50" s="21"/>
      <c r="X50" s="21"/>
      <c r="Y50" s="21"/>
      <c r="Z50" s="21"/>
    </row>
    <row r="51" spans="2:27" x14ac:dyDescent="0.3">
      <c r="B51" s="2"/>
      <c r="D51" s="5" t="s">
        <v>43</v>
      </c>
      <c r="E51" s="3" t="s">
        <v>44</v>
      </c>
      <c r="F51" s="2"/>
    </row>
    <row r="52" spans="2:27" x14ac:dyDescent="0.3">
      <c r="E52" s="3" t="s">
        <v>45</v>
      </c>
    </row>
  </sheetData>
  <mergeCells count="29">
    <mergeCell ref="C44:Z44"/>
    <mergeCell ref="D33:S33"/>
    <mergeCell ref="G19:K19"/>
    <mergeCell ref="K48:P48"/>
    <mergeCell ref="K49:P49"/>
    <mergeCell ref="T48:Z48"/>
    <mergeCell ref="T49:Z49"/>
    <mergeCell ref="C41:Z41"/>
    <mergeCell ref="C42:Z42"/>
    <mergeCell ref="C43:Z43"/>
    <mergeCell ref="K46:S46"/>
    <mergeCell ref="F22:K22"/>
    <mergeCell ref="J24:K24"/>
    <mergeCell ref="P24:Q24"/>
    <mergeCell ref="A10:C10"/>
    <mergeCell ref="D10:AA10"/>
    <mergeCell ref="B15:H15"/>
    <mergeCell ref="E20:O20"/>
    <mergeCell ref="J14:Y14"/>
    <mergeCell ref="Q4:AA4"/>
    <mergeCell ref="D5:AA5"/>
    <mergeCell ref="A9:C9"/>
    <mergeCell ref="D9:K9"/>
    <mergeCell ref="L9:P9"/>
    <mergeCell ref="Q9:AA9"/>
    <mergeCell ref="A4:C4"/>
    <mergeCell ref="A5:C5"/>
    <mergeCell ref="D4:K4"/>
    <mergeCell ref="L4:P4"/>
  </mergeCells>
  <phoneticPr fontId="2" type="noConversion"/>
  <conditionalFormatting sqref="AO4">
    <cfRule type="cellIs" dxfId="17" priority="12" operator="greaterThan">
      <formula>0</formula>
    </cfRule>
  </conditionalFormatting>
  <conditionalFormatting sqref="AP4 AG4">
    <cfRule type="cellIs" dxfId="16" priority="11" operator="equal">
      <formula>"주민오류"</formula>
    </cfRule>
  </conditionalFormatting>
  <conditionalFormatting sqref="AM4">
    <cfRule type="cellIs" dxfId="15" priority="10" operator="equal">
      <formula>"외국인"</formula>
    </cfRule>
  </conditionalFormatting>
  <conditionalFormatting sqref="AN4">
    <cfRule type="cellIs" dxfId="14" priority="9" operator="equal">
      <formula>"고용허가체크"</formula>
    </cfRule>
  </conditionalFormatting>
  <conditionalFormatting sqref="AQ4">
    <cfRule type="cellIs" dxfId="13" priority="7" operator="equal">
      <formula>13</formula>
    </cfRule>
    <cfRule type="cellIs" dxfId="12" priority="8" operator="equal">
      <formula>"고용허가체크"</formula>
    </cfRule>
  </conditionalFormatting>
  <conditionalFormatting sqref="AO9">
    <cfRule type="cellIs" dxfId="11" priority="6" operator="greaterThan">
      <formula>0</formula>
    </cfRule>
  </conditionalFormatting>
  <conditionalFormatting sqref="AP9 AG9">
    <cfRule type="cellIs" dxfId="10" priority="5" operator="equal">
      <formula>"주민오류"</formula>
    </cfRule>
  </conditionalFormatting>
  <conditionalFormatting sqref="AM9">
    <cfRule type="cellIs" dxfId="9" priority="4" operator="equal">
      <formula>"외국인"</formula>
    </cfRule>
  </conditionalFormatting>
  <conditionalFormatting sqref="AN9">
    <cfRule type="cellIs" dxfId="8" priority="3" operator="equal">
      <formula>"고용허가체크"</formula>
    </cfRule>
  </conditionalFormatting>
  <conditionalFormatting sqref="AQ9">
    <cfRule type="cellIs" dxfId="7" priority="1" operator="equal">
      <formula>13</formula>
    </cfRule>
    <cfRule type="cellIs" dxfId="6" priority="2" operator="equal">
      <formula>"고용허가체크"</formula>
    </cfRule>
  </conditionalFormatting>
  <pageMargins left="0.51181102362204722" right="0.51181102362204722" top="0.55118110236220474" bottom="0.15748031496062992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50"/>
  <sheetViews>
    <sheetView showGridLines="0" workbookViewId="0">
      <selection activeCell="R21" sqref="R21"/>
    </sheetView>
  </sheetViews>
  <sheetFormatPr defaultColWidth="3.125" defaultRowHeight="14.25" x14ac:dyDescent="0.3"/>
  <cols>
    <col min="1" max="25" width="3.125" style="3"/>
    <col min="26" max="30" width="3.125" style="2"/>
    <col min="31" max="31" width="18" style="2" bestFit="1" customWidth="1"/>
    <col min="32" max="32" width="14" style="2" bestFit="1" customWidth="1"/>
    <col min="33" max="33" width="9.25" style="2" bestFit="1" customWidth="1"/>
    <col min="34" max="34" width="12.625" style="2" bestFit="1" customWidth="1"/>
    <col min="35" max="35" width="11.125" style="2" bestFit="1" customWidth="1"/>
    <col min="36" max="36" width="14.625" style="2" bestFit="1" customWidth="1"/>
    <col min="37" max="37" width="5.5" style="2" bestFit="1" customWidth="1"/>
    <col min="38" max="38" width="9.75" style="2" bestFit="1" customWidth="1"/>
    <col min="39" max="39" width="7.125" style="2" bestFit="1" customWidth="1"/>
    <col min="40" max="40" width="13" style="2" bestFit="1" customWidth="1"/>
    <col min="41" max="41" width="10" style="2" bestFit="1" customWidth="1"/>
    <col min="42" max="42" width="5.5" style="2" bestFit="1" customWidth="1"/>
    <col min="43" max="43" width="11.875" style="2" bestFit="1" customWidth="1"/>
    <col min="44" max="44" width="11.25" style="2" bestFit="1" customWidth="1"/>
    <col min="45" max="16384" width="3.125" style="2"/>
  </cols>
  <sheetData>
    <row r="1" spans="1:44" ht="13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44" ht="33.75" x14ac:dyDescent="0.3">
      <c r="A2" s="7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4" ht="11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E3" s="22" t="s">
        <v>1</v>
      </c>
      <c r="AF3" s="22" t="s">
        <v>59</v>
      </c>
      <c r="AG3" s="22" t="s">
        <v>60</v>
      </c>
      <c r="AH3" s="22" t="s">
        <v>61</v>
      </c>
      <c r="AI3" s="22" t="s">
        <v>62</v>
      </c>
      <c r="AJ3" s="22" t="s">
        <v>63</v>
      </c>
      <c r="AK3" s="22" t="s">
        <v>64</v>
      </c>
      <c r="AL3" s="22" t="s">
        <v>65</v>
      </c>
      <c r="AM3" s="22" t="s">
        <v>66</v>
      </c>
      <c r="AN3" s="22" t="s">
        <v>67</v>
      </c>
      <c r="AO3" s="22" t="s">
        <v>68</v>
      </c>
      <c r="AP3" s="22" t="s">
        <v>69</v>
      </c>
      <c r="AQ3" s="22" t="s">
        <v>70</v>
      </c>
      <c r="AR3" s="22" t="s">
        <v>71</v>
      </c>
    </row>
    <row r="4" spans="1:44" ht="22.5" customHeight="1" x14ac:dyDescent="0.3">
      <c r="A4" s="36" t="s">
        <v>8</v>
      </c>
      <c r="B4" s="36"/>
      <c r="C4" s="36"/>
      <c r="D4" s="37" t="s">
        <v>54</v>
      </c>
      <c r="E4" s="37"/>
      <c r="F4" s="37"/>
      <c r="G4" s="37"/>
      <c r="H4" s="37"/>
      <c r="I4" s="37"/>
      <c r="J4" s="37"/>
      <c r="K4" s="37"/>
      <c r="L4" s="38" t="s">
        <v>1</v>
      </c>
      <c r="M4" s="38"/>
      <c r="N4" s="38"/>
      <c r="O4" s="38"/>
      <c r="P4" s="38"/>
      <c r="Q4" s="32">
        <v>8610242123458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E4" s="23">
        <f>Q4</f>
        <v>8610242123458</v>
      </c>
      <c r="AF4" s="24">
        <f>IF(LEN(CLEAN(AE4))=10,IF(AND(VALUE(MID(AE4,4,1))&gt;=1,VALUE(MID(AE4,4,1))&lt;=4),MOD(11-MOD(0*2+0*3+0*4+MID(AE4,1,1)*5+MID(AE4,2,1)*6+MID(AE4,3,1)*7+MID(AE4,4,1)*8+MID(AE4,5,1)*9+MID(AE4,6,1)*2+MID(AE4,7,1)*3+MID(AE4,8,1)*4+MID(AE4,9,1)*5,11),10),IF(AND(VALUE(MID(AE4,4,1))&gt;=5,VALUE(MID(AE4,4,1))&lt;=8),MOD(11-MOD(0*2+0*3+0*4+MID(AE4,1,1)*5+MID(AE4,2,1)*6+MID(AE4,3,1)*7+MID(AE4,4,1)*8+MID(AE4,5,1)*9+MID(AE4,6,1)*2+MID(AE4,7,1)*3+MID(AE4,8,1)*4+MID(AE4,9,1)*5,11),10),"오류")),IF(LEN(CLEAN(AE4))=11,IF(AND(VALUE(MID(AE4,5,1))&gt;=1,VALUE(MID(AE4,5,1))&lt;=4),MOD(11-MOD(0*2+0*3+MID(AE4,1,1)*4+MID(AE4,2,1)*5+MID(AE4,3,1)*6+MID(AE4,4,1)*7+MID(AE4,5,1)*8+MID(AE4,6,1)*9+MID(AE4,7,1)*2+MID(AE4,8,1)*3+MID(AE4,9,1)*4+MID(AE4,10,1)*5,11),10),IF(AND(VALUE(MID(AE4,5,1))&gt;=5,VALUE(MID(AE4,5,1))&lt;=8),MOD(11-MOD(0*2+0*3+MID(AE4,1,1)*4+MID(AE4,2,1)*5+MID(AE4,3,1)*6+MID(AE4,4,1)*7+MID(AE4,5,1)*8+MID(AE4,6,1)*9+MID(AE4,7,1)*2+MID(AE4,8,1)*3+MID(AE4,9,1)*4+MID(AE4,10,1)*5,11),10),"오류")),IF(LEN(CLEAN(AE4))=12,IF(AND(VALUE(MID(AE4,6,1))&gt;=1,VALUE(MID(AE4,6,1))&lt;=4),MOD(11-MOD(0*2+MID(AE4,1,1)*3+MID(AE4,2,1)*4+MID(AE4,3,1)*5+MID(AE4,4,1)*6+MID(AE4,5,1)*7+MID(AE4,6,1)*8+MID(AE4,7,1)*9+MID(AE4,8,1)*2+MID(AE4,9,1)*3+MID(AE4,10,1)*4+MID(AE4,11,1)*5,11),10),IF(AND(VALUE(MID(AE4,7,1))&gt;=5,VALUE(MID(AE4,7,1))&lt;=8),MOD(11-MOD(0*2+MID(AE4,1,1)*3+MID(AE4,2,1)*4+MID(AE4,3,1)*5+MID(AE4,4,1)*6+MID(AE4,5,1)*7+MID(AE4,6,1)*8+MID(AE4,7,1)*9+MID(AE4,8,1)*2+MID(AE4,9,1)*3+MID(AE4,10,1)*4+MID(AE4,11,1)*5,11),10),"오류")),IF(AND(VALUE(MID(AE4,7,1))&gt;=1,VALUE(MID(AE4,7,1))&lt;=4),MOD(11-MOD(MID(AE4,1,1)*2+MID(AE4,2,1)*3+MID(AE4,3,1)*4+MID(AE4,4,1)*5+MID(AE4,5,1)*6+MID(AE4,6,1)*7+MID(AE4,7,1)*8+MID(AE4,8,1)*9+MID(AE4,9,1)*2+MID(AE4,10,1)*3+MID(AE4,11,1)*4+MID(AE4,12,1)*5,11),10),IF(AND(VALUE(MID(AE4,7,1))&gt;=5,VALUE(MID(AE4,7,1))&lt;=8),IF(LEN(CLEAN(AE4))=12,MOD(MOD(11-MOD(0*2+MID(AE4,1,1)*3+MID(AE4,2,1)*4+MID(AE4,3,1)*5+MID(AE4,4,1)*6+MID(AE4,5,1)*7+MID(AE4,6,1)*8+MID(AE4,7,1)*9+MID(AE4,8,1)*2+MID(AE4,9,1)*3+MID(AE4,10,1)*4+MID(AE4,11,1)*5,11),10)+2,10),MOD(MOD(11-MOD(MID(AE4,1,1)*2+MID(AE4,2,1)*3+MID(AE4,3,1)*4+MID(AE4,4,1)*5+MID(AE4,5,1)*6+MID(AE4,6,1)*7+MID(AE4,7,1)*8+MID(AE4,8,1)*9+MID(AE4,9,1)*2+MID(AE4,10,1)*3+MID(AE4,11,1)*4+MID(AE4,12,1)*5,11),10)+2,10)))))))</f>
        <v>8</v>
      </c>
      <c r="AG4" s="24" t="str">
        <f>IF(INT(RIGHT(AE4,1))=AF4,"OK","주민오류")</f>
        <v>OK</v>
      </c>
      <c r="AH4" s="25">
        <f t="shared" ref="AH4" ca="1" si="0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DATE(MID(AE4,1,1)+100,MID(AE4,2,2),MID(AE4,4,2)),DATE(2000,MID(AE4,1,2),MID(AE4,3,2)),DATE(2000,MID(AE4,1,1),MID(AE4,2,2)))),TODAY(),"y")</f>
        <v>34</v>
      </c>
      <c r="AI4" s="26">
        <f ca="1">$K$44</f>
        <v>44377</v>
      </c>
      <c r="AJ4" s="25">
        <f ca="1">DATEDIF(IF(OR(MID(AE4,LEN(CLEAN(AE4))-6,1)&lt;="2",MID(AE4,LEN(CLEAN(AE4))-6,1)="5",MID(AE4,LEN(CLEAN(AE4))-6,1)="6"),DATE(MID(AE4,1,2),MID(AE4,3,2),MID(AE4,5,2)),CHOOSE(14-LEN(CLEAN(AE4)), DATE(MID(AE4,1,2)+100,MID(AE4,3,2),MID(AE4,5,2)), DATE(MID(AE4,1,1)+100,MID(AE4,2,2),MID(AE4,4,2)),DATE(2000,MID(AE4,1,2),MID(AE4,3,2)),DATE(2000,MID(AE4,1,1),MID(AE4,2,2)))),AI4,"y")</f>
        <v>34</v>
      </c>
      <c r="AK4" s="24" t="str">
        <f>CHOOSE(14-LEN(CLEAN(AE4)),CHOOSE(MID(AE4,7,1),"남","여","남","여","남","여","남","여","남","여"),CHOOSE(MID(AE4,6,1),"남","여","남","여","남","여","남","여","남","여"),CHOOSE(MID(AE4,5,1),"남","여","남","여","남","여","남","여","남","여"),CHOOSE(MID(AE4,4,1),"남","여","남","여","남","여","남","여","남","여"),CHOOSE(MID(AE4,3,1),"남","여","남","여","남","여","남","여","남","여"))</f>
        <v>여</v>
      </c>
      <c r="AL4" s="24" t="str">
        <f>CHOOSE(14-LEN(CLEAN(AE4)),MID(AE4,7,1),MID(AE4,6,1),MID(AE4,5,1),MID(AE4,4,1))</f>
        <v>2</v>
      </c>
      <c r="AM4" s="24" t="str">
        <f>CHOOSE(AL4,"내국인","내국인","내국인","내국인","외국인","외국인","외국인","외국인")</f>
        <v>내국인</v>
      </c>
      <c r="AN4" s="24" t="str">
        <f>IF(AM4="외국인","고용허가체크","")</f>
        <v/>
      </c>
      <c r="AO4" s="24">
        <f>IF(LEN(CLEAN(AE4))=12,MOD(MID(AE4,7,1)*10+MID(AE4,8,1),2),MOD(MID(AE4,8,1)*10+MID(AE4,9,1),2))</f>
        <v>0</v>
      </c>
      <c r="AP4" s="24" t="str">
        <f>IF(AO4=0,"OK","")</f>
        <v>OK</v>
      </c>
      <c r="AQ4" s="24">
        <f>LEN(CLEAN(AE4))</f>
        <v>13</v>
      </c>
      <c r="AR4" s="27" t="str">
        <f>IF(AM4="외국인",VLOOKUP(VALUE(MID(AE4,12,1)),$M$10:$N$12,2),"")</f>
        <v/>
      </c>
    </row>
    <row r="5" spans="1:44" ht="22.5" customHeight="1" x14ac:dyDescent="0.3">
      <c r="A5" s="36" t="s">
        <v>7</v>
      </c>
      <c r="B5" s="36"/>
      <c r="C5" s="36"/>
      <c r="D5" s="33" t="s">
        <v>55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5"/>
    </row>
    <row r="6" spans="1:44" ht="3.75" customHeight="1" x14ac:dyDescent="0.3">
      <c r="A6" s="14"/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44" ht="15" customHeight="1" x14ac:dyDescent="0.3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4" ht="1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E8" s="22" t="s">
        <v>1</v>
      </c>
      <c r="AF8" s="22" t="s">
        <v>59</v>
      </c>
      <c r="AG8" s="22" t="s">
        <v>60</v>
      </c>
      <c r="AH8" s="22" t="s">
        <v>61</v>
      </c>
      <c r="AI8" s="22" t="s">
        <v>62</v>
      </c>
      <c r="AJ8" s="22" t="s">
        <v>63</v>
      </c>
      <c r="AK8" s="22" t="s">
        <v>64</v>
      </c>
      <c r="AL8" s="22" t="s">
        <v>65</v>
      </c>
      <c r="AM8" s="22" t="s">
        <v>66</v>
      </c>
      <c r="AN8" s="22" t="s">
        <v>67</v>
      </c>
      <c r="AO8" s="22" t="s">
        <v>68</v>
      </c>
      <c r="AP8" s="22" t="s">
        <v>69</v>
      </c>
      <c r="AQ8" s="22" t="s">
        <v>70</v>
      </c>
    </row>
    <row r="9" spans="1:44" ht="22.5" customHeight="1" x14ac:dyDescent="0.3">
      <c r="A9" s="36" t="s">
        <v>8</v>
      </c>
      <c r="B9" s="36"/>
      <c r="C9" s="36"/>
      <c r="D9" s="37" t="s">
        <v>72</v>
      </c>
      <c r="E9" s="37"/>
      <c r="F9" s="37"/>
      <c r="G9" s="37"/>
      <c r="H9" s="37"/>
      <c r="I9" s="37"/>
      <c r="J9" s="37"/>
      <c r="K9" s="37"/>
      <c r="L9" s="38" t="s">
        <v>1</v>
      </c>
      <c r="M9" s="38"/>
      <c r="N9" s="38"/>
      <c r="O9" s="38"/>
      <c r="P9" s="38"/>
      <c r="Q9" s="32">
        <v>8612312412341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E9" s="23">
        <f>Q9</f>
        <v>8612312412341</v>
      </c>
      <c r="AF9" s="24">
        <f>IF(LEN(CLEAN(AE9))=10,IF(AND(VALUE(MID(AE9,4,1))&gt;=1,VALUE(MID(AE9,4,1))&lt;=4),MOD(11-MOD(0*2+0*3+0*4+MID(AE9,1,1)*5+MID(AE9,2,1)*6+MID(AE9,3,1)*7+MID(AE9,4,1)*8+MID(AE9,5,1)*9+MID(AE9,6,1)*2+MID(AE9,7,1)*3+MID(AE9,8,1)*4+MID(AE9,9,1)*5,11),10),IF(AND(VALUE(MID(AE9,4,1))&gt;=5,VALUE(MID(AE9,4,1))&lt;=8),MOD(11-MOD(0*2+0*3+0*4+MID(AE9,1,1)*5+MID(AE9,2,1)*6+MID(AE9,3,1)*7+MID(AE9,4,1)*8+MID(AE9,5,1)*9+MID(AE9,6,1)*2+MID(AE9,7,1)*3+MID(AE9,8,1)*4+MID(AE9,9,1)*5,11),10),"오류")),IF(LEN(CLEAN(AE9))=11,IF(AND(VALUE(MID(AE9,5,1))&gt;=1,VALUE(MID(AE9,5,1))&lt;=4),MOD(11-MOD(0*2+0*3+MID(AE9,1,1)*4+MID(AE9,2,1)*5+MID(AE9,3,1)*6+MID(AE9,4,1)*7+MID(AE9,5,1)*8+MID(AE9,6,1)*9+MID(AE9,7,1)*2+MID(AE9,8,1)*3+MID(AE9,9,1)*4+MID(AE9,10,1)*5,11),10),IF(AND(VALUE(MID(AE9,5,1))&gt;=5,VALUE(MID(AE9,5,1))&lt;=8),MOD(11-MOD(0*2+0*3+MID(AE9,1,1)*4+MID(AE9,2,1)*5+MID(AE9,3,1)*6+MID(AE9,4,1)*7+MID(AE9,5,1)*8+MID(AE9,6,1)*9+MID(AE9,7,1)*2+MID(AE9,8,1)*3+MID(AE9,9,1)*4+MID(AE9,10,1)*5,11),10),"오류")),IF(LEN(CLEAN(AE9))=12,IF(AND(VALUE(MID(AE9,6,1))&gt;=1,VALUE(MID(AE9,6,1))&lt;=4),MOD(11-MOD(0*2+MID(AE9,1,1)*3+MID(AE9,2,1)*4+MID(AE9,3,1)*5+MID(AE9,4,1)*6+MID(AE9,5,1)*7+MID(AE9,6,1)*8+MID(AE9,7,1)*9+MID(AE9,8,1)*2+MID(AE9,9,1)*3+MID(AE9,10,1)*4+MID(AE9,11,1)*5,11),10),IF(AND(VALUE(MID(AE9,7,1))&gt;=5,VALUE(MID(AE9,7,1))&lt;=8),MOD(11-MOD(0*2+MID(AE9,1,1)*3+MID(AE9,2,1)*4+MID(AE9,3,1)*5+MID(AE9,4,1)*6+MID(AE9,5,1)*7+MID(AE9,6,1)*8+MID(AE9,7,1)*9+MID(AE9,8,1)*2+MID(AE9,9,1)*3+MID(AE9,10,1)*4+MID(AE9,11,1)*5,11),10),"오류")),IF(AND(VALUE(MID(AE9,7,1))&gt;=1,VALUE(MID(AE9,7,1))&lt;=4),MOD(11-MOD(MID(AE9,1,1)*2+MID(AE9,2,1)*3+MID(AE9,3,1)*4+MID(AE9,4,1)*5+MID(AE9,5,1)*6+MID(AE9,6,1)*7+MID(AE9,7,1)*8+MID(AE9,8,1)*9+MID(AE9,9,1)*2+MID(AE9,10,1)*3+MID(AE9,11,1)*4+MID(AE9,12,1)*5,11),10),IF(AND(VALUE(MID(AE9,7,1))&gt;=5,VALUE(MID(AE9,7,1))&lt;=8),IF(LEN(CLEAN(AE9))=12,MOD(MOD(11-MOD(0*2+MID(AE9,1,1)*3+MID(AE9,2,1)*4+MID(AE9,3,1)*5+MID(AE9,4,1)*6+MID(AE9,5,1)*7+MID(AE9,6,1)*8+MID(AE9,7,1)*9+MID(AE9,8,1)*2+MID(AE9,9,1)*3+MID(AE9,10,1)*4+MID(AE9,11,1)*5,11),10)+2,10),MOD(MOD(11-MOD(MID(AE9,1,1)*2+MID(AE9,2,1)*3+MID(AE9,3,1)*4+MID(AE9,4,1)*5+MID(AE9,5,1)*6+MID(AE9,6,1)*7+MID(AE9,7,1)*8+MID(AE9,8,1)*9+MID(AE9,9,1)*2+MID(AE9,10,1)*3+MID(AE9,11,1)*4+MID(AE9,12,1)*5,11),10)+2,10)))))))</f>
        <v>1</v>
      </c>
      <c r="AG9" s="24" t="str">
        <f>IF(INT(RIGHT(AE9,1))=AF9,"OK","주민오류")</f>
        <v>OK</v>
      </c>
      <c r="AH9" s="25">
        <f t="shared" ref="AH9" ca="1" si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DATE(MID(AE9,1,1)+100,MID(AE9,2,2),MID(AE9,4,2)),DATE(2000,MID(AE9,1,2),MID(AE9,3,2)),DATE(2000,MID(AE9,1,1),MID(AE9,2,2)))),TODAY(),"y")</f>
        <v>34</v>
      </c>
      <c r="AI9" s="26">
        <f ca="1">$K$44</f>
        <v>44377</v>
      </c>
      <c r="AJ9" s="25">
        <f ca="1">DATEDIF(IF(OR(MID(AE9,LEN(CLEAN(AE9))-6,1)&lt;="2",MID(AE9,LEN(CLEAN(AE9))-6,1)="5",MID(AE9,LEN(CLEAN(AE9))-6,1)="6"),DATE(MID(AE9,1,2),MID(AE9,3,2),MID(AE9,5,2)),CHOOSE(14-LEN(CLEAN(AE9)), DATE(MID(AE9,1,2)+100,MID(AE9,3,2),MID(AE9,5,2)), DATE(MID(AE9,1,1)+100,MID(AE9,2,2),MID(AE9,4,2)),DATE(2000,MID(AE9,1,2),MID(AE9,3,2)),DATE(2000,MID(AE9,1,1),MID(AE9,2,2)))),AI9,"y")</f>
        <v>34</v>
      </c>
      <c r="AK9" s="24" t="str">
        <f>CHOOSE(14-LEN(CLEAN(AE9)),CHOOSE(MID(AE9,7,1),"남","여","남","여","남","여","남","여","남","여"),CHOOSE(MID(AE9,6,1),"남","여","남","여","남","여","남","여","남","여"),CHOOSE(MID(AE9,5,1),"남","여","남","여","남","여","남","여","남","여"),CHOOSE(MID(AE9,4,1),"남","여","남","여","남","여","남","여","남","여"),CHOOSE(MID(AE9,3,1),"남","여","남","여","남","여","남","여","남","여"))</f>
        <v>여</v>
      </c>
      <c r="AL9" s="24" t="str">
        <f>CHOOSE(14-LEN(CLEAN(AE9)),MID(AE9,7,1),MID(AE9,6,1),MID(AE9,5,1),MID(AE9,4,1))</f>
        <v>2</v>
      </c>
      <c r="AM9" s="24" t="str">
        <f>CHOOSE(AL9,"내국인","내국인","내국인","내국인","외국인","외국인","외국인","외국인")</f>
        <v>내국인</v>
      </c>
      <c r="AN9" s="24" t="str">
        <f>IF(AM9="외국인","고용허가체크","")</f>
        <v/>
      </c>
      <c r="AO9" s="24">
        <f>IF(LEN(CLEAN(AE9))=12,MOD(MID(AE9,7,1)*10+MID(AE9,8,1),2),MOD(MID(AE9,8,1)*10+MID(AE9,9,1),2))</f>
        <v>1</v>
      </c>
      <c r="AP9" s="24" t="str">
        <f>IF(AO9=0,"OK","")</f>
        <v/>
      </c>
      <c r="AQ9" s="24">
        <f>LEN(CLEAN(AE9))</f>
        <v>13</v>
      </c>
    </row>
    <row r="10" spans="1:44" ht="22.5" customHeight="1" x14ac:dyDescent="0.3">
      <c r="A10" s="36" t="s">
        <v>7</v>
      </c>
      <c r="B10" s="36"/>
      <c r="C10" s="36"/>
      <c r="D10" s="33" t="s">
        <v>55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5"/>
    </row>
    <row r="11" spans="1:44" ht="3.75" customHeight="1" x14ac:dyDescent="0.3">
      <c r="A11" s="14"/>
      <c r="B11" s="14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44" ht="15" customHeight="1" x14ac:dyDescent="0.3">
      <c r="A12" s="2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44" ht="7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44" ht="18.75" customHeight="1" x14ac:dyDescent="0.3">
      <c r="A14" s="2"/>
      <c r="B14" s="3" t="s">
        <v>42</v>
      </c>
      <c r="C14" s="2"/>
      <c r="D14" s="2"/>
      <c r="E14" s="2"/>
      <c r="F14" s="2"/>
      <c r="G14" s="2"/>
      <c r="H14" s="2"/>
      <c r="I14" s="20"/>
      <c r="J14" s="40" t="s">
        <v>55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" t="s">
        <v>12</v>
      </c>
    </row>
    <row r="15" spans="1:44" ht="18.75" customHeight="1" x14ac:dyDescent="0.3">
      <c r="A15" s="5" t="s">
        <v>13</v>
      </c>
      <c r="B15" s="39" t="s">
        <v>56</v>
      </c>
      <c r="C15" s="39"/>
      <c r="D15" s="39"/>
      <c r="E15" s="39"/>
      <c r="F15" s="39"/>
      <c r="G15" s="39"/>
      <c r="H15" s="39"/>
      <c r="I15" s="10" t="s">
        <v>14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1"/>
    </row>
    <row r="16" spans="1:44" ht="3.75" customHeight="1" x14ac:dyDescent="0.3"/>
    <row r="17" spans="1:27" s="19" customFormat="1" ht="22.5" customHeight="1" x14ac:dyDescent="0.3">
      <c r="A17" s="16" t="s">
        <v>41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8"/>
    </row>
    <row r="18" spans="1:27" s="19" customFormat="1" ht="3.75" customHeigh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8"/>
    </row>
    <row r="19" spans="1:27" ht="18.75" customHeight="1" x14ac:dyDescent="0.3">
      <c r="A19" s="2"/>
      <c r="B19" s="5" t="s">
        <v>15</v>
      </c>
      <c r="C19" s="3" t="s">
        <v>16</v>
      </c>
      <c r="G19" s="42">
        <f ca="1">TODAY()</f>
        <v>44377</v>
      </c>
      <c r="H19" s="42"/>
      <c r="I19" s="42"/>
      <c r="J19" s="42"/>
      <c r="K19" s="42"/>
      <c r="L19" s="3" t="s">
        <v>17</v>
      </c>
    </row>
    <row r="20" spans="1:27" ht="18.75" customHeight="1" x14ac:dyDescent="0.3">
      <c r="C20" s="3" t="s">
        <v>18</v>
      </c>
      <c r="E20" s="39" t="s">
        <v>57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" t="s">
        <v>19</v>
      </c>
    </row>
    <row r="21" spans="1:27" ht="7.5" customHeight="1" x14ac:dyDescent="0.3"/>
    <row r="22" spans="1:27" ht="18.75" customHeight="1" x14ac:dyDescent="0.3">
      <c r="B22" s="5" t="s">
        <v>75</v>
      </c>
      <c r="C22" s="3" t="s">
        <v>25</v>
      </c>
      <c r="I22" s="5" t="s">
        <v>13</v>
      </c>
      <c r="J22" s="39">
        <v>50</v>
      </c>
      <c r="K22" s="39"/>
      <c r="L22" s="3" t="s">
        <v>53</v>
      </c>
      <c r="O22" s="5" t="s">
        <v>13</v>
      </c>
      <c r="P22" s="46">
        <f>100-J22</f>
        <v>50</v>
      </c>
      <c r="Q22" s="46"/>
      <c r="R22" s="3" t="s">
        <v>26</v>
      </c>
    </row>
    <row r="23" spans="1:27" ht="18.75" customHeight="1" x14ac:dyDescent="0.3">
      <c r="C23" s="3" t="s">
        <v>27</v>
      </c>
    </row>
    <row r="24" spans="1:27" ht="7.5" customHeight="1" x14ac:dyDescent="0.3"/>
    <row r="25" spans="1:27" ht="18.75" customHeight="1" x14ac:dyDescent="0.3">
      <c r="B25" s="5" t="s">
        <v>24</v>
      </c>
      <c r="C25" s="3" t="s">
        <v>29</v>
      </c>
    </row>
    <row r="26" spans="1:27" ht="18.75" customHeight="1" x14ac:dyDescent="0.3">
      <c r="C26" s="3" t="s">
        <v>30</v>
      </c>
    </row>
    <row r="27" spans="1:27" ht="7.5" customHeight="1" x14ac:dyDescent="0.3"/>
    <row r="28" spans="1:27" ht="18.75" customHeight="1" x14ac:dyDescent="0.3">
      <c r="B28" s="5" t="s">
        <v>28</v>
      </c>
      <c r="C28" s="3" t="s">
        <v>51</v>
      </c>
    </row>
    <row r="29" spans="1:27" ht="18.75" customHeight="1" x14ac:dyDescent="0.3">
      <c r="C29" s="3" t="s">
        <v>52</v>
      </c>
    </row>
    <row r="30" spans="1:27" ht="7.5" customHeight="1" x14ac:dyDescent="0.3"/>
    <row r="31" spans="1:27" ht="18.75" customHeight="1" x14ac:dyDescent="0.3">
      <c r="B31" s="5" t="s">
        <v>31</v>
      </c>
      <c r="C31" s="5" t="s">
        <v>13</v>
      </c>
      <c r="D31" s="41" t="s">
        <v>46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" t="s">
        <v>47</v>
      </c>
    </row>
    <row r="32" spans="1:27" ht="18.75" customHeight="1" x14ac:dyDescent="0.3">
      <c r="B32" s="5"/>
      <c r="C32" s="9" t="s">
        <v>48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2:27" ht="7.5" customHeight="1" x14ac:dyDescent="0.3"/>
    <row r="34" spans="2:27" ht="18.75" customHeight="1" x14ac:dyDescent="0.3">
      <c r="B34" s="5" t="s">
        <v>32</v>
      </c>
      <c r="C34" s="3" t="s">
        <v>34</v>
      </c>
    </row>
    <row r="35" spans="2:27" ht="7.5" customHeight="1" x14ac:dyDescent="0.3"/>
    <row r="36" spans="2:27" ht="18.75" customHeight="1" x14ac:dyDescent="0.3">
      <c r="B36" s="5" t="s">
        <v>33</v>
      </c>
      <c r="C36" s="3" t="s">
        <v>50</v>
      </c>
    </row>
    <row r="37" spans="2:27" ht="7.5" customHeight="1" x14ac:dyDescent="0.3">
      <c r="B37" s="5"/>
    </row>
    <row r="38" spans="2:27" ht="18.75" customHeight="1" x14ac:dyDescent="0.3">
      <c r="B38" s="5" t="s">
        <v>76</v>
      </c>
      <c r="C38" s="3" t="s">
        <v>36</v>
      </c>
    </row>
    <row r="39" spans="2:27" ht="18.75" customHeight="1" x14ac:dyDescent="0.3"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2:27" ht="18.75" customHeight="1" x14ac:dyDescent="0.3"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2:27" ht="18.75" customHeight="1" x14ac:dyDescent="0.3"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2:27" ht="18.75" customHeight="1" x14ac:dyDescent="0.3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2:27" ht="7.5" customHeight="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3"/>
    </row>
    <row r="44" spans="2:27" x14ac:dyDescent="0.3">
      <c r="K44" s="30">
        <f ca="1">TODAY()</f>
        <v>44377</v>
      </c>
      <c r="L44" s="30"/>
      <c r="M44" s="30"/>
      <c r="N44" s="30"/>
      <c r="O44" s="30"/>
      <c r="P44" s="30"/>
      <c r="Q44" s="30"/>
      <c r="R44" s="30"/>
      <c r="S44" s="30"/>
    </row>
    <row r="45" spans="2:27" ht="7.5" customHeight="1" x14ac:dyDescent="0.3"/>
    <row r="46" spans="2:27" ht="26.25" customHeight="1" x14ac:dyDescent="0.3">
      <c r="G46" s="5" t="s">
        <v>37</v>
      </c>
      <c r="I46" s="5" t="s">
        <v>38</v>
      </c>
      <c r="J46" s="8" t="s">
        <v>2</v>
      </c>
      <c r="K46" s="43" t="str">
        <f>D4</f>
        <v>서미소랑</v>
      </c>
      <c r="L46" s="43"/>
      <c r="M46" s="43"/>
      <c r="N46" s="43"/>
      <c r="O46" s="43"/>
      <c r="P46" s="43"/>
      <c r="Q46" s="3" t="s">
        <v>5</v>
      </c>
      <c r="S46" s="5" t="s">
        <v>40</v>
      </c>
      <c r="T46" s="39" t="s">
        <v>73</v>
      </c>
      <c r="U46" s="39"/>
      <c r="V46" s="39"/>
      <c r="W46" s="39"/>
      <c r="X46" s="39"/>
      <c r="Y46" s="39"/>
      <c r="Z46" s="39"/>
      <c r="AA46" s="2" t="s">
        <v>4</v>
      </c>
    </row>
    <row r="47" spans="2:27" ht="26.25" customHeight="1" x14ac:dyDescent="0.3">
      <c r="I47" s="5" t="s">
        <v>39</v>
      </c>
      <c r="J47" s="8" t="s">
        <v>2</v>
      </c>
      <c r="K47" s="44" t="str">
        <f>D9</f>
        <v xml:space="preserve"> bowen megan symone</v>
      </c>
      <c r="L47" s="44"/>
      <c r="M47" s="44"/>
      <c r="N47" s="44"/>
      <c r="O47" s="44"/>
      <c r="P47" s="44"/>
      <c r="Q47" s="3" t="s">
        <v>5</v>
      </c>
      <c r="S47" s="5" t="s">
        <v>40</v>
      </c>
      <c r="T47" s="39" t="s">
        <v>74</v>
      </c>
      <c r="U47" s="39"/>
      <c r="V47" s="39"/>
      <c r="W47" s="39"/>
      <c r="X47" s="39"/>
      <c r="Y47" s="39"/>
      <c r="Z47" s="39"/>
      <c r="AA47" s="2" t="s">
        <v>4</v>
      </c>
    </row>
    <row r="48" spans="2:27" ht="15" customHeight="1" x14ac:dyDescent="0.3">
      <c r="I48" s="5"/>
      <c r="J48" s="8"/>
      <c r="K48" s="21"/>
      <c r="L48" s="21"/>
      <c r="M48" s="21"/>
      <c r="N48" s="21"/>
      <c r="O48" s="21"/>
      <c r="P48" s="21"/>
      <c r="S48" s="5"/>
      <c r="T48" s="21"/>
      <c r="U48" s="21"/>
      <c r="V48" s="21"/>
      <c r="W48" s="21"/>
      <c r="X48" s="21"/>
      <c r="Y48" s="21"/>
      <c r="Z48" s="21"/>
    </row>
    <row r="49" spans="2:6" x14ac:dyDescent="0.3">
      <c r="B49" s="2"/>
      <c r="D49" s="5" t="s">
        <v>43</v>
      </c>
      <c r="E49" s="3" t="s">
        <v>44</v>
      </c>
      <c r="F49" s="2"/>
    </row>
    <row r="50" spans="2:6" x14ac:dyDescent="0.3">
      <c r="E50" s="3" t="s">
        <v>45</v>
      </c>
    </row>
  </sheetData>
  <mergeCells count="28">
    <mergeCell ref="A4:C4"/>
    <mergeCell ref="D4:K4"/>
    <mergeCell ref="L4:P4"/>
    <mergeCell ref="Q4:AA4"/>
    <mergeCell ref="A5:C5"/>
    <mergeCell ref="D5:AA5"/>
    <mergeCell ref="A9:C9"/>
    <mergeCell ref="D9:K9"/>
    <mergeCell ref="L9:P9"/>
    <mergeCell ref="Q9:AA9"/>
    <mergeCell ref="A10:C10"/>
    <mergeCell ref="D10:AA10"/>
    <mergeCell ref="J14:Y14"/>
    <mergeCell ref="B15:H15"/>
    <mergeCell ref="G19:K19"/>
    <mergeCell ref="E20:O20"/>
    <mergeCell ref="J22:K22"/>
    <mergeCell ref="P22:Q22"/>
    <mergeCell ref="K46:P46"/>
    <mergeCell ref="T46:Z46"/>
    <mergeCell ref="K47:P47"/>
    <mergeCell ref="T47:Z47"/>
    <mergeCell ref="D31:S31"/>
    <mergeCell ref="C39:Z39"/>
    <mergeCell ref="C40:Z40"/>
    <mergeCell ref="C41:Z41"/>
    <mergeCell ref="C42:Z42"/>
    <mergeCell ref="K44:S44"/>
  </mergeCells>
  <phoneticPr fontId="2" type="noConversion"/>
  <conditionalFormatting sqref="AO4 AO9">
    <cfRule type="cellIs" dxfId="5" priority="12" operator="greaterThan">
      <formula>0</formula>
    </cfRule>
  </conditionalFormatting>
  <conditionalFormatting sqref="AP4 AG4 AP9 AG9">
    <cfRule type="cellIs" dxfId="4" priority="11" operator="equal">
      <formula>"주민오류"</formula>
    </cfRule>
  </conditionalFormatting>
  <conditionalFormatting sqref="AM4 AM9">
    <cfRule type="cellIs" dxfId="3" priority="10" operator="equal">
      <formula>"외국인"</formula>
    </cfRule>
  </conditionalFormatting>
  <conditionalFormatting sqref="AN4 AN9">
    <cfRule type="cellIs" dxfId="2" priority="9" operator="equal">
      <formula>"고용허가체크"</formula>
    </cfRule>
  </conditionalFormatting>
  <conditionalFormatting sqref="AQ4 AQ9">
    <cfRule type="cellIs" dxfId="1" priority="7" operator="equal">
      <formula>13</formula>
    </cfRule>
    <cfRule type="cellIs" dxfId="0" priority="8" operator="equal">
      <formula>"고용허가체크"</formula>
    </cfRule>
  </conditionalFormatting>
  <pageMargins left="0.51181102362204722" right="0.51181102362204722" top="0.55118110236220474" bottom="0.15748031496062992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동업계약서 (세무서) (출자금각각)</vt:lpstr>
      <vt:lpstr>동업해지합의서</vt:lpstr>
      <vt:lpstr>동업계약서 (천안세무서)</vt:lpstr>
      <vt:lpstr>동업계약서 (천안세무서) (출자금삭제)</vt:lpstr>
      <vt:lpstr>'동업계약서 (세무서) (출자금각각)'!Print_Area</vt:lpstr>
      <vt:lpstr>'동업계약서 (천안세무서)'!Print_Area</vt:lpstr>
      <vt:lpstr>'동업계약서 (천안세무서) (출자금삭제)'!Print_Area</vt:lpstr>
      <vt:lpstr>동업해지합의서!Print_Area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Microsoft</cp:lastModifiedBy>
  <cp:lastPrinted>2021-06-30T08:03:21Z</cp:lastPrinted>
  <dcterms:created xsi:type="dcterms:W3CDTF">2015-06-30T08:48:46Z</dcterms:created>
  <dcterms:modified xsi:type="dcterms:W3CDTF">2021-06-30T08:17:33Z</dcterms:modified>
</cp:coreProperties>
</file>