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defaultThemeVersion="124226"/>
  <mc:AlternateContent xmlns:mc="http://schemas.openxmlformats.org/markup-compatibility/2006">
    <mc:Choice Requires="x15">
      <x15ac:absPath xmlns:x15ac="http://schemas.microsoft.com/office/spreadsheetml/2010/11/ac" url="C:\Users\Master\Desktop\공익법인\한빛인\"/>
    </mc:Choice>
  </mc:AlternateContent>
  <xr:revisionPtr revIDLastSave="0" documentId="13_ncr:1_{7B3FAC07-E7D5-462C-8299-0AE804AB3AE1}" xr6:coauthVersionLast="45" xr6:coauthVersionMax="45" xr10:uidLastSave="{00000000-0000-0000-0000-000000000000}"/>
  <bookViews>
    <workbookView xWindow="-120" yWindow="-120" windowWidth="29040" windowHeight="15840" xr2:uid="{00000000-000D-0000-FFFF-FFFF00000000}"/>
  </bookViews>
  <sheets>
    <sheet name="근로소득원천징수영수증(특별공제)-입력" sheetId="39" r:id="rId1"/>
    <sheet name="근로소득원천징수영수증 (표준세액공제)" sheetId="42" r:id="rId2"/>
    <sheet name="원천징수이행상황신고서" sheetId="43" r:id="rId3"/>
    <sheet name="근로소득공제" sheetId="40" r:id="rId4"/>
    <sheet name="근로소득세액공제" sheetId="41" r:id="rId5"/>
    <sheet name="세율" sheetId="32" r:id="rId6"/>
  </sheets>
  <definedNames>
    <definedName name="_xlnm.Print_Area" localSheetId="1">'근로소득원천징수영수증 (표준세액공제)'!$A$1:$AR$206</definedName>
    <definedName name="_xlnm.Print_Area" localSheetId="0">'근로소득원천징수영수증(특별공제)-입력'!$A$1:$AR$206</definedName>
    <definedName name="_xlnm.Print_Area" localSheetId="2">원천징수이행상황신고서!$A$1:$AO$392</definedName>
    <definedName name="세율2020">세율!$B$5:$E$11</definedName>
    <definedName name="소득공제">근로소득공제!$B$4:$F$8</definedName>
  </definedNames>
  <calcPr calcId="181029"/>
</workbook>
</file>

<file path=xl/calcChain.xml><?xml version="1.0" encoding="utf-8"?>
<calcChain xmlns="http://schemas.openxmlformats.org/spreadsheetml/2006/main">
  <c r="AT139" i="42" l="1"/>
  <c r="AT133" i="42"/>
  <c r="AK104" i="42" l="1"/>
  <c r="AK104" i="39"/>
  <c r="P343" i="43" l="1"/>
  <c r="O343" i="43"/>
  <c r="N343" i="43"/>
  <c r="M343" i="43"/>
  <c r="L343" i="43"/>
  <c r="J343" i="43"/>
  <c r="I343" i="43"/>
  <c r="G343" i="43"/>
  <c r="F343" i="43"/>
  <c r="E343" i="43"/>
  <c r="P290" i="43"/>
  <c r="O290" i="43"/>
  <c r="N290" i="43"/>
  <c r="M290" i="43"/>
  <c r="L290" i="43"/>
  <c r="J290" i="43"/>
  <c r="I290" i="43"/>
  <c r="G290" i="43"/>
  <c r="F290" i="43"/>
  <c r="E290" i="43"/>
  <c r="P238" i="43"/>
  <c r="O238" i="43"/>
  <c r="N238" i="43"/>
  <c r="M238" i="43"/>
  <c r="L238" i="43"/>
  <c r="J238" i="43"/>
  <c r="I238" i="43"/>
  <c r="G238" i="43"/>
  <c r="F238" i="43"/>
  <c r="E238" i="43"/>
  <c r="P184" i="43"/>
  <c r="O184" i="43"/>
  <c r="N184" i="43"/>
  <c r="M184" i="43"/>
  <c r="L184" i="43"/>
  <c r="J184" i="43"/>
  <c r="I184" i="43"/>
  <c r="G184" i="43"/>
  <c r="F184" i="43"/>
  <c r="E184" i="43"/>
  <c r="P97" i="43"/>
  <c r="O97" i="43"/>
  <c r="N97" i="43"/>
  <c r="M97" i="43"/>
  <c r="L97" i="43"/>
  <c r="J97" i="43"/>
  <c r="I97" i="43"/>
  <c r="G97" i="43"/>
  <c r="F97" i="43"/>
  <c r="E97" i="43"/>
  <c r="H92" i="43"/>
  <c r="AQ87" i="43"/>
  <c r="AP87" i="43"/>
  <c r="K87" i="43"/>
  <c r="H86" i="43"/>
  <c r="O85" i="43"/>
  <c r="I80" i="43"/>
  <c r="AL74" i="43"/>
  <c r="AL73" i="43"/>
  <c r="AH73" i="43"/>
  <c r="AD73" i="43"/>
  <c r="AH60" i="43"/>
  <c r="AD60" i="43"/>
  <c r="Z60" i="43"/>
  <c r="Z74" i="43" s="1"/>
  <c r="R60" i="43"/>
  <c r="M60" i="43"/>
  <c r="J60" i="43"/>
  <c r="J74" i="43" s="1"/>
  <c r="AH59" i="43"/>
  <c r="AD59" i="43"/>
  <c r="Z59" i="43"/>
  <c r="Z73" i="43" s="1"/>
  <c r="R59" i="43"/>
  <c r="R73" i="43" s="1"/>
  <c r="M59" i="43"/>
  <c r="M73" i="43" s="1"/>
  <c r="J59" i="43"/>
  <c r="J73" i="43" s="1"/>
  <c r="AD52" i="43"/>
  <c r="AH52" i="43" s="1"/>
  <c r="AH50" i="43"/>
  <c r="AD50" i="43"/>
  <c r="AD48" i="43"/>
  <c r="AH48" i="43" s="1"/>
  <c r="AH46" i="43"/>
  <c r="AD46" i="43"/>
  <c r="AD44" i="43"/>
  <c r="AH44" i="43" s="1"/>
  <c r="Z42" i="43"/>
  <c r="V42" i="43"/>
  <c r="V74" i="43" s="1"/>
  <c r="R42" i="43"/>
  <c r="M42" i="43"/>
  <c r="J42" i="43"/>
  <c r="Z41" i="43"/>
  <c r="V41" i="43"/>
  <c r="R41" i="43"/>
  <c r="M41" i="43"/>
  <c r="J41" i="43"/>
  <c r="AH34" i="43"/>
  <c r="AH32" i="43"/>
  <c r="Z30" i="43"/>
  <c r="V30" i="43"/>
  <c r="J30" i="43"/>
  <c r="Z29" i="43"/>
  <c r="V29" i="43"/>
  <c r="V73" i="43" s="1"/>
  <c r="R29" i="43"/>
  <c r="M29" i="43"/>
  <c r="J29" i="43"/>
  <c r="AP11" i="43"/>
  <c r="AQ11" i="43" s="1"/>
  <c r="AD42" i="43" l="1"/>
  <c r="AH42" i="43" s="1"/>
  <c r="O111" i="39" l="1"/>
  <c r="O101" i="39"/>
  <c r="BB168" i="42" l="1"/>
  <c r="BF168" i="42" s="1"/>
  <c r="AY168" i="42"/>
  <c r="AZ168" i="42" s="1"/>
  <c r="BB166" i="42"/>
  <c r="BF166" i="42" s="1"/>
  <c r="AY166" i="42"/>
  <c r="AZ166" i="42" s="1"/>
  <c r="BB164" i="42"/>
  <c r="BF164" i="42" s="1"/>
  <c r="AY164" i="42"/>
  <c r="AZ164" i="42" s="1"/>
  <c r="BB162" i="42"/>
  <c r="BF162" i="42" s="1"/>
  <c r="AY162" i="42"/>
  <c r="AZ162" i="42" s="1"/>
  <c r="BB160" i="42"/>
  <c r="BF160" i="42" s="1"/>
  <c r="AY160" i="42"/>
  <c r="AZ160" i="42" s="1"/>
  <c r="BB158" i="42"/>
  <c r="BF158" i="42" s="1"/>
  <c r="AY158" i="42"/>
  <c r="AZ158" i="42" s="1"/>
  <c r="BB156" i="42"/>
  <c r="BF156" i="42" s="1"/>
  <c r="AY156" i="42"/>
  <c r="AZ156" i="42" s="1"/>
  <c r="AW92" i="42"/>
  <c r="AV91" i="42"/>
  <c r="BG73" i="42"/>
  <c r="AT17" i="42"/>
  <c r="BG73" i="39"/>
  <c r="AK136" i="42"/>
  <c r="AK137" i="42" s="1"/>
  <c r="AN137" i="42" s="1"/>
  <c r="AK135" i="42"/>
  <c r="AK134" i="42"/>
  <c r="AK133" i="42"/>
  <c r="AK129" i="42"/>
  <c r="AK127" i="42"/>
  <c r="AK125" i="42"/>
  <c r="AK123" i="42"/>
  <c r="AK121" i="42"/>
  <c r="AK119" i="42"/>
  <c r="AK117" i="42"/>
  <c r="AK115" i="42"/>
  <c r="AK113" i="42"/>
  <c r="AK111" i="42"/>
  <c r="AK110" i="42"/>
  <c r="AK109" i="42"/>
  <c r="AK108" i="42"/>
  <c r="AK107" i="42"/>
  <c r="AK106" i="42"/>
  <c r="AK105" i="42"/>
  <c r="AG104" i="42"/>
  <c r="AG103" i="42"/>
  <c r="AK103" i="42" s="1"/>
  <c r="AK98" i="42"/>
  <c r="AK96" i="42"/>
  <c r="AK95" i="42"/>
  <c r="AK94" i="42"/>
  <c r="L143" i="42"/>
  <c r="L133" i="42"/>
  <c r="L134" i="42"/>
  <c r="L135" i="42"/>
  <c r="L136" i="42"/>
  <c r="L137" i="42"/>
  <c r="L138" i="42"/>
  <c r="L139" i="42"/>
  <c r="L140" i="42"/>
  <c r="L141" i="42"/>
  <c r="L132" i="42"/>
  <c r="P129" i="42"/>
  <c r="O110" i="42"/>
  <c r="O109" i="42"/>
  <c r="O108" i="42"/>
  <c r="O107" i="42"/>
  <c r="O106" i="42"/>
  <c r="O105" i="42"/>
  <c r="O104" i="42"/>
  <c r="O103" i="42"/>
  <c r="AK85" i="42"/>
  <c r="V85" i="42"/>
  <c r="AK83" i="42"/>
  <c r="A85" i="42"/>
  <c r="H83" i="42"/>
  <c r="H81" i="42"/>
  <c r="H79" i="42"/>
  <c r="O113" i="42" s="1"/>
  <c r="H77" i="42"/>
  <c r="X74" i="42"/>
  <c r="X73" i="42"/>
  <c r="Q74" i="42"/>
  <c r="Q73" i="42"/>
  <c r="X72" i="42"/>
  <c r="Q72" i="42"/>
  <c r="X71" i="42"/>
  <c r="Q71" i="42"/>
  <c r="X70" i="42"/>
  <c r="Q70" i="42"/>
  <c r="AE65" i="42"/>
  <c r="AE64" i="42"/>
  <c r="AE63" i="42"/>
  <c r="AE62" i="42"/>
  <c r="AE61" i="42"/>
  <c r="AE60" i="42"/>
  <c r="AE59" i="42"/>
  <c r="AE58" i="42"/>
  <c r="AE57" i="42"/>
  <c r="AE56" i="42"/>
  <c r="AE55" i="42"/>
  <c r="AE54" i="42"/>
  <c r="AE53" i="42"/>
  <c r="AE52" i="42"/>
  <c r="AE51" i="42"/>
  <c r="AE50" i="42"/>
  <c r="AE49" i="42"/>
  <c r="AE48" i="42"/>
  <c r="AE47" i="42"/>
  <c r="AE46" i="42"/>
  <c r="AE45" i="42"/>
  <c r="AE44" i="42"/>
  <c r="AE43" i="42"/>
  <c r="AE42" i="42"/>
  <c r="AE41" i="42"/>
  <c r="AE40" i="42"/>
  <c r="AE39" i="42"/>
  <c r="AE38" i="42"/>
  <c r="AE37" i="42"/>
  <c r="AE36" i="42"/>
  <c r="AE35" i="42"/>
  <c r="X65" i="42"/>
  <c r="X64" i="42"/>
  <c r="X63" i="42"/>
  <c r="X62" i="42"/>
  <c r="X61" i="42"/>
  <c r="X60" i="42"/>
  <c r="X59" i="42"/>
  <c r="X58" i="42"/>
  <c r="X57" i="42"/>
  <c r="X56" i="42"/>
  <c r="X55" i="42"/>
  <c r="X54" i="42"/>
  <c r="X53" i="42"/>
  <c r="X52" i="42"/>
  <c r="X51" i="42"/>
  <c r="X50" i="42"/>
  <c r="X49" i="42"/>
  <c r="X48" i="42"/>
  <c r="X47" i="42"/>
  <c r="X46" i="42"/>
  <c r="X45" i="42"/>
  <c r="X44" i="42"/>
  <c r="X43" i="42"/>
  <c r="X42" i="42"/>
  <c r="X41" i="42"/>
  <c r="X40" i="42"/>
  <c r="X39" i="42"/>
  <c r="X38" i="42"/>
  <c r="X37" i="42"/>
  <c r="X36" i="42"/>
  <c r="X35" i="42"/>
  <c r="Q65" i="42"/>
  <c r="Q64" i="42"/>
  <c r="Q63" i="42"/>
  <c r="Q62" i="42"/>
  <c r="Q61" i="42"/>
  <c r="Q60" i="42"/>
  <c r="Q59" i="42"/>
  <c r="Q58" i="42"/>
  <c r="Q57" i="42"/>
  <c r="Q56" i="42"/>
  <c r="Q55" i="42"/>
  <c r="Q54" i="42"/>
  <c r="Q53" i="42"/>
  <c r="Q52" i="42"/>
  <c r="Q51" i="42"/>
  <c r="Q50" i="42"/>
  <c r="Q49" i="42"/>
  <c r="Q48" i="42"/>
  <c r="Q47" i="42"/>
  <c r="Q46" i="42"/>
  <c r="Q45" i="42"/>
  <c r="Q44" i="42"/>
  <c r="Q43" i="42"/>
  <c r="Q42" i="42"/>
  <c r="Q41" i="42"/>
  <c r="Q40" i="42"/>
  <c r="Q39" i="42"/>
  <c r="Q38" i="42"/>
  <c r="Q37" i="42"/>
  <c r="Q36" i="42"/>
  <c r="Q35" i="42"/>
  <c r="J37" i="42"/>
  <c r="J38" i="42"/>
  <c r="J39" i="42"/>
  <c r="J40" i="42"/>
  <c r="J41" i="42"/>
  <c r="J42" i="42"/>
  <c r="J43" i="42"/>
  <c r="J44" i="42"/>
  <c r="J45" i="42"/>
  <c r="J46" i="42"/>
  <c r="J47" i="42"/>
  <c r="J48" i="42"/>
  <c r="J49" i="42"/>
  <c r="J50" i="42"/>
  <c r="J51" i="42"/>
  <c r="J52" i="42"/>
  <c r="J53" i="42"/>
  <c r="J54" i="42"/>
  <c r="J55" i="42"/>
  <c r="J56" i="42"/>
  <c r="J57" i="42"/>
  <c r="J58" i="42"/>
  <c r="J59" i="42"/>
  <c r="J60" i="42"/>
  <c r="J61" i="42"/>
  <c r="J62" i="42"/>
  <c r="J67" i="42" s="1"/>
  <c r="J63" i="42"/>
  <c r="J64" i="42"/>
  <c r="J65" i="42"/>
  <c r="J36" i="42"/>
  <c r="J35" i="42"/>
  <c r="AE32" i="42"/>
  <c r="AE31" i="42"/>
  <c r="AE30" i="42"/>
  <c r="AE29" i="42"/>
  <c r="AE28" i="42"/>
  <c r="AE27" i="42"/>
  <c r="AE26" i="42"/>
  <c r="AI25" i="42"/>
  <c r="AE25" i="42"/>
  <c r="AI24" i="42"/>
  <c r="AE24" i="42"/>
  <c r="AE23" i="42"/>
  <c r="J72" i="42" s="1"/>
  <c r="AE22" i="42"/>
  <c r="X32" i="42"/>
  <c r="X31" i="42"/>
  <c r="X30" i="42"/>
  <c r="X29" i="42"/>
  <c r="X28" i="42"/>
  <c r="X27" i="42"/>
  <c r="X26" i="42"/>
  <c r="AB25" i="42"/>
  <c r="X25" i="42"/>
  <c r="AB24" i="42"/>
  <c r="X24" i="42"/>
  <c r="X23" i="42"/>
  <c r="X22" i="42"/>
  <c r="U24" i="42"/>
  <c r="Q24" i="42"/>
  <c r="Q22" i="42"/>
  <c r="Q32" i="42"/>
  <c r="Q31" i="42"/>
  <c r="Q30" i="42"/>
  <c r="Q29" i="42"/>
  <c r="Q28" i="42"/>
  <c r="Q27" i="42"/>
  <c r="Q26" i="42"/>
  <c r="U25" i="42"/>
  <c r="Q25" i="42"/>
  <c r="Q23" i="42"/>
  <c r="J70" i="42" s="1"/>
  <c r="N25" i="42"/>
  <c r="J25" i="42"/>
  <c r="N24" i="42"/>
  <c r="J24" i="42"/>
  <c r="I201" i="42" s="1"/>
  <c r="J27" i="42"/>
  <c r="J28" i="42"/>
  <c r="J29" i="42"/>
  <c r="J30" i="42"/>
  <c r="J32" i="42"/>
  <c r="J26" i="42"/>
  <c r="J16" i="42"/>
  <c r="L90" i="42" s="1"/>
  <c r="J15" i="42"/>
  <c r="R81" i="42" s="1"/>
  <c r="AG15" i="42"/>
  <c r="V83" i="42" s="1"/>
  <c r="AG16" i="42"/>
  <c r="AG19" i="42"/>
  <c r="AV19" i="42" s="1"/>
  <c r="J18" i="42"/>
  <c r="J19" i="42"/>
  <c r="C155" i="42" s="1"/>
  <c r="B174" i="42" s="1"/>
  <c r="J20" i="42"/>
  <c r="B186" i="42"/>
  <c r="B184" i="42"/>
  <c r="B182" i="42"/>
  <c r="B180" i="42"/>
  <c r="B178" i="42"/>
  <c r="B176" i="42"/>
  <c r="A176" i="42"/>
  <c r="A178" i="42" s="1"/>
  <c r="A180" i="42" s="1"/>
  <c r="A182" i="42" s="1"/>
  <c r="A184" i="42" s="1"/>
  <c r="A186" i="42" s="1"/>
  <c r="AJ173" i="42"/>
  <c r="AE173" i="42"/>
  <c r="AA173" i="42"/>
  <c r="V173" i="42"/>
  <c r="G173" i="42"/>
  <c r="AJ172" i="42"/>
  <c r="AE172" i="42"/>
  <c r="AA172" i="42"/>
  <c r="V172" i="42"/>
  <c r="Q172" i="42"/>
  <c r="L172" i="42"/>
  <c r="G172" i="42"/>
  <c r="BJ168" i="42"/>
  <c r="BJ166" i="42"/>
  <c r="BJ164" i="42"/>
  <c r="BJ162" i="42"/>
  <c r="BJ160" i="42"/>
  <c r="BJ158" i="42"/>
  <c r="A157" i="42"/>
  <c r="A159" i="42" s="1"/>
  <c r="A161" i="42" s="1"/>
  <c r="A163" i="42" s="1"/>
  <c r="A165" i="42" s="1"/>
  <c r="A167" i="42" s="1"/>
  <c r="BJ156" i="42"/>
  <c r="H153" i="42"/>
  <c r="L129" i="42"/>
  <c r="AK131" i="42"/>
  <c r="AE75" i="42"/>
  <c r="J71" i="42"/>
  <c r="AT20" i="42" l="1"/>
  <c r="O111" i="42"/>
  <c r="AT82" i="42"/>
  <c r="AT84" i="42"/>
  <c r="AT19" i="42"/>
  <c r="AU19" i="42" s="1"/>
  <c r="AT16" i="42"/>
  <c r="AT15" i="42"/>
  <c r="AU15" i="42" s="1"/>
  <c r="AL30" i="42"/>
  <c r="X33" i="42"/>
  <c r="X67" i="42"/>
  <c r="AL70" i="42"/>
  <c r="AL72" i="42"/>
  <c r="U147" i="42"/>
  <c r="U90" i="42"/>
  <c r="AL53" i="42"/>
  <c r="AL73" i="42"/>
  <c r="AL35" i="42"/>
  <c r="AL26" i="42"/>
  <c r="Q33" i="42"/>
  <c r="AE33" i="42"/>
  <c r="L142" i="42"/>
  <c r="AK99" i="42"/>
  <c r="I199" i="42"/>
  <c r="AL61" i="42"/>
  <c r="AL45" i="42"/>
  <c r="AE67" i="42"/>
  <c r="I200" i="42"/>
  <c r="AL27" i="42"/>
  <c r="Q67" i="42"/>
  <c r="AE66" i="42"/>
  <c r="AL29" i="42"/>
  <c r="AL71" i="42"/>
  <c r="AL62" i="42"/>
  <c r="AL63" i="42"/>
  <c r="AL59" i="42"/>
  <c r="AL55" i="42"/>
  <c r="AL51" i="42"/>
  <c r="AL47" i="42"/>
  <c r="AL43" i="42"/>
  <c r="AL39" i="42"/>
  <c r="AL38" i="42"/>
  <c r="AL42" i="42"/>
  <c r="AL46" i="42"/>
  <c r="A147" i="42"/>
  <c r="AL32" i="42"/>
  <c r="Q66" i="42"/>
  <c r="AL41" i="42"/>
  <c r="AL49" i="42"/>
  <c r="AL57" i="42"/>
  <c r="AL65" i="42"/>
  <c r="X66" i="42"/>
  <c r="AL36" i="42"/>
  <c r="AL54" i="42"/>
  <c r="AL64" i="42"/>
  <c r="AL60" i="42"/>
  <c r="AL56" i="42"/>
  <c r="AL52" i="42"/>
  <c r="AL48" i="42"/>
  <c r="AL44" i="42"/>
  <c r="AL40" i="42"/>
  <c r="AL50" i="42"/>
  <c r="AL58" i="42"/>
  <c r="AL37" i="42"/>
  <c r="J66" i="42"/>
  <c r="AL28" i="42"/>
  <c r="L147" i="42"/>
  <c r="A90" i="42"/>
  <c r="AK99" i="39"/>
  <c r="L142" i="39"/>
  <c r="D14" i="41"/>
  <c r="B16" i="41"/>
  <c r="B15" i="41"/>
  <c r="F8" i="41"/>
  <c r="E8" i="41"/>
  <c r="F7" i="41"/>
  <c r="B8" i="41"/>
  <c r="AK103" i="39"/>
  <c r="E8" i="40"/>
  <c r="E7" i="40"/>
  <c r="E6" i="40"/>
  <c r="E5" i="40"/>
  <c r="B8" i="40"/>
  <c r="B7" i="40"/>
  <c r="B6" i="40"/>
  <c r="B5" i="40"/>
  <c r="AL66" i="42" l="1"/>
  <c r="AL67" i="42"/>
  <c r="L172" i="39"/>
  <c r="H153" i="39"/>
  <c r="O113" i="39"/>
  <c r="O112" i="39"/>
  <c r="P129" i="39" s="1"/>
  <c r="AV91" i="39" l="1"/>
  <c r="Q33" i="39"/>
  <c r="X33" i="39"/>
  <c r="AE33" i="39"/>
  <c r="I201" i="39"/>
  <c r="I200" i="39"/>
  <c r="I199" i="39"/>
  <c r="B186" i="39"/>
  <c r="B184" i="39"/>
  <c r="B182" i="39"/>
  <c r="B180" i="39"/>
  <c r="B178" i="39"/>
  <c r="B176" i="39"/>
  <c r="A176" i="39"/>
  <c r="A178" i="39" s="1"/>
  <c r="A180" i="39" s="1"/>
  <c r="A182" i="39" s="1"/>
  <c r="A184" i="39" s="1"/>
  <c r="A186" i="39" s="1"/>
  <c r="AJ173" i="39"/>
  <c r="AE173" i="39"/>
  <c r="AA173" i="39"/>
  <c r="V173" i="39"/>
  <c r="G173" i="39"/>
  <c r="AJ172" i="39"/>
  <c r="AE172" i="39"/>
  <c r="AA172" i="39"/>
  <c r="V172" i="39"/>
  <c r="Q172" i="39"/>
  <c r="G172" i="39"/>
  <c r="BJ168" i="39"/>
  <c r="BB168" i="39"/>
  <c r="BF168" i="39" s="1"/>
  <c r="AY168" i="39"/>
  <c r="AZ168" i="39" s="1"/>
  <c r="BJ166" i="39"/>
  <c r="BB166" i="39"/>
  <c r="BF166" i="39" s="1"/>
  <c r="AY166" i="39"/>
  <c r="AZ166" i="39" s="1"/>
  <c r="BJ164" i="39"/>
  <c r="BB164" i="39"/>
  <c r="BF164" i="39" s="1"/>
  <c r="AY164" i="39"/>
  <c r="AZ164" i="39" s="1"/>
  <c r="BJ162" i="39"/>
  <c r="BB162" i="39"/>
  <c r="BF162" i="39" s="1"/>
  <c r="AY162" i="39"/>
  <c r="AZ162" i="39" s="1"/>
  <c r="BJ160" i="39"/>
  <c r="BB160" i="39"/>
  <c r="BF160" i="39" s="1"/>
  <c r="AY160" i="39"/>
  <c r="AZ160" i="39" s="1"/>
  <c r="BJ158" i="39"/>
  <c r="BB158" i="39"/>
  <c r="BF158" i="39" s="1"/>
  <c r="AY158" i="39"/>
  <c r="AZ158" i="39" s="1"/>
  <c r="A157" i="39"/>
  <c r="A159" i="39" s="1"/>
  <c r="A161" i="39" s="1"/>
  <c r="A163" i="39" s="1"/>
  <c r="A165" i="39" s="1"/>
  <c r="A167" i="39" s="1"/>
  <c r="BJ156" i="39"/>
  <c r="BB156" i="39"/>
  <c r="BF156" i="39" s="1"/>
  <c r="AY156" i="39"/>
  <c r="AZ156" i="39" s="1"/>
  <c r="C155" i="39"/>
  <c r="B174" i="39" s="1"/>
  <c r="U147" i="39"/>
  <c r="L147" i="39"/>
  <c r="A147" i="39"/>
  <c r="AK137" i="39"/>
  <c r="AN137" i="39" s="1"/>
  <c r="AK112" i="39"/>
  <c r="AK131" i="39" s="1"/>
  <c r="AW92" i="39" s="1"/>
  <c r="L100" i="39"/>
  <c r="L100" i="42" s="1"/>
  <c r="L99" i="39"/>
  <c r="L99" i="42" s="1"/>
  <c r="L98" i="39"/>
  <c r="L98" i="42" s="1"/>
  <c r="L97" i="39"/>
  <c r="L97" i="42" s="1"/>
  <c r="L96" i="39"/>
  <c r="L96" i="42" s="1"/>
  <c r="L95" i="39"/>
  <c r="L95" i="42" s="1"/>
  <c r="U90" i="39"/>
  <c r="L90" i="39"/>
  <c r="A90" i="39"/>
  <c r="V83" i="39"/>
  <c r="R81" i="39"/>
  <c r="AT82" i="39"/>
  <c r="X79" i="39"/>
  <c r="X79" i="42" s="1"/>
  <c r="AE75" i="39"/>
  <c r="AL73" i="39"/>
  <c r="AL72" i="39"/>
  <c r="J72" i="39"/>
  <c r="AL71" i="39"/>
  <c r="J71" i="39"/>
  <c r="AL70" i="39"/>
  <c r="J70" i="39"/>
  <c r="AE67" i="39"/>
  <c r="X67" i="39"/>
  <c r="Q67" i="39"/>
  <c r="J67" i="39"/>
  <c r="AE66" i="39"/>
  <c r="X66" i="39"/>
  <c r="Q66" i="39"/>
  <c r="J66" i="39"/>
  <c r="AL65" i="39"/>
  <c r="AL64" i="39"/>
  <c r="AL63" i="39"/>
  <c r="AL62" i="39"/>
  <c r="AL61" i="39"/>
  <c r="AL60" i="39"/>
  <c r="AL59" i="39"/>
  <c r="AL58" i="39"/>
  <c r="AL57" i="39"/>
  <c r="AL56" i="39"/>
  <c r="AL55" i="39"/>
  <c r="AL54" i="39"/>
  <c r="AL53" i="39"/>
  <c r="AL52" i="39"/>
  <c r="AL51" i="39"/>
  <c r="AL50" i="39"/>
  <c r="AL49" i="39"/>
  <c r="AL48" i="39"/>
  <c r="AL47" i="39"/>
  <c r="AL46" i="39"/>
  <c r="AL45" i="39"/>
  <c r="AL44" i="39"/>
  <c r="AL43" i="39"/>
  <c r="AL42" i="39"/>
  <c r="AL41" i="39"/>
  <c r="AL40" i="39"/>
  <c r="AL39" i="39"/>
  <c r="AL38" i="39"/>
  <c r="AL37" i="39"/>
  <c r="AL36" i="39"/>
  <c r="AL35" i="39"/>
  <c r="AL32" i="39"/>
  <c r="J31" i="39"/>
  <c r="AL30" i="39"/>
  <c r="AL29" i="39"/>
  <c r="AL28" i="39"/>
  <c r="AL27" i="39"/>
  <c r="AL26" i="39"/>
  <c r="J23" i="39"/>
  <c r="J22" i="39"/>
  <c r="J22" i="42" s="1"/>
  <c r="AT20" i="39"/>
  <c r="AV19" i="39"/>
  <c r="AT19" i="39"/>
  <c r="AU19" i="39" s="1"/>
  <c r="AT17" i="39"/>
  <c r="AT16" i="39"/>
  <c r="AT15" i="39"/>
  <c r="AU15" i="39" s="1"/>
  <c r="J73" i="39" l="1"/>
  <c r="J23" i="42"/>
  <c r="J73" i="42" s="1"/>
  <c r="O101" i="42"/>
  <c r="O102" i="39"/>
  <c r="O102" i="42" s="1"/>
  <c r="J33" i="39"/>
  <c r="J31" i="42"/>
  <c r="AL31" i="39"/>
  <c r="AL33" i="39" s="1"/>
  <c r="AL67" i="39"/>
  <c r="L129" i="39"/>
  <c r="AL66" i="39"/>
  <c r="AT84" i="39"/>
  <c r="B11" i="32"/>
  <c r="J33" i="42" l="1"/>
  <c r="AL31" i="42"/>
  <c r="AL33" i="42" s="1"/>
  <c r="L91" i="39"/>
  <c r="M20" i="43" l="1"/>
  <c r="M30" i="43" s="1"/>
  <c r="M74" i="43" s="1"/>
  <c r="AX69" i="39"/>
  <c r="L91" i="42"/>
  <c r="AX75" i="39"/>
  <c r="L92" i="39"/>
  <c r="C11" i="41"/>
  <c r="H3" i="40"/>
  <c r="B10" i="32"/>
  <c r="B9" i="32"/>
  <c r="B8" i="32"/>
  <c r="B7" i="32"/>
  <c r="B6" i="32"/>
  <c r="L92" i="42" l="1"/>
  <c r="L93" i="42" s="1"/>
  <c r="L131" i="42" s="1"/>
  <c r="AK91" i="42" s="1"/>
  <c r="AK92" i="42" s="1"/>
  <c r="AX69" i="42"/>
  <c r="AX75" i="42"/>
  <c r="J34" i="42"/>
  <c r="Q34" i="42"/>
  <c r="G16" i="41"/>
  <c r="D16" i="41" s="1"/>
  <c r="G15" i="41"/>
  <c r="D15" i="41" s="1"/>
  <c r="AE34" i="42"/>
  <c r="X34" i="42"/>
  <c r="H8" i="40"/>
  <c r="H4" i="40"/>
  <c r="H5" i="40"/>
  <c r="H6" i="40"/>
  <c r="H7" i="40"/>
  <c r="J34" i="39"/>
  <c r="Q34" i="39"/>
  <c r="AE34" i="39"/>
  <c r="X34" i="39"/>
  <c r="L93" i="39"/>
  <c r="L131" i="39" s="1"/>
  <c r="AU92" i="42" l="1"/>
  <c r="AT92" i="42"/>
  <c r="AV92" i="42" s="1"/>
  <c r="AX92" i="42" s="1"/>
  <c r="AL34" i="42"/>
  <c r="AK91" i="39"/>
  <c r="AK92" i="39" s="1"/>
  <c r="AL34" i="39"/>
  <c r="AG101" i="42" l="1"/>
  <c r="AK101" i="42" s="1"/>
  <c r="AK138" i="42" s="1"/>
  <c r="AT140" i="42" s="1"/>
  <c r="C4" i="41"/>
  <c r="G8" i="41" s="1"/>
  <c r="AU92" i="39"/>
  <c r="AT92" i="39"/>
  <c r="AV92" i="39" s="1"/>
  <c r="AX92" i="39" s="1"/>
  <c r="AG101" i="39" l="1"/>
  <c r="AK101" i="39" s="1"/>
  <c r="AK138" i="39" s="1"/>
  <c r="AK140" i="42"/>
  <c r="G7" i="41"/>
  <c r="AK142" i="42" l="1"/>
  <c r="Q69" i="42"/>
  <c r="AT67" i="42" s="1"/>
  <c r="AK140" i="39"/>
  <c r="Q69" i="39" s="1"/>
  <c r="AT140" i="39"/>
  <c r="Q75" i="39" l="1"/>
  <c r="R20" i="43" s="1"/>
  <c r="R30" i="43" s="1"/>
  <c r="AT67" i="39"/>
  <c r="Q75" i="42"/>
  <c r="X69" i="42"/>
  <c r="AK142" i="39"/>
  <c r="X69" i="39"/>
  <c r="M80" i="43" l="1"/>
  <c r="Z80" i="43" s="1"/>
  <c r="R74" i="43"/>
  <c r="AD30" i="43"/>
  <c r="AD74" i="43" s="1"/>
  <c r="AD80" i="43" s="1"/>
  <c r="AH80" i="43" s="1"/>
  <c r="AL80" i="43" s="1"/>
  <c r="AH30" i="43"/>
  <c r="AH74" i="43" s="1"/>
  <c r="AY75" i="42"/>
  <c r="BB75" i="42" s="1"/>
  <c r="AY69" i="42"/>
  <c r="X75" i="42"/>
  <c r="AU67" i="42"/>
  <c r="AY75" i="39"/>
  <c r="BB75" i="39" s="1"/>
  <c r="AY69" i="39"/>
  <c r="X75" i="39"/>
  <c r="AU67" i="39"/>
  <c r="AL69" i="42"/>
  <c r="AL69" i="39"/>
  <c r="BC75" i="42" l="1"/>
  <c r="BJ73" i="42" s="1"/>
  <c r="BE75" i="42"/>
  <c r="BD75" i="42"/>
  <c r="AL75" i="42"/>
  <c r="AL75" i="39"/>
  <c r="BE75" i="39"/>
  <c r="BD75" i="39"/>
  <c r="BC75" i="39"/>
  <c r="BJ73"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5335B9C9-7A5D-4769-89EA-83BBFEA7CCD9}">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E9089411-FE33-4A10-AFED-976676BA207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44F9B350-5AC8-49D2-BE9E-B57D17EB7BF9}">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8D5AFEBF-29C5-4C2D-B92A-BB7D13303BCC}">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FD07200F-7AD1-42BE-BA45-1D4091BFF25A}">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9614C1F-7F8C-4A40-A89F-48E5B469227B}">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6985D7C6-6A82-4C99-9F67-1FDB540CFE17}">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FBBBE982-A74C-41C0-9A58-4891A8FF73FF}">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B0C82D59-1542-4AA5-9CEC-58915EBE885D}">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4EBF89F9-A475-4F96-AC0D-9DEF4BCD1060}">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9640508B-0B76-4B07-962D-4C846FDEC3B4}">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AB95C71B-E96A-418A-8437-B2E7FE14D6B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E9E0CEF3-3693-46FB-94F4-88846EF15CF2}">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E2906926-1980-4430-894E-83BE5783DCA2}">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B6AF15BE-A425-459B-B316-75052B7051B7}">
      <text>
        <r>
          <rPr>
            <b/>
            <sz val="9"/>
            <color indexed="81"/>
            <rFont val="돋움"/>
            <family val="3"/>
            <charset val="129"/>
          </rPr>
          <t>소령 §12 12 가(연구보조비) - 「육아교유법」 , 「초·중등교육법」</t>
        </r>
      </text>
    </comment>
    <comment ref="I40" authorId="0" shapeId="0" xr:uid="{A648FF84-954F-43FF-8CD8-8BA61AB1D6E2}">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6A5C5544-BE42-48CE-B7A1-0347BE0F0DE1}">
      <text>
        <r>
          <rPr>
            <b/>
            <sz val="9"/>
            <color indexed="81"/>
            <rFont val="돋움"/>
            <family val="3"/>
            <charset val="129"/>
          </rPr>
          <t>소령 § 12 12 가(연구보조비) - 「고등교육법」</t>
        </r>
      </text>
    </comment>
    <comment ref="E42" authorId="1" shapeId="0" xr:uid="{F398B271-42D6-401F-B939-AB5D918A0F6C}">
      <text>
        <r>
          <rPr>
            <b/>
            <sz val="9"/>
            <color indexed="81"/>
            <rFont val="돋움"/>
            <family val="3"/>
            <charset val="129"/>
          </rPr>
          <t>소령 § 12 12 가(연구보조비) - 특별법에 따른 교육기관</t>
        </r>
      </text>
    </comment>
    <comment ref="E43" authorId="1" shapeId="0" xr:uid="{00E02D68-4B92-43B0-A4AC-DE4F7B0976C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35639B9C-8CB0-4E3D-BE53-2583304A038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30D6F935-BE37-4BE7-9922-392363BCFF6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847FC065-B1FA-4412-B2CD-8D24E982F8E1}">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F158D3C3-787B-4DC3-A512-A4B6BC6CF6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116DE9B2-1E78-4CA4-85EC-1815E8136D78}">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9B9371B3-C1C6-45AA-8B6E-227AB599995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B688380E-1C3A-44BD-8E64-E44E06839852}">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47ECE8D4-6B62-452F-9B6C-CB4D86B3021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50055630-5196-499C-96E6-D151CFE7B617}">
      <text>
        <r>
          <rPr>
            <b/>
            <sz val="9"/>
            <color indexed="81"/>
            <rFont val="돋움"/>
            <family val="3"/>
            <charset val="129"/>
          </rPr>
          <t>소령 § 12 1(법령 · 조례에 따른 보수를 받지 않는 위원 등이 받는 수당)</t>
        </r>
      </text>
    </comment>
    <comment ref="C50" authorId="1" shapeId="0" xr:uid="{99700EA8-EA97-40D1-8654-3D9A2AA7FF5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60C2A4A1-182B-4722-B3CD-F15A5579F1A8}">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F5596BB3-B975-4053-81A3-8726FC45A5A3}">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18D1BFAF-61F1-4FA7-A646-E0B6BC255B5B}">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722B9B50-F3BD-4A3D-93CB-3CA2BB661769}">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A38E57FF-F40B-4BCF-B763-9EA55565409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86E9DBDB-90B2-494F-A889-4F35ABEDDB8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03A7D5F3-8C51-482C-A2A0-3B5518229793}">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85463B2-D721-417D-BB77-5EC67B4A3B0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8F79B99B-F766-4CC6-9D6F-E48716A43FDD}">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C4FE54C1-669C-42C0-B243-9BBD06F1F97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954B7F48-7EF0-4575-ACC8-E1274B226B6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304C45B4-315F-488C-A97B-DF8703573DD5}">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7A6B7BD2-7FB2-4A25-A3EA-C39AFFF0D79B}">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E8A26629-133D-45E8-B9A4-3B06B8774B9B}">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14F07856-9FCD-436A-BD9A-C14496C08C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7E7D3A3A-4A84-4620-A5F3-B1DD830AE2AB}">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907D7C6F-B189-4CA5-8F19-A88B92FA882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8D817EE-0AE3-45A2-BA10-8F29B6C520E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F1CC4069-9D6C-42D8-9BB6-176D25939524}">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145822AD-39E8-49C6-9467-146D18E8CFE0}">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BC257941-AC83-4CB2-A1F1-FD43684F183C}">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5A4B9EF3-7591-4263-A7BF-49A5523E9202}">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61590CE-28E3-4B80-A3B9-0B3D2257E679}">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55F1B609-F533-4248-9E13-ADEED9A9360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4048E1B0-2544-4BE9-BFB0-5CA13984E969}">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4F1C2772-B2D7-4BA1-B92A-5AA35D894C01}">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54FBE601-2B7D-4076-ACCD-70C2E32678D2}">
      <text>
        <r>
          <rPr>
            <b/>
            <sz val="9"/>
            <color indexed="81"/>
            <rFont val="돋움"/>
            <family val="3"/>
            <charset val="129"/>
          </rPr>
          <t>중도퇴사자환급액</t>
        </r>
      </text>
    </comment>
    <comment ref="B75" authorId="0" shapeId="0" xr:uid="{247E050A-6605-430F-8D69-427008BDA2DD}">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103A65C9-1588-4F57-8445-7B643A0E0E7F}">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AB8AD9C0-0B6B-434E-AFA0-D8A560031842}">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D78F6DD5-6308-4B23-957A-0F2CDB30D6CF}">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10AEE6C3-B970-4D87-BBB5-276FF094D5B5}">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1C435086-E31C-4934-A3A2-49010EC27079}">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5A098715-D4F4-4615-824F-E12DBEB2686A}">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51A44ADA-CAE6-4FA8-B469-2C1F3DC61A56}">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E3B82ED6-62CA-4AAD-948B-EDDCE0010F01}">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88139492-DD76-41F6-98F9-86FB5965A2AB}">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4D41C1EB-2559-4722-B17B-463374927277}">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E063727F-B5DE-48BF-95D7-0FA9FD8706C8}">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7EFF5F1B-A174-4DB3-A53C-4EBECF495ADC}">
      <text>
        <r>
          <rPr>
            <b/>
            <sz val="9"/>
            <color indexed="81"/>
            <rFont val="돋움"/>
            <family val="3"/>
            <charset val="129"/>
          </rPr>
          <t>입국목적 : 
1. 정부간협약
2. 기술도입계약
3. 조특법감면</t>
        </r>
      </text>
    </comment>
    <comment ref="E96" authorId="1" shapeId="0" xr:uid="{2A62F726-2D9D-4B55-886A-912E495BD010}">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69D107B8-B6E1-49C6-A197-32090E8B072F}">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38C5AFA8-AADE-4400-A2BE-0F68BCC947C4}">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A1C68414-EB9A-4D0C-9A67-1B7447B9B866}">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C2F6B7F3-EB15-482B-B4CC-ABA23210F36A}">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61077BB4-4121-4CFD-BD2A-2ABF6A300D7E}">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721E357D-E848-41CD-884F-A1A570C4CE57}">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745BC0A2-D117-45E7-AB80-0C76C25D2766}">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0D624D5F-352D-47E7-8612-E21320829C44}">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82236880-A37F-4171-A1B6-CA6DF409BB0D}">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6653D4FF-A67B-493A-B7D0-F8DA7CCE63D0}">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8C754107-E2AB-41AC-9312-D1B7793C8ED9}">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A389731E-6DED-499A-B8C2-824BB7F0320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1A018775-340C-4485-AE2D-C81059C1626F}">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25A4F45E-CAF5-4390-9664-ED2B40D62D1B}">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DE499EC1-DD3D-4AFC-9296-F8632C8D480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2BBEA808-8527-4F49-BA05-C1E305A3C17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78FC5A88-6F31-46A4-866E-B043F8943D81}">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44D5290C-3073-46C2-947D-E8927C40A1A5}">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A5A447F1-746F-400E-9643-C8D5510ECD05}">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8BC5559B-55BB-41D1-B75A-C6927B61778B}">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332679B3-75B6-4FDE-8207-D3879248029C}">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45AA4C1D-63F8-4ADA-AE64-17DF51576DDF}">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CBDFE1-EFE9-4603-BA55-56BAC6AE1E15}">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3988C693-07EB-479C-B56A-4A5BEA82125F}">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82506AE5-4C19-4251-8BFE-20DA701D861B}">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18786007-55F3-473A-939C-66F4CF15233D}">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F3747B2F-49BA-4806-AA1E-37387EEF8824}">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4E822833-5184-4B28-A39E-7AFC242019D0}">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7C5F819B-D2C4-4802-AC88-124C7DF86A35}">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C8170815-792C-4987-9C7B-DA1A44E34B0B}">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603D2CE5-C74B-41B8-9BD6-AA717E3E56D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12E59832-87B6-487E-8128-EEBFC2A1CA1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12F4FDC6-7A99-4207-806A-F8BF7CD8D2D9}">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1124EED-F2E7-4647-871B-6D99A682B3C2}">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CC98D40B-7FCA-4A2B-978F-484930DACA67}">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639572ED-438E-47E6-B819-81F7B7107691}">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75C426-14C7-442E-A7E8-738128764B27}">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36258571-483C-4645-AC98-65D2B7092032}">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E3F40844-9FFB-475C-BBF1-7D7EFA42CCE1}">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45C645E8-04FF-45DA-9030-73881F7AE41C}">
      <text>
        <r>
          <rPr>
            <b/>
            <sz val="9"/>
            <color indexed="81"/>
            <rFont val="돋움"/>
            <family val="3"/>
            <charset val="129"/>
          </rPr>
          <t>▶ 기부금 이월분
  · 이월된 법정기부금, 특례기부금, 지정기부금 중 공제한도 내 금액</t>
        </r>
      </text>
    </comment>
    <comment ref="AG128" authorId="1" shapeId="0" xr:uid="{677216A0-0941-422D-9033-E44EF7921FD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BD5420CD-D0F6-429A-AE59-FDDCD632A221}">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E1E38F49-623B-46FC-B0D2-40714ED6773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8FC94744-034D-49CD-AC1F-0C5D32D22320}">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8D6C404F-2415-47AD-A402-85FD32E4A8E7}">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D23C6B38-ED18-4269-8D58-C69FBE7141FF}">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E84341E6-0A27-430D-9647-24CBDDFAB026}">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9E5ECEF-93FA-4F5B-9799-94A84867EE2B}">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BE414BF1-15CA-4043-8E61-96CEDCA3396E}">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BE1C3BB2-298A-42E4-AC46-C537B244CEBA}">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D1D6D2D0-7221-4F68-B093-BB211EDE4C45}">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60D3B042-9D4D-4BE7-B3AC-237FF4ED26E9}">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67E6C70C-3D26-4E4E-AFA5-AB01C817FD8D}">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7450E25C-3F9A-49F5-BF36-CA58C3C2C46B}">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559EA4FE-887B-4535-9009-BBD5A68277EE}">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34B37AA1-0C60-42A5-8626-85372ED87CB5}">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A375A619-9BBC-4713-B625-EAB4967726B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FCF96FED-0238-496C-8D69-82F94F984D22}">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30555DCA-65D7-4497-856A-7B76AFE00EE5}">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B69DCD9D-FB6F-4B63-81BB-497A76CCE10B}">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68E79595-5B93-4E78-BE23-6204B238FCC4}">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5CED98F4-9DC3-4643-91DA-7336C6DBB6B4}">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44293E30-1108-4961-B776-720563573106}">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D5378A38-0809-44D3-84DD-F472419D1DE8}">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C8DC501-3586-4478-9D9B-5F534A6BABE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D38EA5CB-2400-426C-9BF7-660E3B021F8A}">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9CE5F50-8AE5-4D69-AB7A-4E6C2F9E15B3}">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C25BF14A-5809-49C3-9C3C-145B7F9650C7}">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D7135D7E-5BC1-468C-A9B4-A8709D7EF0D7}">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D9BDFA5A-C5CD-4D5C-850B-B3B4DFBA510B}">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7D608EED-EB78-486A-8A86-08573D966B25}">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DDB9A457-CD24-4EE4-820C-D9FF1B76E61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889CBC8C-C285-42BD-9AE2-B950D346A544}">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0CE1E3FF-583A-4C06-BAB4-83851278BE87}">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5238A851-085F-4C5C-8FC9-64D3464A1927}">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3666FD2-A573-4D28-9049-440B2B20A25D}">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5026C724-C4C3-4FBC-898C-F3F5822B84F5}">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D712BC0A-A514-42C1-BC8B-4C7824EE6E19}">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5BC1E0A5-0A06-4364-AFF6-F05922167698}">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604A2D00-43C2-4153-ACC5-8EE2928D4812}">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6C00CB07-4213-4D6A-BC6F-DE5DC4111FA7}">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29606766-E194-4014-A71A-4BD0D6EF79D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C862F97C-42AA-47D9-96B1-C2AC50E1E3D8}">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74FE669B-1A81-40EB-A64D-6D6A93322DAD}">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475CD828-9DEA-46F1-9F9F-AD3E914A9B8C}">
      <text>
        <r>
          <rPr>
            <b/>
            <sz val="9"/>
            <color indexed="81"/>
            <rFont val="돋움"/>
            <family val="3"/>
            <charset val="129"/>
          </rPr>
          <t>소령 §12 12 가(연구보조비) - 「육아교유법」 , 「초·중등교육법」</t>
        </r>
      </text>
    </comment>
    <comment ref="I40" authorId="0" shapeId="0" xr:uid="{A97423ED-2C8F-4A74-B051-34A44885A07F}">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B9D6442E-77C5-4161-8F19-AC3C4C769BAA}">
      <text>
        <r>
          <rPr>
            <b/>
            <sz val="9"/>
            <color indexed="81"/>
            <rFont val="돋움"/>
            <family val="3"/>
            <charset val="129"/>
          </rPr>
          <t>소령 § 12 12 가(연구보조비) - 「고등교육법」</t>
        </r>
      </text>
    </comment>
    <comment ref="E42" authorId="1" shapeId="0" xr:uid="{143C840A-4619-400A-A431-A63735385116}">
      <text>
        <r>
          <rPr>
            <b/>
            <sz val="9"/>
            <color indexed="81"/>
            <rFont val="돋움"/>
            <family val="3"/>
            <charset val="129"/>
          </rPr>
          <t>소령 § 12 12 가(연구보조비) - 특별법에 따른 교육기관</t>
        </r>
      </text>
    </comment>
    <comment ref="E43" authorId="1" shapeId="0" xr:uid="{81BD63AD-AC57-48F2-A28C-B8C9AD4A5D5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B1020BA3-6D44-4647-BE94-F2E8EEF02371}">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73040CD2-E948-40AF-9607-47299B9A713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BAD5908C-7503-48A7-80BE-207CAC109CB8}">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2CBFABC6-2410-40C8-8E29-F7873C7DF12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5FD9503C-7C6F-4D69-AB70-8A41286A0822}">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362A36A6-AAE0-4E8D-9AF4-72F663E22FB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F859FC15-88B7-4269-BFEF-7C43B73BEC54}">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AEBA3A7C-F8A5-46C5-A1DD-FBFF220913ED}">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67A6FA2E-A1B0-4863-A8AB-E568A17AF459}">
      <text>
        <r>
          <rPr>
            <b/>
            <sz val="9"/>
            <color indexed="81"/>
            <rFont val="돋움"/>
            <family val="3"/>
            <charset val="129"/>
          </rPr>
          <t>소령 § 12 1(법령 · 조례에 따른 보수를 받지 않는 위원 등이 받는 수당)</t>
        </r>
      </text>
    </comment>
    <comment ref="C50" authorId="1" shapeId="0" xr:uid="{8AC6CA48-EA88-458E-9157-AE80CA611C1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0DA16518-86E5-4FED-B64C-B5B243983CD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37DDBAB8-CCBB-4B94-ACF6-92B8C27B76C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0B36D991-ED6A-4DE0-AD5A-B76930425CF8}">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4527EACD-595F-4F13-8539-90A5F50066F5}">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F9385A77-C329-4E9C-8426-D828451B484B}">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BCF07981-E246-4A99-A59E-B10881D480E8}">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15EF1A1B-EA5E-4EC1-9CC6-2AEBF0294B78}">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3493631-906D-45B3-8264-C8561663552F}">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3BDF9210-888A-431D-8DB7-52217AAE8741}">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32836BEB-A232-420F-9F07-A7028A6850FE}">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E58DA570-4A22-41B0-800C-40B6E92A60A0}">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606D740D-60BE-4C92-859F-1A9A7066895F}">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956E188A-A1A5-4BB9-BAB3-4F702014C09C}">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C4856C4A-02B2-4AB4-9D1A-6C67745C633A}">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5D4AF4FA-CD0E-4738-B96F-F45A045CE43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4FAA0D5F-4D79-4004-8FF8-3764306BD1F8}">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FA65CB59-5840-4153-9126-51DFE4008C2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B61BCAF-F095-4A28-8D5E-7FAED554FE00}">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6808C181-F5A8-441E-8E98-8EF424C918AA}">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8CA9EC66-7A19-4F1B-AEF0-00C01AC81B18}">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9C774A31-D200-4893-8A4E-D85F8C75B66F}">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7EA99D15-901E-417F-AE8F-DE2C35F17305}">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00141C7-BC5E-41CB-BA9B-39A2D2EFD7EC}">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3D1FDC7D-8EAF-44D9-9B13-11F4942A732D}">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CF64B059-1BF9-495C-AE18-EC104225834F}">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A0C6789F-A8B8-4C7B-8277-EFD083B059AA}">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BD09D8E3-86A5-4E23-AA6F-E560A62CB16C}">
      <text>
        <r>
          <rPr>
            <b/>
            <sz val="9"/>
            <color indexed="81"/>
            <rFont val="돋움"/>
            <family val="3"/>
            <charset val="129"/>
          </rPr>
          <t>중도퇴사자환급액</t>
        </r>
      </text>
    </comment>
    <comment ref="B75" authorId="0" shapeId="0" xr:uid="{4AB17F80-E02C-450A-B58C-B7D96D259956}">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A4DBA9FA-ED4A-4D35-A6DA-3E4FED13806E}">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FDD8DD12-9119-4014-84D6-8345A6B48257}">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8923D768-07DE-401A-AE60-AFF4F7525335}">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2A6F1444-E95C-4C9B-9B51-1F768E8EB393}">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8F0F3D82-8DE6-4ECC-81B4-952841D60E56}">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600FF09E-5C1E-4C86-986B-D546C5D7733B}">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B6774FF5-53C8-4BC0-AF93-3AF30651E378}">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3E483D3F-EE59-484D-99E7-33AAFB295BCA}">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B588451C-D49B-49AC-A576-C5816C223BA8}">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0C811562-4753-46E4-A12D-6F4A4863F143}">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2380BDD4-DD58-4C72-A196-EF1C798C14DA}">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1B992BF5-54D0-4A3D-875F-FE4DFE1E075C}">
      <text>
        <r>
          <rPr>
            <b/>
            <sz val="9"/>
            <color indexed="81"/>
            <rFont val="돋움"/>
            <family val="3"/>
            <charset val="129"/>
          </rPr>
          <t>입국목적 : 
1. 정부간협약
2. 기술도입계약
3. 조특법감면</t>
        </r>
      </text>
    </comment>
    <comment ref="E96" authorId="1" shapeId="0" xr:uid="{10182889-D3A7-4952-8820-7F9424A37C78}">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B822839B-92F5-4E23-AFC2-8772D630C2DC}">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09D859FC-DE86-4705-AEF5-D3672DF96FAC}">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FA819531-4BE5-4BEB-9331-E4458835B5A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FF4E65C8-A611-4C6D-A5F9-68B1FC253BDE}">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F1E293CA-A0FF-4B39-AF55-06670A5D3097}">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D42EFB6A-D7D0-4A14-90A7-B2E619AA2E76}">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FAE18265-D0FC-4E12-B364-607B50FDBDA7}">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D769422D-0B9E-4A88-B2C2-6CA2F967CF1F}">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0A6B3350-EDEC-4B5E-9931-C9AE796BF56E}">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F3C465DD-6DD5-455B-B9E5-FF9B2048AF71}">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A17AA22A-7243-4D09-9B3E-4C89E9B58AAA}">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1D07C715-0474-4AC1-9F68-618E6575B12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A2EFBCF3-EF9B-40F3-AEA1-141DCCCCE3B6}">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952B2EA7-3F64-4869-B321-3A172007474D}">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C9370997-16A2-473C-8501-60C5B1776D03}">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8661E7F7-7BC4-4B29-AFF6-F0F8CCC8D3F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B951BF71-0BB5-456E-9F06-A44D5579E0E4}">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A783EDCC-AABA-49D5-9D13-D7D549ECD028}">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0327B61F-1337-4BF6-87D1-16805D1A95EA}">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43313D7B-38D0-48DC-BB52-FA545909E953}">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EC91AB58-54D9-448B-973D-7F5092B70B6A}">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B642D603-3A5C-4029-B062-94061200C8F9}">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35EA80-337A-4798-B74F-61F066DC8A24}">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E8C3011C-84A0-42E4-9DE3-923F66E090A7}">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E0493DBA-844C-445E-8F52-BE43CEBAA3E7}">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A79CCC32-D967-40D4-8990-226D3E38CB6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6AFA4FD3-49A4-4FF7-A40B-1952E46BF8AF}">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717EB8F2-1090-4C50-BA4F-9C4F01C5F027}">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E713F74B-7FEB-43D3-A360-8AA16D3AD152}">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E6D6F6BE-6AB5-48F8-A6CA-E5F543CECEE9}">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C396F05B-393B-45A1-B95E-8E51C52E01B8}">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2E974D33-6A65-47EB-BBD3-F3CF5C57C5E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DFBE162A-8CAB-4A60-9F8B-C45A23F2DD12}">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3F4B77D-8C1D-4170-83F0-5B916E6FD7FF}">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9978AC66-435E-417F-BF8A-1191A70A4A75}">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BEDE605F-5BCA-4728-8E4C-C0524268729F}">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5A4742-05C2-45FD-818B-F0374228367D}">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61A3A7FA-05A3-47B5-B335-D17E13F66FD0}">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C0B894E0-4372-472F-8FA0-B39FF5EE24CD}">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22BACC4A-8FAD-4987-84CD-EF2BB98A0495}">
      <text>
        <r>
          <rPr>
            <b/>
            <sz val="9"/>
            <color indexed="81"/>
            <rFont val="돋움"/>
            <family val="3"/>
            <charset val="129"/>
          </rPr>
          <t>▶ 기부금 이월분
  · 이월된 법정기부금, 특례기부금, 지정기부금 중 공제한도 내 금액</t>
        </r>
      </text>
    </comment>
    <comment ref="AG128" authorId="1" shapeId="0" xr:uid="{9EBFED13-82E3-4731-B995-71CD928FE56B}">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26311288-770B-4A81-BEF0-2A6CBDE7DB6A}">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5A9E7329-D4B9-4781-A03E-A0040072FFA0}">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CE5FD5DE-0B94-4858-A4D2-F0E8D2C3756C}">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B4439DB3-BDF6-4EF1-967E-B7A6D2A65291}">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1B69CF63-0B6E-43C7-AB1B-20AC07D4F332}">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AA5CA5F0-F715-407A-BC6E-B235762C9A03}">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7E6554C-774C-44FC-9B0B-E7A37253973C}">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E70ED1E5-36CE-4175-B8CC-24EC60BAA55B}">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2CE38588-9342-42A5-AE5A-0EEB8F90C4AD}">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76B5DF8C-4CDB-4291-B075-9BCE1B68F3E7}">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20E9B70B-98A5-41A4-8A5F-E9DB7D197A23}">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48DCF267-102C-41BF-883D-284BA775F8C4}">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B21C61E9-F0C1-42C6-8E53-7E082B30901C}">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314323A6-AAD7-4EFF-98EE-0E5BFAE02D69}">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A296AA89-5636-43E4-BCB8-113D3295FD50}">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814CB93F-0055-41A1-90A7-CA09C3B2712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357A857A-4DB8-4DB1-A1DC-C53AE51F4D66}">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5395C63D-B120-457F-82CB-13A4177D947E}">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4855789A-D9D9-4013-90AA-DF5D3D47B95A}">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315CECA3-3709-49AA-9047-4386628746CC}">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07223FBF-E00B-497F-9FC0-9F4291D1A71C}">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9464B8C5-5181-4BD4-9F72-EC68639406D9}">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8651C383-A12D-414E-83D7-B03ED6343B1D}">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60209FF-3A11-4268-BFBB-F23212DF0FA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5FC55D07-E9F0-42FF-BAEB-91C720B6402B}">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046FF0B-3884-488B-841B-3F28D3CF48F4}">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0769838F-9113-4B7C-96E4-9D29605EB04D}">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842FEFEB-6B83-447A-971B-31B9A05646A9}">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9EDAD22C-EE3C-45B9-8A6E-385ED4953D14}">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CC02B186-F36F-4BF3-95E8-5CF709B73162}">
      <text>
        <r>
          <rPr>
            <b/>
            <sz val="9"/>
            <color indexed="81"/>
            <rFont val="돋움"/>
            <family val="3"/>
            <charset val="129"/>
          </rPr>
          <t>①신고구분란은</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매월</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반기별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반기</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수정신고서는</t>
        </r>
        <r>
          <rPr>
            <b/>
            <sz val="9"/>
            <color indexed="81"/>
            <rFont val="Tahoma"/>
            <family val="2"/>
          </rPr>
          <t xml:space="preserve"> "</t>
        </r>
        <r>
          <rPr>
            <b/>
            <sz val="9"/>
            <color indexed="81"/>
            <rFont val="돋움"/>
            <family val="3"/>
            <charset val="129"/>
          </rPr>
          <t>수정</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소득처분에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신고시에는</t>
        </r>
        <r>
          <rPr>
            <b/>
            <sz val="9"/>
            <color indexed="81"/>
            <rFont val="Tahoma"/>
            <family val="2"/>
          </rPr>
          <t xml:space="preserve"> "</t>
        </r>
        <r>
          <rPr>
            <b/>
            <sz val="9"/>
            <color indexed="81"/>
            <rFont val="돋움"/>
            <family val="3"/>
            <charset val="129"/>
          </rPr>
          <t>소득처분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t>
        </r>
        <r>
          <rPr>
            <b/>
            <sz val="9"/>
            <color indexed="81"/>
            <rFont val="Tahoma"/>
            <family val="2"/>
          </rPr>
          <t>(</t>
        </r>
        <r>
          <rPr>
            <b/>
            <sz val="9"/>
            <color indexed="81"/>
            <rFont val="돋움"/>
            <family val="3"/>
            <charset val="129"/>
          </rPr>
          <t>지점법인</t>
        </r>
        <r>
          <rPr>
            <b/>
            <sz val="9"/>
            <color indexed="81"/>
            <rFont val="Tahoma"/>
            <family val="2"/>
          </rPr>
          <t>·</t>
        </r>
        <r>
          <rPr>
            <b/>
            <sz val="9"/>
            <color indexed="81"/>
            <rFont val="돋움"/>
            <family val="3"/>
            <charset val="129"/>
          </rPr>
          <t>국가기관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개인은</t>
        </r>
        <r>
          <rPr>
            <b/>
            <sz val="9"/>
            <color indexed="81"/>
            <rFont val="Tahoma"/>
            <family val="2"/>
          </rPr>
          <t xml:space="preserve"> </t>
        </r>
        <r>
          <rPr>
            <b/>
            <sz val="9"/>
            <color indexed="81"/>
            <rFont val="돋움"/>
            <family val="3"/>
            <charset val="129"/>
          </rPr>
          <t>제외합니다</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신고서에</t>
        </r>
        <r>
          <rPr>
            <b/>
            <sz val="9"/>
            <color indexed="81"/>
            <rFont val="Tahoma"/>
            <family val="2"/>
          </rPr>
          <t xml:space="preserve"> </t>
        </r>
        <r>
          <rPr>
            <b/>
            <sz val="9"/>
            <color indexed="81"/>
            <rFont val="돋움"/>
            <family val="3"/>
            <charset val="129"/>
          </rPr>
          <t>계속근무자의</t>
        </r>
        <r>
          <rPr>
            <b/>
            <sz val="9"/>
            <color indexed="81"/>
            <rFont val="Tahoma"/>
            <family val="2"/>
          </rPr>
          <t xml:space="preserve"> </t>
        </r>
        <r>
          <rPr>
            <b/>
            <sz val="9"/>
            <color indexed="81"/>
            <rFont val="돋움"/>
            <family val="3"/>
            <charset val="129"/>
          </rPr>
          <t>연말정산분이</t>
        </r>
        <r>
          <rPr>
            <b/>
            <sz val="9"/>
            <color indexed="81"/>
            <rFont val="Tahoma"/>
            <family val="2"/>
          </rPr>
          <t xml:space="preserve"> </t>
        </r>
        <r>
          <rPr>
            <b/>
            <sz val="9"/>
            <color indexed="81"/>
            <rFont val="돋움"/>
            <family val="3"/>
            <charset val="129"/>
          </rPr>
          <t>포함된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매월</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연말</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두</t>
        </r>
        <r>
          <rPr>
            <b/>
            <sz val="9"/>
            <color indexed="81"/>
            <rFont val="Tahoma"/>
            <family val="2"/>
          </rPr>
          <t xml:space="preserve"> </t>
        </r>
        <r>
          <rPr>
            <b/>
            <sz val="9"/>
            <color indexed="81"/>
            <rFont val="돋움"/>
            <family val="3"/>
            <charset val="129"/>
          </rPr>
          <t>곳에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환급신청하려는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환급신청</t>
        </r>
        <r>
          <rPr>
            <b/>
            <sz val="9"/>
            <color indexed="81"/>
            <rFont val="Tahoma"/>
            <family val="2"/>
          </rPr>
          <t>"</t>
        </r>
        <r>
          <rPr>
            <b/>
            <sz val="9"/>
            <color indexed="81"/>
            <rFont val="돋움"/>
            <family val="3"/>
            <charset val="129"/>
          </rPr>
          <t>란에도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3" authorId="0" shapeId="0" xr:uid="{0990417D-B318-4254-A3E4-6DE9E5F0FF8E}">
      <text>
        <r>
          <rPr>
            <b/>
            <sz val="9"/>
            <color indexed="81"/>
            <rFont val="돋움"/>
            <family val="3"/>
            <charset val="129"/>
          </rPr>
          <t>②귀속연월란은</t>
        </r>
        <r>
          <rPr>
            <b/>
            <sz val="9"/>
            <color indexed="81"/>
            <rFont val="Tahoma"/>
            <family val="2"/>
          </rPr>
          <t xml:space="preserve"> </t>
        </r>
        <r>
          <rPr>
            <b/>
            <sz val="9"/>
            <color indexed="81"/>
            <rFont val="돋움"/>
            <family val="3"/>
            <charset val="129"/>
          </rPr>
          <t>소득발생</t>
        </r>
        <r>
          <rPr>
            <b/>
            <sz val="9"/>
            <color indexed="81"/>
            <rFont val="Tahoma"/>
            <family val="2"/>
          </rPr>
          <t xml:space="preserve"> </t>
        </r>
        <r>
          <rPr>
            <b/>
            <sz val="9"/>
            <color indexed="81"/>
            <rFont val="돋움"/>
            <family val="3"/>
            <charset val="129"/>
          </rPr>
          <t>연월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개시월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Q3" authorId="0" shapeId="0" xr:uid="{8FDA99E2-7408-4356-8EEE-25A92D9D0B13}">
      <text>
        <r>
          <rPr>
            <b/>
            <sz val="7"/>
            <color indexed="81"/>
            <rFont val="굴림"/>
            <family val="3"/>
            <charset val="129"/>
          </rPr>
          <t>※ 참고사항 
 ○ 신고서(부표 등) 작성 여부란에는 원천징수이행상황신고서(부표) 작성 여부를 해당란의 ( )안에 "○"표시를 합니다. 다만, 근로소득(A01,A02,A03,A04,A10) 중 파견근로에 대한 대가, 이자소득(A50), 배당소득(A60), 법인원천(A80)에 해당하는 소득을 지급하거나 저축 등 해지 추징세액 등(A69) 및 연금저축해지가산세를 징수한 원천징수의무자 및 비거주자 또는 외국법인에게 국내원천소득을 지급한 원천징수의무자는 반드시 원천징수이행상황신고서(부표)를 작성하여 신고해야 합니다.
 ○ 원천징수 세액을 환급신청하는 경우 원천징수세액환급신청서 부표, 기납부세액 명세서, 전월미환급세액 조정명세서, 환급신청대상 소득 지급명세서 등을 제출해야 하며, 국세환급금 계좌신고란은 환급금액이 2천만원 미만인 경우에 적으며, 2천만원 이상인 경우 별도 "계좌개설신고서"를 제출해야 합니다.
 ○ 「소득세법」 제21조제1항제26호에 따른 종교인소득에 관하여는 2018년 1월 1일 이후에 발생하는 종교인소득에 대하여 원천징수하는 경우부터 적용됩니다. 
 1. 원천징수대상소득을 지급하는 원천징수의무자(대리인, 위임받은 자 또는 「소득세법」 제164조 및 「법인세법」 제120조에 따라 지급명세서를 작성하여 제출해야 하는 자를 포함합니다)는 납부(환급)세액의 유무와 관계없이 이 서식을 작성하여 제출해야 하며, 귀속연월이 다른 소득을 당월분과 함께 원천징수하는 경우에는 이 서식을 귀속월별로 각각 별지로 작성하여 제출합니다.
    ㆍ「부가치세법」 제5조제2항 및 제3항에 따라 사업자단위로 등록한 경우 법인의 본점 또는 주사무소에서는 사업자단위과세사업자로 전환되는 월 이후 지급하거나, 연말정산하는 소득에 대해 원천징수이행상황신고서를 작성하여 제출합니다.
 2. 기본사항 및 소득구분
  가. ① 신고구분란은 매월분 신고서는 "매월"에, 반기별 신고서는 "반기"에, 수정신고서는 "수정"에, 소득처분에 따른 신고 시에는 "소득처분"에 "○"표시(지점법인ㆍ국가기관 및 개인은 제외합니다)를 하며, 매월분 신고서에 계속근무자의 연말정산분이 포함된 경우에는 "매월" 및 "연말"란 두 곳에 모두 "○"표시를 합니다. 원천징수세액을 환급신청하려는 경우 "환급신청"란에도 "○" 표시를 합니다.
  나. ② 귀속연월란은 소득발생 연월[반기별납부자는 반기 개시월(예: 상반기는 ××년 1월)을 말합니다]을 적습니다.
  다. ③ 지급연월란은 지급한 월(또는 지급시기 의제월)[반기별납부자는 반기 종료월(예: 상반기는 ××년 6월)을 말합니다]을 적습니다.
  라. ⑤ 총지급액란은 비과세 및 과세미달을 포함한 총지급액을 적습니다. 다만, 비과세 근로소득의 경우 「소득세법 시행령」 제214조제1항제2호의2 및 제2호의3에 해당하는 금액은 제외하며, 비과세 종교인소득의 경우 「소득세법」 제12조제5호아목에 해당하는 금액(「소득세법 시행령」 제19조제3항제3호에 따른 금액을 제외한 금액을 말합니다)은 제외합니다. 
  마. [A26]연말정산란은 보험모집인 등 사업소득자(중도해약자를 포함합니다) 연말정산분을 함께 적습니다.
  바. 가산세(⑧ㆍ⑩)란에는 소득세ㆍ법인세 또는 농어촌특별세의 가산세가 있는 경우 이를 포함하여 적습니다.
  사. 비거주자 국내원천소득 중 02개인분은 아래의 예와 같이 소득종류별로 거주자분과 합산하여 해당 소득란에 적고, 비거주자 중 법인분은 법인원천[A80]란에 합산하여 적습니다.
    예) 임대ㆍ인적용역ㆍ사용료소득 등은 사업소득[A25, A26, A30]란, 유가증권양도소득 등은 비거주자 양도소득[A70]란에 합산합니다.
 3. 원천징수 명세 및 납부세액(❶)과 환급세액 조정(❷)
  가. 소득지급(④ㆍ⑤)란에는 과세미달분과 비과세를 포함한 총지급액과 총인원을 적고, 퇴직ㆍ기타ㆍ연금소득의 연금계좌란은 연금계좌에서 지급된 금액을 적습니다(그 외는 연금계좌 외로 지급되는 금액을 적음). 다만, 총지급액은 근로소득(A02, A04) 퇴직소득(A20), 사업소득(A26), 기타소득(A44)의 경우에는 주(현), 종(전) 근무지 등으로부터 지급받은 소득을 합산하여 원천징수하는 경우에는 총지급액의 합계액을 적습니다.
  나. 징수세액(⑥ ~ ⑧)란에는 각 소득별로 발생한 납부 또는 환급할 세액을 적되, 납부할 세액의 합계는 총합계 (A99의 ⑥ ~ ⑧)에 적고, 환급할 세액은 해당란에 "△"표시하여 적은 후 그 합계액은  일반환급란에 적습니다["△"표시된 세액은 어떠한 경우에도 총합계를 (A99의 ⑥ ~ ⑪)란에는 적지 않습니다］.
  다. 근로소득 연말정산 분납신청(A05)은 분납할 인원(④), 징수세액(⑥~⑧)만 기재, 징수세액란은 A04=A05+A06이 되도록 기재합니다.
     1) 인원(④), 총지급액(⑤)의 가감계(A10) = (A01 + A02 + A03 + A04), 징수세액(⑥ ~ ⑧)의 가감계(A10) = (A01 + A02 + A03 + A06)
      ※ 3월 신고분 분납신청(A05) = 4월 신고분 납부금액(A06) + 5월 신고분 납부금액(A06)
작성방법 (2)
라. 근로소득ㆍ사업소득ㆍ기타소득 및 연금소득의 경우 납부할 세액 또는 환급할 세액의 계산은 코드별 가감 계[A10, A30, A40 또는 A47]의 금액을 기준으로 합니다.
    1) 징수세액(⑥ ~ ⑧)란에 납부할 세액만 있는 경우에는 소득별로 납부세액(⑩ㆍ⑪)란에 옮겨 적습니다.
    2) 징수세액(⑥ ~ ⑧)란에 환급할 세액만 있는 경우에는 그 합계를 ⑮ 일반환급란에 적습니다.
    3) 징수세액(⑥ ~ ⑧)란에 각 소득종류별로 납부할 세액과 환급할 세액이 각각 있는 경우는 다음과 같이 적습니다.
      가) 납부할 세액의 합계가 조정대상 환급세액보다 큰 경우에는  조정대상환급세액란의 금액을 ⑨ 당월조정환급세액란에 코드[A10, A20,ㆍㆍ]순서대로 적어 조정환급하고, 잔액은 납부세액(⑩ㆍ⑪)란에 적습니다.
      나) 납부할 세액의 합계가 환급할 세액인  조정대상환급세액보다 작은 경우에는 위와 같은 방법으로 조정하여 환급하고, 그 나머지는 납부세액(⑩ㆍ⑪)란에 적지 아니하며,  차월이월 환급세액란에 적습니다.
      ※ 위의 가) 및 나)에 따른 세목(소득세ㆍ법인세 및 농어촌특별세)간 조정환급은 그 조정환급 명세를 원천징수이행상황신고서에 적은 경우에만 가능하며, 원천징수이행상황신고서에 적지 않고 임의 조정하여 충당한 경우에는 무납부로 처리됩니다.
      다)  당월조정환급세액란의 합계액[A99코드의 ]은  당월조정환급세액계란에 옮겨 적습니다.
    4) 금융회사 등 신탁재산의 경우 당월발생 환급세액( ~ )란의  신탁재산의 금액은 신탁재산이 원천징수된 세액에서 신탁재산분등법인원천세액환급(충당)계산서(「법인세법 시행규칙」 별지 제69호서식) ⑦ 법인세란의 계 금액을 뺀 금액을 적어 먼저 법인세부터 ⑨ 당월조정환급세액란에서 조정환급하고, 나머지는 위 3)의 방법과 같이 조정합니다.
    5)  그 밖의 환급세액란은 금융회사 등이 「소득세법 시행령」 제102조에 따라 환매조건부채권의 매매거래에 따른 원천징수세액을 환급하는 금액 및 「법인세법 시행령」 제114조의2에 따라 환매조건부채권 등의 매매거래에 따른 원천징수세액을 환급하는 금액을 "금융회사 등"란에 적어 먼저 법인세부터 ⑨ 당월조정환급세액란에서 조정환급하고, 나머지는 위 3)의 방법과 같이 조정합니다. 
       또한 합병법인이 피합병법인의 최종 차월 이월 환급세액을 승계하거나, 사업자단위과세로 지점 등의 최종 차월이월 환급세액을 승계하는 경우 그 승계금액을 "합병 등"란에 적을 수 있습니다. "합병 등"란에 피합병법인 및 지점 등의 최종 차월이월 환급세액을 적은 경우에는 합병 및 사업자단위과세 전환 등에 따른 차월이월 환급세액 승계 명세서(제8쪽)를 제출해야 합니다.
    6) 4)번 및 5)번 모두 조정환급하려는 경우에는 4)번부터 조정하여 환급합니다.
    7)  차월이월 환급세액 중 환급받으려는 금액을  환급신청액에 적고 원천징수세액환급신청서 부표를 작성합니다.
  마. 저축 등 해지 추징세액 등(A69)란은 이 서식 부표의 [C41, C42, C43, C44, C45]의 합계를 적습니다.
  바. 납부세액의 납부서는 신고서ㆍ소득종류별(근로소득세, 퇴직소득세 등)로 별지에 작성하여 납부합니다.
4. 반기별 신고ㆍ납부자의 신고서 작성방법
   가. 인원
    1) 간이세액(A01): 반기(6개월)의 마지막 달의 인원을 적습니다.
    2) 중도퇴사(A02): 반기(6개월) 중 중도퇴사자의 총인원을 적습니다.
    3) 일용근로(A03): 월별 순인원의 6개월 합계 인원을 적습니다.
    4) 사업(A25)ㆍ기타소득(A40): 지급명세서 제출대상인원(순인원)을 적습니다.
    5) 퇴직(A20)ㆍ이자(A50)ㆍ배당(A60)ㆍ법인원천(A80): 지급명세서 제출대상 인원을 적습니다.
   나. 지급액: 신고ㆍ납부 대상 6개월 합계액을 적습니다.
   다. 귀속월, 지급월, 제출일은 다음과 같이 적습니다.
    1) 1월 신고ㆍ납부: 귀속월 201X년 7월 , 지급월 201X년 12월 , 제출일 201X년 1월
    2) 7월 신고ㆍ납부: 귀속월 201X년 1월 , 지급월 201X년  6월 , 제출일 201X년 7월    
   라. 반기납 포기를 하는 경우 반기납 개시월부터 포기월까지의 신고서를 한 장으로 작성합니다.
    (예) 2010년 4월 반기납 포기: 귀속연월에는 반기납 개시월(2010년 1월)을, 지급연월에는 반기납 포기월(2010년 4월)을 적습니다.
※ 수정원천징수이행상황신고서 작성방법(① 신고구분란에 수정으로 표시된 경우를 말합니다)
  1. 처음 신고분 자체의 오류정정만 수정신고대상에 해당합니다(따라서 추가지급 등에 의한 신고는 귀속연월을 정확히 적어 정상신고해야 합니다).
  2. 수정신고서는 별지로 작성ㆍ제출하며, 귀속연월과 지급연월은 반드시 수정 전 신고서와 동일하게 적습니다.
  3. 수정 전의 모든 숫자는 상단에 빨강색으로, 수정 후 모든 숫자는 하단에 검정색으로 적습니다.
  4. 수정신고로 발생한 납부 또는 환급할 세액은 수정 신고서의 [A90]란은 적지 않으며, 그 세액은 수정신고하는 월에 제출하는 당월분 신고서의 수정신고 [A90]란에 옮겨 적어 납부ㆍ환급세액을 조정해야 합니다.</t>
        </r>
      </text>
    </comment>
    <comment ref="C6" authorId="0" shapeId="0" xr:uid="{FB15392C-E2DF-4371-9FF9-9A0A994C38A8}">
      <text>
        <r>
          <rPr>
            <b/>
            <sz val="9"/>
            <color indexed="81"/>
            <rFont val="Tahoma"/>
            <family val="2"/>
          </rPr>
          <t xml:space="preserve">4. </t>
        </r>
        <r>
          <rPr>
            <b/>
            <sz val="9"/>
            <color indexed="81"/>
            <rFont val="돋움"/>
            <family val="3"/>
            <charset val="129"/>
          </rPr>
          <t>반기별</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납부자의</t>
        </r>
        <r>
          <rPr>
            <b/>
            <sz val="9"/>
            <color indexed="81"/>
            <rFont val="Tahoma"/>
            <family val="2"/>
          </rPr>
          <t xml:space="preserve"> </t>
        </r>
        <r>
          <rPr>
            <b/>
            <sz val="9"/>
            <color indexed="81"/>
            <rFont val="돋움"/>
            <family val="3"/>
            <charset val="129"/>
          </rPr>
          <t>신고서</t>
        </r>
        <r>
          <rPr>
            <b/>
            <sz val="9"/>
            <color indexed="81"/>
            <rFont val="Tahoma"/>
            <family val="2"/>
          </rPr>
          <t xml:space="preserve"> </t>
        </r>
        <r>
          <rPr>
            <b/>
            <sz val="9"/>
            <color indexed="81"/>
            <rFont val="돋움"/>
            <family val="3"/>
            <charset val="129"/>
          </rPr>
          <t xml:space="preserve">작성방법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 xml:space="preserve">인원
</t>
        </r>
        <r>
          <rPr>
            <b/>
            <sz val="9"/>
            <color indexed="81"/>
            <rFont val="Tahoma"/>
            <family val="2"/>
          </rPr>
          <t xml:space="preserve">    (1) </t>
        </r>
        <r>
          <rPr>
            <b/>
            <sz val="9"/>
            <color indexed="81"/>
            <rFont val="돋움"/>
            <family val="3"/>
            <charset val="129"/>
          </rPr>
          <t>간이세액</t>
        </r>
        <r>
          <rPr>
            <b/>
            <sz val="9"/>
            <color indexed="81"/>
            <rFont val="Tahoma"/>
            <family val="2"/>
          </rPr>
          <t xml:space="preserve">(A01):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t>
        </r>
        <r>
          <rPr>
            <b/>
            <sz val="9"/>
            <color indexed="81"/>
            <rFont val="돋움"/>
            <family val="3"/>
            <charset val="129"/>
          </rPr>
          <t>의</t>
        </r>
        <r>
          <rPr>
            <b/>
            <sz val="9"/>
            <color indexed="81"/>
            <rFont val="Tahoma"/>
            <family val="2"/>
          </rPr>
          <t xml:space="preserve"> </t>
        </r>
        <r>
          <rPr>
            <b/>
            <sz val="9"/>
            <color indexed="81"/>
            <rFont val="돋움"/>
            <family val="3"/>
            <charset val="129"/>
          </rPr>
          <t>마지막</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중도퇴사</t>
        </r>
        <r>
          <rPr>
            <b/>
            <sz val="9"/>
            <color indexed="81"/>
            <rFont val="Tahoma"/>
            <family val="2"/>
          </rPr>
          <t xml:space="preserve">(A02):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중도퇴사자의</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일용근로</t>
        </r>
        <r>
          <rPr>
            <b/>
            <sz val="9"/>
            <color indexed="81"/>
            <rFont val="Tahoma"/>
            <family val="2"/>
          </rPr>
          <t xml:space="preserve">(A03): </t>
        </r>
        <r>
          <rPr>
            <b/>
            <sz val="9"/>
            <color indexed="81"/>
            <rFont val="돋움"/>
            <family val="3"/>
            <charset val="129"/>
          </rPr>
          <t>월별</t>
        </r>
        <r>
          <rPr>
            <b/>
            <sz val="9"/>
            <color indexed="81"/>
            <rFont val="Tahoma"/>
            <family val="2"/>
          </rPr>
          <t xml:space="preserve"> </t>
        </r>
        <r>
          <rPr>
            <b/>
            <sz val="9"/>
            <color indexed="81"/>
            <rFont val="돋움"/>
            <family val="3"/>
            <charset val="129"/>
          </rPr>
          <t>순인원의</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사업</t>
        </r>
        <r>
          <rPr>
            <b/>
            <sz val="9"/>
            <color indexed="81"/>
            <rFont val="Tahoma"/>
            <family val="2"/>
          </rPr>
          <t>(A25)·</t>
        </r>
        <r>
          <rPr>
            <b/>
            <sz val="9"/>
            <color indexed="81"/>
            <rFont val="돋움"/>
            <family val="3"/>
            <charset val="129"/>
          </rPr>
          <t>기타소득</t>
        </r>
        <r>
          <rPr>
            <b/>
            <sz val="9"/>
            <color indexed="81"/>
            <rFont val="Tahoma"/>
            <family val="2"/>
          </rPr>
          <t xml:space="preserve">(A40):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제출대상인원</t>
        </r>
        <r>
          <rPr>
            <b/>
            <sz val="9"/>
            <color indexed="81"/>
            <rFont val="Tahoma"/>
            <family val="2"/>
          </rPr>
          <t>(</t>
        </r>
        <r>
          <rPr>
            <b/>
            <sz val="9"/>
            <color indexed="81"/>
            <rFont val="돋움"/>
            <family val="3"/>
            <charset val="129"/>
          </rPr>
          <t>순인원</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(5) </t>
        </r>
        <r>
          <rPr>
            <b/>
            <sz val="9"/>
            <color indexed="81"/>
            <rFont val="돋움"/>
            <family val="3"/>
            <charset val="129"/>
          </rPr>
          <t>퇴직</t>
        </r>
        <r>
          <rPr>
            <b/>
            <sz val="9"/>
            <color indexed="81"/>
            <rFont val="Tahoma"/>
            <family val="2"/>
          </rPr>
          <t>(A20)·</t>
        </r>
        <r>
          <rPr>
            <b/>
            <sz val="9"/>
            <color indexed="81"/>
            <rFont val="돋움"/>
            <family val="3"/>
            <charset val="129"/>
          </rPr>
          <t>이자</t>
        </r>
        <r>
          <rPr>
            <b/>
            <sz val="9"/>
            <color indexed="81"/>
            <rFont val="Tahoma"/>
            <family val="2"/>
          </rPr>
          <t>(A50)·</t>
        </r>
        <r>
          <rPr>
            <b/>
            <sz val="9"/>
            <color indexed="81"/>
            <rFont val="돋움"/>
            <family val="3"/>
            <charset val="129"/>
          </rPr>
          <t>배당</t>
        </r>
        <r>
          <rPr>
            <b/>
            <sz val="9"/>
            <color indexed="81"/>
            <rFont val="Tahoma"/>
            <family val="2"/>
          </rPr>
          <t>(A60)·</t>
        </r>
        <r>
          <rPr>
            <b/>
            <sz val="9"/>
            <color indexed="81"/>
            <rFont val="돋움"/>
            <family val="3"/>
            <charset val="129"/>
          </rPr>
          <t>법인원천</t>
        </r>
        <r>
          <rPr>
            <b/>
            <sz val="9"/>
            <color indexed="81"/>
            <rFont val="Tahoma"/>
            <family val="2"/>
          </rPr>
          <t xml:space="preserve">(A80):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지급액</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대상</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t>
        </r>
        <r>
          <rPr>
            <b/>
            <sz val="9"/>
            <color indexed="81"/>
            <rFont val="Tahoma"/>
            <family val="2"/>
          </rPr>
          <t xml:space="preserve">. </t>
        </r>
        <r>
          <rPr>
            <b/>
            <sz val="9"/>
            <color indexed="81"/>
            <rFont val="돋움"/>
            <family val="3"/>
            <charset val="129"/>
          </rPr>
          <t>귀속월</t>
        </r>
        <r>
          <rPr>
            <b/>
            <sz val="9"/>
            <color indexed="81"/>
            <rFont val="Tahoma"/>
            <family val="2"/>
          </rPr>
          <t xml:space="preserve">, </t>
        </r>
        <r>
          <rPr>
            <b/>
            <sz val="9"/>
            <color indexed="81"/>
            <rFont val="돋움"/>
            <family val="3"/>
            <charset val="129"/>
          </rPr>
          <t>지급월</t>
        </r>
        <r>
          <rPr>
            <b/>
            <sz val="9"/>
            <color indexed="81"/>
            <rFont val="Tahoma"/>
            <family val="2"/>
          </rPr>
          <t xml:space="preserve">, </t>
        </r>
        <r>
          <rPr>
            <b/>
            <sz val="9"/>
            <color indexed="81"/>
            <rFont val="돋움"/>
            <family val="3"/>
            <charset val="129"/>
          </rPr>
          <t>제출일자는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(1) 1</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 xml:space="preserve">월
</t>
        </r>
        <r>
          <rPr>
            <b/>
            <sz val="9"/>
            <color indexed="81"/>
            <rFont val="Tahoma"/>
            <family val="2"/>
          </rPr>
          <t xml:space="preserve">    (2) 7</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t>
        </r>
        <r>
          <rPr>
            <b/>
            <sz val="9"/>
            <color indexed="81"/>
            <rFont val="돋움"/>
            <family val="3"/>
            <charset val="129"/>
          </rPr>
          <t>라</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포기를</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개시월부터</t>
        </r>
        <r>
          <rPr>
            <b/>
            <sz val="9"/>
            <color indexed="81"/>
            <rFont val="Tahoma"/>
            <family val="2"/>
          </rPr>
          <t xml:space="preserve"> </t>
        </r>
        <r>
          <rPr>
            <b/>
            <sz val="9"/>
            <color indexed="81"/>
            <rFont val="돋움"/>
            <family val="3"/>
            <charset val="129"/>
          </rPr>
          <t>포기월까지의</t>
        </r>
        <r>
          <rPr>
            <b/>
            <sz val="9"/>
            <color indexed="81"/>
            <rFont val="Tahoma"/>
            <family val="2"/>
          </rPr>
          <t xml:space="preserve"> </t>
        </r>
        <r>
          <rPr>
            <b/>
            <sz val="9"/>
            <color indexed="81"/>
            <rFont val="돋움"/>
            <family val="3"/>
            <charset val="129"/>
          </rPr>
          <t>신고서를</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장으로</t>
        </r>
        <r>
          <rPr>
            <b/>
            <sz val="9"/>
            <color indexed="81"/>
            <rFont val="Tahoma"/>
            <family val="2"/>
          </rPr>
          <t xml:space="preserve"> </t>
        </r>
        <r>
          <rPr>
            <b/>
            <sz val="9"/>
            <color indexed="81"/>
            <rFont val="돋움"/>
            <family val="3"/>
            <charset val="129"/>
          </rPr>
          <t>작성합니다</t>
        </r>
        <r>
          <rPr>
            <b/>
            <sz val="9"/>
            <color indexed="81"/>
            <rFont val="Tahoma"/>
            <family val="2"/>
          </rPr>
          <t>.
    (</t>
        </r>
        <r>
          <rPr>
            <b/>
            <sz val="9"/>
            <color indexed="81"/>
            <rFont val="돋움"/>
            <family val="3"/>
            <charset val="129"/>
          </rPr>
          <t>예</t>
        </r>
        <r>
          <rPr>
            <b/>
            <sz val="9"/>
            <color indexed="81"/>
            <rFont val="Tahoma"/>
            <family val="2"/>
          </rPr>
          <t>) 2010. 4</t>
        </r>
        <r>
          <rPr>
            <b/>
            <sz val="9"/>
            <color indexed="81"/>
            <rFont val="돋움"/>
            <family val="3"/>
            <charset val="129"/>
          </rPr>
          <t>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t>
        </r>
        <r>
          <rPr>
            <b/>
            <sz val="9"/>
            <color indexed="81"/>
            <rFont val="Tahoma"/>
            <family val="2"/>
          </rPr>
          <t xml:space="preserve"> : </t>
        </r>
        <r>
          <rPr>
            <b/>
            <sz val="9"/>
            <color indexed="81"/>
            <rFont val="돋움"/>
            <family val="3"/>
            <charset val="129"/>
          </rPr>
          <t>귀속연월에는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t>
        </r>
        <r>
          <rPr>
            <b/>
            <sz val="9"/>
            <color indexed="81"/>
            <rFont val="Tahoma"/>
            <family val="2"/>
          </rPr>
          <t>(2010</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지급연월에는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포기월</t>
        </r>
        <r>
          <rPr>
            <b/>
            <sz val="9"/>
            <color indexed="81"/>
            <rFont val="Tahoma"/>
            <family val="2"/>
          </rPr>
          <t>(2010</t>
        </r>
        <r>
          <rPr>
            <b/>
            <sz val="9"/>
            <color indexed="81"/>
            <rFont val="돋움"/>
            <family val="3"/>
            <charset val="129"/>
          </rPr>
          <t>년</t>
        </r>
        <r>
          <rPr>
            <b/>
            <sz val="9"/>
            <color indexed="81"/>
            <rFont val="Tahoma"/>
            <family val="2"/>
          </rPr>
          <t xml:space="preserve"> 4</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E6" authorId="0" shapeId="0" xr:uid="{91733C9D-D951-47AC-BFC3-0715D1015D58}">
      <text>
        <r>
          <rPr>
            <b/>
            <sz val="9"/>
            <color indexed="81"/>
            <rFont val="돋움"/>
            <family val="3"/>
            <charset val="129"/>
          </rPr>
          <t>※</t>
        </r>
        <r>
          <rPr>
            <b/>
            <sz val="9"/>
            <color indexed="81"/>
            <rFont val="Tahoma"/>
            <family val="2"/>
          </rPr>
          <t xml:space="preserve"> </t>
        </r>
        <r>
          <rPr>
            <b/>
            <sz val="9"/>
            <color indexed="81"/>
            <rFont val="돋움"/>
            <family val="3"/>
            <charset val="129"/>
          </rPr>
          <t>수정원천징수이행상황신고서</t>
        </r>
        <r>
          <rPr>
            <b/>
            <sz val="9"/>
            <color indexed="81"/>
            <rFont val="Tahoma"/>
            <family val="2"/>
          </rPr>
          <t xml:space="preserve"> </t>
        </r>
        <r>
          <rPr>
            <b/>
            <sz val="9"/>
            <color indexed="81"/>
            <rFont val="돋움"/>
            <family val="3"/>
            <charset val="129"/>
          </rPr>
          <t>작성방법</t>
        </r>
        <r>
          <rPr>
            <b/>
            <sz val="9"/>
            <color indexed="81"/>
            <rFont val="Tahoma"/>
            <family val="2"/>
          </rPr>
          <t>(</t>
        </r>
        <r>
          <rPr>
            <b/>
            <sz val="9"/>
            <color indexed="81"/>
            <rFont val="돋움"/>
            <family val="3"/>
            <charset val="129"/>
          </rPr>
          <t>①신고구분란에</t>
        </r>
        <r>
          <rPr>
            <b/>
            <sz val="9"/>
            <color indexed="81"/>
            <rFont val="Tahoma"/>
            <family val="2"/>
          </rPr>
          <t xml:space="preserve"> </t>
        </r>
        <r>
          <rPr>
            <b/>
            <sz val="9"/>
            <color indexed="81"/>
            <rFont val="돋움"/>
            <family val="3"/>
            <charset val="129"/>
          </rPr>
          <t>수정으로</t>
        </r>
        <r>
          <rPr>
            <b/>
            <sz val="9"/>
            <color indexed="81"/>
            <rFont val="Tahoma"/>
            <family val="2"/>
          </rPr>
          <t xml:space="preserve"> </t>
        </r>
        <r>
          <rPr>
            <b/>
            <sz val="9"/>
            <color indexed="81"/>
            <rFont val="돋움"/>
            <family val="3"/>
            <charset val="129"/>
          </rPr>
          <t>표시된</t>
        </r>
        <r>
          <rPr>
            <b/>
            <sz val="9"/>
            <color indexed="81"/>
            <rFont val="Tahoma"/>
            <family val="2"/>
          </rPr>
          <t xml:space="preserve"> </t>
        </r>
        <r>
          <rPr>
            <b/>
            <sz val="9"/>
            <color indexed="81"/>
            <rFont val="돋움"/>
            <family val="3"/>
            <charset val="129"/>
          </rPr>
          <t>경우를</t>
        </r>
        <r>
          <rPr>
            <b/>
            <sz val="9"/>
            <color indexed="81"/>
            <rFont val="Tahoma"/>
            <family val="2"/>
          </rPr>
          <t xml:space="preserve"> </t>
        </r>
        <r>
          <rPr>
            <b/>
            <sz val="9"/>
            <color indexed="81"/>
            <rFont val="돋움"/>
            <family val="3"/>
            <charset val="129"/>
          </rPr>
          <t>말합니다</t>
        </r>
        <r>
          <rPr>
            <b/>
            <sz val="9"/>
            <color indexed="81"/>
            <rFont val="Tahoma"/>
            <family val="2"/>
          </rPr>
          <t xml:space="preserve">)
  1. </t>
        </r>
        <r>
          <rPr>
            <b/>
            <sz val="9"/>
            <color indexed="81"/>
            <rFont val="돋움"/>
            <family val="3"/>
            <charset val="129"/>
          </rPr>
          <t>당초</t>
        </r>
        <r>
          <rPr>
            <b/>
            <sz val="9"/>
            <color indexed="81"/>
            <rFont val="Tahoma"/>
            <family val="2"/>
          </rPr>
          <t xml:space="preserve"> </t>
        </r>
        <r>
          <rPr>
            <b/>
            <sz val="9"/>
            <color indexed="81"/>
            <rFont val="돋움"/>
            <family val="3"/>
            <charset val="129"/>
          </rPr>
          <t>신고분</t>
        </r>
        <r>
          <rPr>
            <b/>
            <sz val="9"/>
            <color indexed="81"/>
            <rFont val="Tahoma"/>
            <family val="2"/>
          </rPr>
          <t xml:space="preserve"> </t>
        </r>
        <r>
          <rPr>
            <b/>
            <sz val="9"/>
            <color indexed="81"/>
            <rFont val="돋움"/>
            <family val="3"/>
            <charset val="129"/>
          </rPr>
          <t>자체의</t>
        </r>
        <r>
          <rPr>
            <b/>
            <sz val="9"/>
            <color indexed="81"/>
            <rFont val="Tahoma"/>
            <family val="2"/>
          </rPr>
          <t xml:space="preserve"> </t>
        </r>
        <r>
          <rPr>
            <b/>
            <sz val="9"/>
            <color indexed="81"/>
            <rFont val="돋움"/>
            <family val="3"/>
            <charset val="129"/>
          </rPr>
          <t>오류정정만</t>
        </r>
        <r>
          <rPr>
            <b/>
            <sz val="9"/>
            <color indexed="81"/>
            <rFont val="Tahoma"/>
            <family val="2"/>
          </rPr>
          <t xml:space="preserve"> </t>
        </r>
        <r>
          <rPr>
            <b/>
            <sz val="9"/>
            <color indexed="81"/>
            <rFont val="돋움"/>
            <family val="3"/>
            <charset val="129"/>
          </rPr>
          <t>수정신고대상에</t>
        </r>
        <r>
          <rPr>
            <b/>
            <sz val="9"/>
            <color indexed="81"/>
            <rFont val="Tahoma"/>
            <family val="2"/>
          </rPr>
          <t xml:space="preserve"> </t>
        </r>
        <r>
          <rPr>
            <b/>
            <sz val="9"/>
            <color indexed="81"/>
            <rFont val="돋움"/>
            <family val="3"/>
            <charset val="129"/>
          </rPr>
          <t>해당합니다</t>
        </r>
        <r>
          <rPr>
            <b/>
            <sz val="9"/>
            <color indexed="81"/>
            <rFont val="Tahoma"/>
            <family val="2"/>
          </rPr>
          <t>(</t>
        </r>
        <r>
          <rPr>
            <b/>
            <sz val="9"/>
            <color indexed="81"/>
            <rFont val="돋움"/>
            <family val="3"/>
            <charset val="129"/>
          </rPr>
          <t>따라서</t>
        </r>
        <r>
          <rPr>
            <b/>
            <sz val="9"/>
            <color indexed="81"/>
            <rFont val="Tahoma"/>
            <family val="2"/>
          </rPr>
          <t xml:space="preserve"> </t>
        </r>
        <r>
          <rPr>
            <b/>
            <sz val="9"/>
            <color indexed="81"/>
            <rFont val="돋움"/>
            <family val="3"/>
            <charset val="129"/>
          </rPr>
          <t>추가지급</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신고는</t>
        </r>
        <r>
          <rPr>
            <b/>
            <sz val="9"/>
            <color indexed="81"/>
            <rFont val="Tahoma"/>
            <family val="2"/>
          </rPr>
          <t xml:space="preserve"> </t>
        </r>
        <r>
          <rPr>
            <b/>
            <sz val="9"/>
            <color indexed="81"/>
            <rFont val="돋움"/>
            <family val="3"/>
            <charset val="129"/>
          </rPr>
          <t>귀속연월을</t>
        </r>
        <r>
          <rPr>
            <b/>
            <sz val="9"/>
            <color indexed="81"/>
            <rFont val="Tahoma"/>
            <family val="2"/>
          </rPr>
          <t xml:space="preserve"> </t>
        </r>
        <r>
          <rPr>
            <b/>
            <sz val="9"/>
            <color indexed="81"/>
            <rFont val="돋움"/>
            <family val="3"/>
            <charset val="129"/>
          </rPr>
          <t>정확히</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정상신고하여야</t>
        </r>
        <r>
          <rPr>
            <b/>
            <sz val="9"/>
            <color indexed="81"/>
            <rFont val="Tahoma"/>
            <family val="2"/>
          </rPr>
          <t xml:space="preserve"> </t>
        </r>
        <r>
          <rPr>
            <b/>
            <sz val="9"/>
            <color indexed="81"/>
            <rFont val="돋움"/>
            <family val="3"/>
            <charset val="129"/>
          </rPr>
          <t>합니다</t>
        </r>
        <r>
          <rPr>
            <b/>
            <sz val="9"/>
            <color indexed="81"/>
            <rFont val="Tahoma"/>
            <family val="2"/>
          </rPr>
          <t xml:space="preserve">).
  2. </t>
        </r>
        <r>
          <rPr>
            <b/>
            <sz val="9"/>
            <color indexed="81"/>
            <rFont val="돋움"/>
            <family val="3"/>
            <charset val="129"/>
          </rPr>
          <t>수정신고서는</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t>
        </r>
        <r>
          <rPr>
            <b/>
            <sz val="9"/>
            <color indexed="81"/>
            <rFont val="돋움"/>
            <family val="3"/>
            <charset val="129"/>
          </rPr>
          <t>제출하며</t>
        </r>
        <r>
          <rPr>
            <b/>
            <sz val="9"/>
            <color indexed="81"/>
            <rFont val="Tahoma"/>
            <family val="2"/>
          </rPr>
          <t xml:space="preserve">, </t>
        </r>
        <r>
          <rPr>
            <b/>
            <sz val="9"/>
            <color indexed="81"/>
            <rFont val="돋움"/>
            <family val="3"/>
            <charset val="129"/>
          </rPr>
          <t>귀속연월과</t>
        </r>
        <r>
          <rPr>
            <b/>
            <sz val="9"/>
            <color indexed="81"/>
            <rFont val="Tahoma"/>
            <family val="2"/>
          </rPr>
          <t xml:space="preserve"> </t>
        </r>
        <r>
          <rPr>
            <b/>
            <sz val="9"/>
            <color indexed="81"/>
            <rFont val="돋움"/>
            <family val="3"/>
            <charset val="129"/>
          </rPr>
          <t>지급연월은</t>
        </r>
        <r>
          <rPr>
            <b/>
            <sz val="9"/>
            <color indexed="81"/>
            <rFont val="Tahoma"/>
            <family val="2"/>
          </rPr>
          <t xml:space="preserve"> </t>
        </r>
        <r>
          <rPr>
            <b/>
            <sz val="9"/>
            <color indexed="81"/>
            <rFont val="돋움"/>
            <family val="3"/>
            <charset val="129"/>
          </rPr>
          <t>반드시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신고서와</t>
        </r>
        <r>
          <rPr>
            <b/>
            <sz val="9"/>
            <color indexed="81"/>
            <rFont val="Tahoma"/>
            <family val="2"/>
          </rPr>
          <t xml:space="preserve"> </t>
        </r>
        <r>
          <rPr>
            <b/>
            <sz val="9"/>
            <color indexed="81"/>
            <rFont val="돋움"/>
            <family val="3"/>
            <charset val="129"/>
          </rPr>
          <t>동일하게</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수정</t>
        </r>
        <r>
          <rPr>
            <b/>
            <sz val="9"/>
            <color indexed="81"/>
            <rFont val="Tahoma"/>
            <family val="2"/>
          </rPr>
          <t xml:space="preserve"> </t>
        </r>
        <r>
          <rPr>
            <b/>
            <sz val="9"/>
            <color indexed="81"/>
            <rFont val="돋움"/>
            <family val="3"/>
            <charset val="129"/>
          </rPr>
          <t>전의</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상단에</t>
        </r>
        <r>
          <rPr>
            <b/>
            <sz val="9"/>
            <color indexed="81"/>
            <rFont val="Tahoma"/>
            <family val="2"/>
          </rPr>
          <t xml:space="preserve"> </t>
        </r>
        <r>
          <rPr>
            <b/>
            <sz val="9"/>
            <color indexed="81"/>
            <rFont val="돋움"/>
            <family val="3"/>
            <charset val="129"/>
          </rPr>
          <t>빨강색으로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하단에</t>
        </r>
        <r>
          <rPr>
            <b/>
            <sz val="9"/>
            <color indexed="81"/>
            <rFont val="Tahoma"/>
            <family val="2"/>
          </rPr>
          <t xml:space="preserve"> </t>
        </r>
        <r>
          <rPr>
            <b/>
            <sz val="9"/>
            <color indexed="81"/>
            <rFont val="돋움"/>
            <family val="3"/>
            <charset val="129"/>
          </rPr>
          <t>검정색으로</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수정신고로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신고서의</t>
        </r>
        <r>
          <rPr>
            <b/>
            <sz val="9"/>
            <color indexed="81"/>
            <rFont val="Tahoma"/>
            <family val="2"/>
          </rPr>
          <t xml:space="preserve"> [A90]</t>
        </r>
        <r>
          <rPr>
            <b/>
            <sz val="9"/>
            <color indexed="81"/>
            <rFont val="돋움"/>
            <family val="3"/>
            <charset val="129"/>
          </rPr>
          <t>란은</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동</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수정신고하는</t>
        </r>
        <r>
          <rPr>
            <b/>
            <sz val="9"/>
            <color indexed="81"/>
            <rFont val="Tahoma"/>
            <family val="2"/>
          </rPr>
          <t xml:space="preserve"> </t>
        </r>
        <r>
          <rPr>
            <b/>
            <sz val="9"/>
            <color indexed="81"/>
            <rFont val="돋움"/>
            <family val="3"/>
            <charset val="129"/>
          </rPr>
          <t>월에</t>
        </r>
        <r>
          <rPr>
            <b/>
            <sz val="9"/>
            <color indexed="81"/>
            <rFont val="Tahoma"/>
            <family val="2"/>
          </rPr>
          <t xml:space="preserve"> </t>
        </r>
        <r>
          <rPr>
            <b/>
            <sz val="9"/>
            <color indexed="81"/>
            <rFont val="돋움"/>
            <family val="3"/>
            <charset val="129"/>
          </rPr>
          <t>제출하는</t>
        </r>
        <r>
          <rPr>
            <b/>
            <sz val="9"/>
            <color indexed="81"/>
            <rFont val="Tahoma"/>
            <family val="2"/>
          </rPr>
          <t xml:space="preserve"> </t>
        </r>
        <r>
          <rPr>
            <b/>
            <sz val="9"/>
            <color indexed="81"/>
            <rFont val="돋움"/>
            <family val="3"/>
            <charset val="129"/>
          </rPr>
          <t>당월분</t>
        </r>
        <r>
          <rPr>
            <b/>
            <sz val="9"/>
            <color indexed="81"/>
            <rFont val="Tahoma"/>
            <family val="2"/>
          </rPr>
          <t xml:space="preserve"> </t>
        </r>
        <r>
          <rPr>
            <b/>
            <sz val="9"/>
            <color indexed="81"/>
            <rFont val="돋움"/>
            <family val="3"/>
            <charset val="129"/>
          </rPr>
          <t>신고서의</t>
        </r>
        <r>
          <rPr>
            <b/>
            <sz val="9"/>
            <color indexed="81"/>
            <rFont val="Tahoma"/>
            <family val="2"/>
          </rPr>
          <t xml:space="preserve"> </t>
        </r>
        <r>
          <rPr>
            <b/>
            <sz val="9"/>
            <color indexed="81"/>
            <rFont val="돋움"/>
            <family val="3"/>
            <charset val="129"/>
          </rPr>
          <t>수정신고</t>
        </r>
        <r>
          <rPr>
            <b/>
            <sz val="9"/>
            <color indexed="81"/>
            <rFont val="Tahoma"/>
            <family val="2"/>
          </rPr>
          <t xml:space="preserve"> [A90]</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납부</t>
        </r>
        <r>
          <rPr>
            <b/>
            <sz val="9"/>
            <color indexed="81"/>
            <rFont val="Tahoma"/>
            <family val="2"/>
          </rPr>
          <t>·</t>
        </r>
        <r>
          <rPr>
            <b/>
            <sz val="9"/>
            <color indexed="81"/>
            <rFont val="돋움"/>
            <family val="3"/>
            <charset val="129"/>
          </rPr>
          <t>환급세액을</t>
        </r>
        <r>
          <rPr>
            <b/>
            <sz val="9"/>
            <color indexed="81"/>
            <rFont val="Tahoma"/>
            <family val="2"/>
          </rPr>
          <t xml:space="preserve"> </t>
        </r>
        <r>
          <rPr>
            <b/>
            <sz val="9"/>
            <color indexed="81"/>
            <rFont val="돋움"/>
            <family val="3"/>
            <charset val="129"/>
          </rPr>
          <t>조정하여야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6" authorId="0" shapeId="0" xr:uid="{C94F667B-B68D-44E3-A177-A42D22065D4D}">
      <text>
        <r>
          <rPr>
            <b/>
            <sz val="9"/>
            <color indexed="81"/>
            <rFont val="돋움"/>
            <family val="3"/>
            <charset val="129"/>
          </rPr>
          <t>③지급연월란은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월</t>
        </r>
        <r>
          <rPr>
            <b/>
            <sz val="9"/>
            <color indexed="81"/>
            <rFont val="Tahoma"/>
            <family val="2"/>
          </rPr>
          <t>(</t>
        </r>
        <r>
          <rPr>
            <b/>
            <sz val="9"/>
            <color indexed="81"/>
            <rFont val="돋움"/>
            <family val="3"/>
            <charset val="129"/>
          </rPr>
          <t>또는</t>
        </r>
        <r>
          <rPr>
            <b/>
            <sz val="9"/>
            <color indexed="81"/>
            <rFont val="Tahoma"/>
            <family val="2"/>
          </rPr>
          <t xml:space="preserve"> </t>
        </r>
        <r>
          <rPr>
            <b/>
            <sz val="9"/>
            <color indexed="81"/>
            <rFont val="돋움"/>
            <family val="3"/>
            <charset val="129"/>
          </rPr>
          <t>지급시기</t>
        </r>
        <r>
          <rPr>
            <b/>
            <sz val="9"/>
            <color indexed="81"/>
            <rFont val="Tahoma"/>
            <family val="2"/>
          </rPr>
          <t xml:space="preserve"> </t>
        </r>
        <r>
          <rPr>
            <b/>
            <sz val="9"/>
            <color indexed="81"/>
            <rFont val="돋움"/>
            <family val="3"/>
            <charset val="129"/>
          </rPr>
          <t>의제월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종료월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D10" authorId="0" shapeId="0" xr:uid="{7F88D696-F3F0-4A7B-9223-2F06FFACC5C4}">
      <text>
        <r>
          <rPr>
            <b/>
            <sz val="9"/>
            <color indexed="81"/>
            <rFont val="돋움"/>
            <family val="3"/>
            <charset val="129"/>
          </rPr>
          <t>「부가치세법」</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조제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사업자단위로</t>
        </r>
        <r>
          <rPr>
            <b/>
            <sz val="9"/>
            <color indexed="81"/>
            <rFont val="Tahoma"/>
            <family val="2"/>
          </rPr>
          <t xml:space="preserve"> </t>
        </r>
        <r>
          <rPr>
            <b/>
            <sz val="9"/>
            <color indexed="81"/>
            <rFont val="돋움"/>
            <family val="3"/>
            <charset val="129"/>
          </rPr>
          <t>등록한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법인의</t>
        </r>
        <r>
          <rPr>
            <b/>
            <sz val="9"/>
            <color indexed="81"/>
            <rFont val="Tahoma"/>
            <family val="2"/>
          </rPr>
          <t xml:space="preserve"> </t>
        </r>
        <r>
          <rPr>
            <b/>
            <sz val="9"/>
            <color indexed="81"/>
            <rFont val="돋움"/>
            <family val="3"/>
            <charset val="129"/>
          </rPr>
          <t>본점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주사무소에서는</t>
        </r>
        <r>
          <rPr>
            <b/>
            <sz val="9"/>
            <color indexed="81"/>
            <rFont val="Tahoma"/>
            <family val="2"/>
          </rPr>
          <t xml:space="preserve"> </t>
        </r>
        <r>
          <rPr>
            <b/>
            <sz val="9"/>
            <color indexed="81"/>
            <rFont val="돋움"/>
            <family val="3"/>
            <charset val="129"/>
          </rPr>
          <t>사업자단위과세사업자로</t>
        </r>
        <r>
          <rPr>
            <b/>
            <sz val="9"/>
            <color indexed="81"/>
            <rFont val="Tahoma"/>
            <family val="2"/>
          </rPr>
          <t xml:space="preserve"> </t>
        </r>
        <r>
          <rPr>
            <b/>
            <sz val="9"/>
            <color indexed="81"/>
            <rFont val="돋움"/>
            <family val="3"/>
            <charset val="129"/>
          </rPr>
          <t>전환되는</t>
        </r>
        <r>
          <rPr>
            <b/>
            <sz val="9"/>
            <color indexed="81"/>
            <rFont val="Tahoma"/>
            <family val="2"/>
          </rPr>
          <t xml:space="preserve"> </t>
        </r>
        <r>
          <rPr>
            <b/>
            <sz val="9"/>
            <color indexed="81"/>
            <rFont val="돋움"/>
            <family val="3"/>
            <charset val="129"/>
          </rPr>
          <t>월</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지급하거나</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제출합니다</t>
        </r>
        <r>
          <rPr>
            <b/>
            <sz val="9"/>
            <color indexed="81"/>
            <rFont val="Tahoma"/>
            <family val="2"/>
          </rPr>
          <t xml:space="preserve">.
</t>
        </r>
      </text>
    </comment>
    <comment ref="AH14" authorId="0" shapeId="0" xr:uid="{1A0FAD74-E13A-402F-B26B-DB772F72BA50}">
      <text>
        <r>
          <rPr>
            <b/>
            <sz val="9"/>
            <color indexed="81"/>
            <rFont val="돋움"/>
            <family val="3"/>
            <charset val="129"/>
          </rPr>
          <t>납부세액의</t>
        </r>
        <r>
          <rPr>
            <b/>
            <sz val="9"/>
            <color indexed="81"/>
            <rFont val="Tahoma"/>
            <family val="2"/>
          </rPr>
          <t xml:space="preserve"> </t>
        </r>
        <r>
          <rPr>
            <b/>
            <sz val="9"/>
            <color indexed="81"/>
            <rFont val="돋움"/>
            <family val="3"/>
            <charset val="129"/>
          </rPr>
          <t>납부서는</t>
        </r>
        <r>
          <rPr>
            <b/>
            <sz val="9"/>
            <color indexed="81"/>
            <rFont val="Tahoma"/>
            <family val="2"/>
          </rPr>
          <t xml:space="preserve"> </t>
        </r>
        <r>
          <rPr>
            <b/>
            <sz val="9"/>
            <color indexed="81"/>
            <rFont val="돋움"/>
            <family val="3"/>
            <charset val="129"/>
          </rPr>
          <t>신고서</t>
        </r>
        <r>
          <rPr>
            <b/>
            <sz val="9"/>
            <color indexed="81"/>
            <rFont val="Tahoma"/>
            <family val="2"/>
          </rPr>
          <t>·</t>
        </r>
        <r>
          <rPr>
            <b/>
            <sz val="9"/>
            <color indexed="81"/>
            <rFont val="돋움"/>
            <family val="3"/>
            <charset val="129"/>
          </rPr>
          <t>소득종류별</t>
        </r>
        <r>
          <rPr>
            <b/>
            <sz val="9"/>
            <color indexed="81"/>
            <rFont val="Tahoma"/>
            <family val="2"/>
          </rPr>
          <t>(</t>
        </r>
        <r>
          <rPr>
            <b/>
            <sz val="9"/>
            <color indexed="81"/>
            <rFont val="돋움"/>
            <family val="3"/>
            <charset val="129"/>
          </rPr>
          <t>근로소득세</t>
        </r>
        <r>
          <rPr>
            <b/>
            <sz val="9"/>
            <color indexed="81"/>
            <rFont val="Tahoma"/>
            <family val="2"/>
          </rPr>
          <t xml:space="preserve">, </t>
        </r>
        <r>
          <rPr>
            <b/>
            <sz val="9"/>
            <color indexed="81"/>
            <rFont val="돋움"/>
            <family val="3"/>
            <charset val="129"/>
          </rPr>
          <t>퇴직소득세</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로</t>
        </r>
        <r>
          <rPr>
            <b/>
            <sz val="9"/>
            <color indexed="81"/>
            <rFont val="Tahoma"/>
            <family val="2"/>
          </rPr>
          <t xml:space="preserve"> </t>
        </r>
        <r>
          <rPr>
            <b/>
            <sz val="9"/>
            <color indexed="81"/>
            <rFont val="돋움"/>
            <family val="3"/>
            <charset val="129"/>
          </rPr>
          <t>별지에</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납부합니다</t>
        </r>
        <r>
          <rPr>
            <b/>
            <sz val="9"/>
            <color indexed="81"/>
            <rFont val="Tahoma"/>
            <family val="2"/>
          </rPr>
          <t xml:space="preserve">.
</t>
        </r>
      </text>
    </comment>
    <comment ref="J15" authorId="0" shapeId="0" xr:uid="{8947367B-7E81-410F-868A-B795B652830D}">
      <text>
        <r>
          <rPr>
            <b/>
            <sz val="9"/>
            <color indexed="81"/>
            <rFont val="돋움"/>
            <family val="3"/>
            <charset val="129"/>
          </rPr>
          <t>소득지급</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⑤</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과세미달분과</t>
        </r>
        <r>
          <rPr>
            <b/>
            <sz val="9"/>
            <color indexed="81"/>
            <rFont val="Tahoma"/>
            <family val="2"/>
          </rPr>
          <t xml:space="preserve"> </t>
        </r>
        <r>
          <rPr>
            <b/>
            <sz val="9"/>
            <color indexed="81"/>
            <rFont val="돋움"/>
            <family val="3"/>
            <charset val="129"/>
          </rPr>
          <t>비과세를</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총지급액과</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총지급액은</t>
        </r>
        <r>
          <rPr>
            <b/>
            <sz val="9"/>
            <color indexed="81"/>
            <rFont val="Tahoma"/>
            <family val="2"/>
          </rPr>
          <t xml:space="preserve"> </t>
        </r>
        <r>
          <rPr>
            <b/>
            <sz val="9"/>
            <color indexed="81"/>
            <rFont val="돋움"/>
            <family val="3"/>
            <charset val="129"/>
          </rPr>
          <t>근로소득</t>
        </r>
        <r>
          <rPr>
            <b/>
            <sz val="9"/>
            <color indexed="81"/>
            <rFont val="Tahoma"/>
            <family val="2"/>
          </rPr>
          <t xml:space="preserve">(A02, A04) </t>
        </r>
        <r>
          <rPr>
            <b/>
            <sz val="9"/>
            <color indexed="81"/>
            <rFont val="돋움"/>
            <family val="3"/>
            <charset val="129"/>
          </rPr>
          <t>퇴직소득</t>
        </r>
        <r>
          <rPr>
            <b/>
            <sz val="9"/>
            <color indexed="81"/>
            <rFont val="Tahoma"/>
            <family val="2"/>
          </rPr>
          <t xml:space="preserve">(A20), </t>
        </r>
        <r>
          <rPr>
            <b/>
            <sz val="9"/>
            <color indexed="81"/>
            <rFont val="돋움"/>
            <family val="3"/>
            <charset val="129"/>
          </rPr>
          <t>사업소득</t>
        </r>
        <r>
          <rPr>
            <b/>
            <sz val="9"/>
            <color indexed="81"/>
            <rFont val="Tahoma"/>
            <family val="2"/>
          </rPr>
          <t>(A26)</t>
        </r>
        <r>
          <rPr>
            <b/>
            <sz val="9"/>
            <color indexed="81"/>
            <rFont val="돋움"/>
            <family val="3"/>
            <charset val="129"/>
          </rPr>
          <t>의</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주</t>
        </r>
        <r>
          <rPr>
            <b/>
            <sz val="9"/>
            <color indexed="81"/>
            <rFont val="Tahoma"/>
            <family val="2"/>
          </rPr>
          <t>(</t>
        </r>
        <r>
          <rPr>
            <b/>
            <sz val="9"/>
            <color indexed="81"/>
            <rFont val="돋움"/>
            <family val="3"/>
            <charset val="129"/>
          </rPr>
          <t>현</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 xml:space="preserve">) </t>
        </r>
        <r>
          <rPr>
            <b/>
            <sz val="9"/>
            <color indexed="81"/>
            <rFont val="돋움"/>
            <family val="3"/>
            <charset val="129"/>
          </rPr>
          <t>근무지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지급받은</t>
        </r>
        <r>
          <rPr>
            <b/>
            <sz val="9"/>
            <color indexed="81"/>
            <rFont val="Tahoma"/>
            <family val="2"/>
          </rPr>
          <t xml:space="preserve"> </t>
        </r>
        <r>
          <rPr>
            <b/>
            <sz val="9"/>
            <color indexed="81"/>
            <rFont val="돋움"/>
            <family val="3"/>
            <charset val="129"/>
          </rPr>
          <t>소득을</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총지급액의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R15" authorId="0" shapeId="0" xr:uid="{0C6C466F-F761-4345-A373-7EC32992C252}">
      <text>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적되</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합계는</t>
        </r>
        <r>
          <rPr>
            <b/>
            <sz val="9"/>
            <color indexed="81"/>
            <rFont val="Tahoma"/>
            <family val="2"/>
          </rPr>
          <t xml:space="preserve"> </t>
        </r>
        <r>
          <rPr>
            <b/>
            <sz val="9"/>
            <color indexed="81"/>
            <rFont val="돋움"/>
            <family val="3"/>
            <charset val="129"/>
          </rPr>
          <t>총합계</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표시하여</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합계액은</t>
        </r>
        <r>
          <rPr>
            <b/>
            <sz val="9"/>
            <color indexed="81"/>
            <rFont val="Tahoma"/>
            <family val="2"/>
          </rPr>
          <t xml:space="preserve"> </t>
        </r>
        <r>
          <rPr>
            <b/>
            <sz val="9"/>
            <color indexed="81"/>
            <rFont val="돋움"/>
            <family val="3"/>
            <charset val="129"/>
          </rPr>
          <t>일반환급란에</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t>
        </r>
        <r>
          <rPr>
            <b/>
            <sz val="9"/>
            <color indexed="81"/>
            <rFont val="돋움"/>
            <family val="3"/>
            <charset val="129"/>
          </rPr>
          <t>표시된</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어떠한</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총합계를</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⑥～⑪</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 xml:space="preserve">아니합니다］
</t>
        </r>
      </text>
    </comment>
    <comment ref="AH15" authorId="0" shapeId="0" xr:uid="{0183BB1B-73D0-4D5B-A8E0-17D7C9874A65}">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M16" authorId="0" shapeId="0" xr:uid="{DF1D1FDA-FA8A-4502-B96A-41A810E08411}">
      <text>
        <r>
          <rPr>
            <b/>
            <sz val="9"/>
            <color indexed="81"/>
            <rFont val="돋움"/>
            <family val="3"/>
            <charset val="129"/>
          </rPr>
          <t>⑤총지급액란은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과세미달을</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근로소득의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214</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2</t>
        </r>
        <r>
          <rPr>
            <b/>
            <sz val="9"/>
            <color indexed="81"/>
            <rFont val="돋움"/>
            <family val="3"/>
            <charset val="129"/>
          </rPr>
          <t>호의</t>
        </r>
        <r>
          <rPr>
            <b/>
            <sz val="9"/>
            <color indexed="81"/>
            <rFont val="Tahoma"/>
            <family val="2"/>
          </rPr>
          <t xml:space="preserve">2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제외합니다</t>
        </r>
        <r>
          <rPr>
            <b/>
            <sz val="9"/>
            <color indexed="81"/>
            <rFont val="Tahoma"/>
            <family val="2"/>
          </rPr>
          <t xml:space="preserve">. 
</t>
        </r>
      </text>
    </comment>
    <comment ref="Z16" authorId="0" shapeId="0" xr:uid="{A58798AB-402C-44AF-999A-34CA497E0C57}">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B17" authorId="0" shapeId="0" xr:uid="{9B723856-343C-49A7-B10D-AA2621512733}">
      <text>
        <r>
          <rPr>
            <b/>
            <sz val="9"/>
            <color indexed="81"/>
            <rFont val="돋움"/>
            <family val="3"/>
            <charset val="129"/>
          </rPr>
          <t>근로소득</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연금소득의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계산은</t>
        </r>
        <r>
          <rPr>
            <b/>
            <sz val="9"/>
            <color indexed="81"/>
            <rFont val="Tahoma"/>
            <family val="2"/>
          </rPr>
          <t xml:space="preserve"> </t>
        </r>
        <r>
          <rPr>
            <b/>
            <sz val="9"/>
            <color indexed="81"/>
            <rFont val="돋움"/>
            <family val="3"/>
            <charset val="129"/>
          </rPr>
          <t>코드별</t>
        </r>
        <r>
          <rPr>
            <b/>
            <sz val="9"/>
            <color indexed="81"/>
            <rFont val="Tahoma"/>
            <family val="2"/>
          </rPr>
          <t xml:space="preserve"> </t>
        </r>
        <r>
          <rPr>
            <b/>
            <sz val="9"/>
            <color indexed="81"/>
            <rFont val="돋움"/>
            <family val="3"/>
            <charset val="129"/>
          </rPr>
          <t>가감</t>
        </r>
        <r>
          <rPr>
            <b/>
            <sz val="9"/>
            <color indexed="81"/>
            <rFont val="Tahoma"/>
            <family val="2"/>
          </rPr>
          <t xml:space="preserve"> </t>
        </r>
        <r>
          <rPr>
            <b/>
            <sz val="9"/>
            <color indexed="81"/>
            <rFont val="돋움"/>
            <family val="3"/>
            <charset val="129"/>
          </rPr>
          <t>계</t>
        </r>
        <r>
          <rPr>
            <b/>
            <sz val="9"/>
            <color indexed="81"/>
            <rFont val="Tahoma"/>
            <family val="2"/>
          </rPr>
          <t xml:space="preserve">[A10, A30 </t>
        </r>
        <r>
          <rPr>
            <b/>
            <sz val="9"/>
            <color indexed="81"/>
            <rFont val="돋움"/>
            <family val="3"/>
            <charset val="129"/>
          </rPr>
          <t>또는</t>
        </r>
        <r>
          <rPr>
            <b/>
            <sz val="9"/>
            <color indexed="81"/>
            <rFont val="Tahoma"/>
            <family val="2"/>
          </rPr>
          <t xml:space="preserve"> A47]</t>
        </r>
        <r>
          <rPr>
            <b/>
            <sz val="9"/>
            <color indexed="81"/>
            <rFont val="돋움"/>
            <family val="3"/>
            <charset val="129"/>
          </rPr>
          <t>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합니다</t>
        </r>
        <r>
          <rPr>
            <b/>
            <sz val="9"/>
            <color indexed="81"/>
            <rFont val="Tahoma"/>
            <family val="2"/>
          </rPr>
          <t xml:space="preserve">.
    (1)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⑮일반환급란에</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세액과</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세액이</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가</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조정대상</t>
        </r>
        <r>
          <rPr>
            <b/>
            <sz val="9"/>
            <color indexed="81"/>
            <rFont val="Tahoma"/>
            <family val="2"/>
          </rPr>
          <t xml:space="preserve"> </t>
        </r>
        <r>
          <rPr>
            <b/>
            <sz val="9"/>
            <color indexed="81"/>
            <rFont val="돋움"/>
            <family val="3"/>
            <charset val="129"/>
          </rPr>
          <t>환급세액보다</t>
        </r>
        <r>
          <rPr>
            <b/>
            <sz val="9"/>
            <color indexed="81"/>
            <rFont val="Tahoma"/>
            <family val="2"/>
          </rPr>
          <t xml:space="preserve"> </t>
        </r>
        <r>
          <rPr>
            <b/>
            <sz val="9"/>
            <color indexed="81"/>
            <rFont val="돋움"/>
            <family val="3"/>
            <charset val="129"/>
          </rPr>
          <t>큰</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조정대상환급세액란의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⑨당월조정환급세액란에</t>
        </r>
        <r>
          <rPr>
            <b/>
            <sz val="9"/>
            <color indexed="81"/>
            <rFont val="Tahoma"/>
            <family val="2"/>
          </rPr>
          <t xml:space="preserve"> </t>
        </r>
        <r>
          <rPr>
            <b/>
            <sz val="9"/>
            <color indexed="81"/>
            <rFont val="돋움"/>
            <family val="3"/>
            <charset val="129"/>
          </rPr>
          <t>코드</t>
        </r>
        <r>
          <rPr>
            <b/>
            <sz val="9"/>
            <color indexed="81"/>
            <rFont val="Tahoma"/>
            <family val="2"/>
          </rPr>
          <t>[A10, A20,··]</t>
        </r>
        <r>
          <rPr>
            <b/>
            <sz val="9"/>
            <color indexed="81"/>
            <rFont val="돋움"/>
            <family val="3"/>
            <charset val="129"/>
          </rPr>
          <t>순서대로</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잔액은</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나</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세액인</t>
        </r>
        <r>
          <rPr>
            <b/>
            <sz val="9"/>
            <color indexed="81"/>
            <rFont val="Tahoma"/>
            <family val="2"/>
          </rPr>
          <t xml:space="preserve"> </t>
        </r>
        <r>
          <rPr>
            <b/>
            <sz val="9"/>
            <color indexed="81"/>
            <rFont val="돋움"/>
            <family val="3"/>
            <charset val="129"/>
          </rPr>
          <t>조정대상환급세액보다</t>
        </r>
        <r>
          <rPr>
            <b/>
            <sz val="9"/>
            <color indexed="81"/>
            <rFont val="Tahoma"/>
            <family val="2"/>
          </rPr>
          <t xml:space="preserve"> </t>
        </r>
        <r>
          <rPr>
            <b/>
            <sz val="9"/>
            <color indexed="81"/>
            <rFont val="돋움"/>
            <family val="3"/>
            <charset val="129"/>
          </rPr>
          <t>작은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위와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환급하고</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차월이월환급세액란에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위의</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나</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세목</t>
        </r>
        <r>
          <rPr>
            <b/>
            <sz val="9"/>
            <color indexed="81"/>
            <rFont val="Tahoma"/>
            <family val="2"/>
          </rPr>
          <t>(</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농어촌특별세</t>
        </r>
        <r>
          <rPr>
            <b/>
            <sz val="9"/>
            <color indexed="81"/>
            <rFont val="Tahoma"/>
            <family val="2"/>
          </rPr>
          <t>)</t>
        </r>
        <r>
          <rPr>
            <b/>
            <sz val="9"/>
            <color indexed="81"/>
            <rFont val="돋움"/>
            <family val="3"/>
            <charset val="129"/>
          </rPr>
          <t>간</t>
        </r>
        <r>
          <rPr>
            <b/>
            <sz val="9"/>
            <color indexed="81"/>
            <rFont val="Tahoma"/>
            <family val="2"/>
          </rPr>
          <t xml:space="preserve"> </t>
        </r>
        <r>
          <rPr>
            <b/>
            <sz val="9"/>
            <color indexed="81"/>
            <rFont val="돋움"/>
            <family val="3"/>
            <charset val="129"/>
          </rPr>
          <t>조정환급은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조정환급</t>
        </r>
        <r>
          <rPr>
            <b/>
            <sz val="9"/>
            <color indexed="81"/>
            <rFont val="Tahoma"/>
            <family val="2"/>
          </rPr>
          <t xml:space="preserve"> </t>
        </r>
        <r>
          <rPr>
            <b/>
            <sz val="9"/>
            <color indexed="81"/>
            <rFont val="돋움"/>
            <family val="3"/>
            <charset val="129"/>
          </rPr>
          <t>내역을</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가능하며</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아니하고</t>
        </r>
        <r>
          <rPr>
            <b/>
            <sz val="9"/>
            <color indexed="81"/>
            <rFont val="Tahoma"/>
            <family val="2"/>
          </rPr>
          <t xml:space="preserve"> </t>
        </r>
        <r>
          <rPr>
            <b/>
            <sz val="9"/>
            <color indexed="81"/>
            <rFont val="돋움"/>
            <family val="3"/>
            <charset val="129"/>
          </rPr>
          <t>임의조정하여</t>
        </r>
        <r>
          <rPr>
            <b/>
            <sz val="9"/>
            <color indexed="81"/>
            <rFont val="Tahoma"/>
            <family val="2"/>
          </rPr>
          <t xml:space="preserve"> </t>
        </r>
        <r>
          <rPr>
            <b/>
            <sz val="9"/>
            <color indexed="81"/>
            <rFont val="돋움"/>
            <family val="3"/>
            <charset val="129"/>
          </rPr>
          <t>충당한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무납부로</t>
        </r>
        <r>
          <rPr>
            <b/>
            <sz val="9"/>
            <color indexed="81"/>
            <rFont val="Tahoma"/>
            <family val="2"/>
          </rPr>
          <t xml:space="preserve"> </t>
        </r>
        <r>
          <rPr>
            <b/>
            <sz val="9"/>
            <color indexed="81"/>
            <rFont val="돋움"/>
            <family val="3"/>
            <charset val="129"/>
          </rPr>
          <t>처리됩니다</t>
        </r>
        <r>
          <rPr>
            <b/>
            <sz val="9"/>
            <color indexed="81"/>
            <rFont val="Tahoma"/>
            <family val="2"/>
          </rPr>
          <t>.
      (</t>
        </r>
        <r>
          <rPr>
            <b/>
            <sz val="9"/>
            <color indexed="81"/>
            <rFont val="돋움"/>
            <family val="3"/>
            <charset val="129"/>
          </rPr>
          <t>다</t>
        </r>
        <r>
          <rPr>
            <b/>
            <sz val="9"/>
            <color indexed="81"/>
            <rFont val="Tahoma"/>
            <family val="2"/>
          </rPr>
          <t>)</t>
        </r>
        <r>
          <rPr>
            <b/>
            <sz val="9"/>
            <color indexed="81"/>
            <rFont val="돋움"/>
            <family val="3"/>
            <charset val="129"/>
          </rPr>
          <t>당월조정환급세액란의</t>
        </r>
        <r>
          <rPr>
            <b/>
            <sz val="9"/>
            <color indexed="81"/>
            <rFont val="Tahoma"/>
            <family val="2"/>
          </rPr>
          <t xml:space="preserve"> </t>
        </r>
        <r>
          <rPr>
            <b/>
            <sz val="9"/>
            <color indexed="81"/>
            <rFont val="돋움"/>
            <family val="3"/>
            <charset val="129"/>
          </rPr>
          <t>합계액</t>
        </r>
        <r>
          <rPr>
            <b/>
            <sz val="9"/>
            <color indexed="81"/>
            <rFont val="Tahoma"/>
            <family val="2"/>
          </rPr>
          <t>[A99</t>
        </r>
        <r>
          <rPr>
            <b/>
            <sz val="9"/>
            <color indexed="81"/>
            <rFont val="돋움"/>
            <family val="3"/>
            <charset val="129"/>
          </rPr>
          <t>코드의</t>
        </r>
        <r>
          <rPr>
            <b/>
            <sz val="9"/>
            <color indexed="81"/>
            <rFont val="Tahoma"/>
            <family val="2"/>
          </rPr>
          <t xml:space="preserve"> ]</t>
        </r>
        <r>
          <rPr>
            <b/>
            <sz val="9"/>
            <color indexed="81"/>
            <rFont val="돋움"/>
            <family val="3"/>
            <charset val="129"/>
          </rPr>
          <t>은</t>
        </r>
        <r>
          <rPr>
            <b/>
            <sz val="9"/>
            <color indexed="81"/>
            <rFont val="Tahoma"/>
            <family val="2"/>
          </rPr>
          <t xml:space="preserve"> </t>
        </r>
        <r>
          <rPr>
            <b/>
            <sz val="9"/>
            <color indexed="81"/>
            <rFont val="돋움"/>
            <family val="3"/>
            <charset val="129"/>
          </rPr>
          <t>당월조정환급세액계란에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39" authorId="0" shapeId="0" xr:uid="{594F9819-08F0-426E-A0B5-90A06B81FE2F}">
      <text>
        <r>
          <rPr>
            <b/>
            <sz val="9"/>
            <color indexed="81"/>
            <rFont val="Tahoma"/>
            <family val="2"/>
          </rPr>
          <t>[A26]</t>
        </r>
        <r>
          <rPr>
            <b/>
            <sz val="9"/>
            <color indexed="81"/>
            <rFont val="돋움"/>
            <family val="3"/>
            <charset val="129"/>
          </rPr>
          <t>연말정산란은</t>
        </r>
        <r>
          <rPr>
            <b/>
            <sz val="9"/>
            <color indexed="81"/>
            <rFont val="Tahoma"/>
            <family val="2"/>
          </rPr>
          <t xml:space="preserve"> </t>
        </r>
        <r>
          <rPr>
            <b/>
            <sz val="9"/>
            <color indexed="81"/>
            <rFont val="돋움"/>
            <family val="3"/>
            <charset val="129"/>
          </rPr>
          <t>보험모집인</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사업소득자</t>
        </r>
        <r>
          <rPr>
            <b/>
            <sz val="9"/>
            <color indexed="81"/>
            <rFont val="Tahoma"/>
            <family val="2"/>
          </rPr>
          <t>(</t>
        </r>
        <r>
          <rPr>
            <b/>
            <sz val="9"/>
            <color indexed="81"/>
            <rFont val="돋움"/>
            <family val="3"/>
            <charset val="129"/>
          </rPr>
          <t>중도해약자를</t>
        </r>
        <r>
          <rPr>
            <b/>
            <sz val="9"/>
            <color indexed="81"/>
            <rFont val="Tahoma"/>
            <family val="2"/>
          </rPr>
          <t xml:space="preserve"> </t>
        </r>
        <r>
          <rPr>
            <b/>
            <sz val="9"/>
            <color indexed="81"/>
            <rFont val="돋움"/>
            <family val="3"/>
            <charset val="129"/>
          </rPr>
          <t>포함합니다</t>
        </r>
        <r>
          <rPr>
            <b/>
            <sz val="9"/>
            <color indexed="81"/>
            <rFont val="Tahoma"/>
            <family val="2"/>
          </rPr>
          <t xml:space="preserve">) </t>
        </r>
        <r>
          <rPr>
            <b/>
            <sz val="9"/>
            <color indexed="81"/>
            <rFont val="돋움"/>
            <family val="3"/>
            <charset val="129"/>
          </rPr>
          <t>연말정산분을</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65" authorId="0" shapeId="0" xr:uid="{43A0E790-AD32-4CFA-BBFE-C010E244C948}">
      <text>
        <r>
          <rPr>
            <b/>
            <sz val="9"/>
            <color indexed="81"/>
            <rFont val="돋움"/>
            <family val="3"/>
            <charset val="129"/>
          </rPr>
          <t>저축해지</t>
        </r>
        <r>
          <rPr>
            <b/>
            <sz val="9"/>
            <color indexed="81"/>
            <rFont val="Tahoma"/>
            <family val="2"/>
          </rPr>
          <t xml:space="preserve"> </t>
        </r>
        <r>
          <rPr>
            <b/>
            <sz val="9"/>
            <color indexed="81"/>
            <rFont val="돋움"/>
            <family val="3"/>
            <charset val="129"/>
          </rPr>
          <t>추징세액</t>
        </r>
        <r>
          <rPr>
            <b/>
            <sz val="9"/>
            <color indexed="81"/>
            <rFont val="Tahoma"/>
            <family val="2"/>
          </rPr>
          <t xml:space="preserve"> </t>
        </r>
        <r>
          <rPr>
            <b/>
            <sz val="9"/>
            <color indexed="81"/>
            <rFont val="돋움"/>
            <family val="3"/>
            <charset val="129"/>
          </rPr>
          <t>등</t>
        </r>
        <r>
          <rPr>
            <b/>
            <sz val="9"/>
            <color indexed="81"/>
            <rFont val="Tahoma"/>
            <family val="2"/>
          </rPr>
          <t>(A69)</t>
        </r>
        <r>
          <rPr>
            <b/>
            <sz val="9"/>
            <color indexed="81"/>
            <rFont val="돋움"/>
            <family val="3"/>
            <charset val="129"/>
          </rPr>
          <t>란은</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t>
        </r>
        <r>
          <rPr>
            <b/>
            <sz val="9"/>
            <color indexed="81"/>
            <rFont val="Tahoma"/>
            <family val="2"/>
          </rPr>
          <t xml:space="preserve"> </t>
        </r>
        <r>
          <rPr>
            <b/>
            <sz val="9"/>
            <color indexed="81"/>
            <rFont val="돋움"/>
            <family val="3"/>
            <charset val="129"/>
          </rPr>
          <t>부표의</t>
        </r>
        <r>
          <rPr>
            <b/>
            <sz val="9"/>
            <color indexed="81"/>
            <rFont val="Tahoma"/>
            <family val="2"/>
          </rPr>
          <t xml:space="preserve"> [C41, C42, C43, C44, C45]</t>
        </r>
        <r>
          <rPr>
            <b/>
            <sz val="9"/>
            <color indexed="81"/>
            <rFont val="돋움"/>
            <family val="3"/>
            <charset val="129"/>
          </rPr>
          <t>의</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69" authorId="0" shapeId="0" xr:uid="{8E9709E7-1776-4C72-B11E-2E7C97E74E99}">
      <text>
        <r>
          <rPr>
            <b/>
            <sz val="9"/>
            <color indexed="81"/>
            <rFont val="돋움"/>
            <family val="3"/>
            <charset val="129"/>
          </rPr>
          <t>비거주자</t>
        </r>
        <r>
          <rPr>
            <b/>
            <sz val="9"/>
            <color indexed="81"/>
            <rFont val="Tahoma"/>
            <family val="2"/>
          </rPr>
          <t xml:space="preserve"> </t>
        </r>
        <r>
          <rPr>
            <b/>
            <sz val="9"/>
            <color indexed="81"/>
            <rFont val="돋움"/>
            <family val="3"/>
            <charset val="129"/>
          </rPr>
          <t>국내원천소득</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개인분은</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예와</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거주자분과</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소득란에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법인분은</t>
        </r>
        <r>
          <rPr>
            <b/>
            <sz val="9"/>
            <color indexed="81"/>
            <rFont val="Tahoma"/>
            <family val="2"/>
          </rPr>
          <t xml:space="preserve"> </t>
        </r>
        <r>
          <rPr>
            <b/>
            <sz val="9"/>
            <color indexed="81"/>
            <rFont val="돋움"/>
            <family val="3"/>
            <charset val="129"/>
          </rPr>
          <t>법인원천</t>
        </r>
        <r>
          <rPr>
            <b/>
            <sz val="9"/>
            <color indexed="81"/>
            <rFont val="Tahoma"/>
            <family val="2"/>
          </rPr>
          <t>[A80]</t>
        </r>
        <r>
          <rPr>
            <b/>
            <sz val="9"/>
            <color indexed="81"/>
            <rFont val="돋움"/>
            <family val="3"/>
            <charset val="129"/>
          </rPr>
          <t>란에</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임대</t>
        </r>
        <r>
          <rPr>
            <b/>
            <sz val="9"/>
            <color indexed="81"/>
            <rFont val="Tahoma"/>
            <family val="2"/>
          </rPr>
          <t>·</t>
        </r>
        <r>
          <rPr>
            <b/>
            <sz val="9"/>
            <color indexed="81"/>
            <rFont val="돋움"/>
            <family val="3"/>
            <charset val="129"/>
          </rPr>
          <t>인적용역</t>
        </r>
        <r>
          <rPr>
            <b/>
            <sz val="9"/>
            <color indexed="81"/>
            <rFont val="Tahoma"/>
            <family val="2"/>
          </rPr>
          <t>·</t>
        </r>
        <r>
          <rPr>
            <b/>
            <sz val="9"/>
            <color indexed="81"/>
            <rFont val="돋움"/>
            <family val="3"/>
            <charset val="129"/>
          </rPr>
          <t>사용료소득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사업소득</t>
        </r>
        <r>
          <rPr>
            <b/>
            <sz val="9"/>
            <color indexed="81"/>
            <rFont val="Tahoma"/>
            <family val="2"/>
          </rPr>
          <t>[A25, A26, A30]</t>
        </r>
        <r>
          <rPr>
            <b/>
            <sz val="9"/>
            <color indexed="81"/>
            <rFont val="돋움"/>
            <family val="3"/>
            <charset val="129"/>
          </rPr>
          <t>란</t>
        </r>
        <r>
          <rPr>
            <b/>
            <sz val="9"/>
            <color indexed="81"/>
            <rFont val="Tahoma"/>
            <family val="2"/>
          </rPr>
          <t xml:space="preserve">, </t>
        </r>
        <r>
          <rPr>
            <b/>
            <sz val="9"/>
            <color indexed="81"/>
            <rFont val="돋움"/>
            <family val="3"/>
            <charset val="129"/>
          </rPr>
          <t>유가증권양도소득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양도소득</t>
        </r>
        <r>
          <rPr>
            <b/>
            <sz val="9"/>
            <color indexed="81"/>
            <rFont val="Tahoma"/>
            <family val="2"/>
          </rPr>
          <t>[A70]</t>
        </r>
        <r>
          <rPr>
            <b/>
            <sz val="9"/>
            <color indexed="81"/>
            <rFont val="돋움"/>
            <family val="3"/>
            <charset val="129"/>
          </rPr>
          <t>란에</t>
        </r>
        <r>
          <rPr>
            <b/>
            <sz val="9"/>
            <color indexed="81"/>
            <rFont val="Tahoma"/>
            <family val="2"/>
          </rPr>
          <t xml:space="preserve"> </t>
        </r>
        <r>
          <rPr>
            <b/>
            <sz val="9"/>
            <color indexed="81"/>
            <rFont val="돋움"/>
            <family val="3"/>
            <charset val="129"/>
          </rPr>
          <t>합산합니다</t>
        </r>
        <r>
          <rPr>
            <b/>
            <sz val="9"/>
            <color indexed="81"/>
            <rFont val="Tahoma"/>
            <family val="2"/>
          </rPr>
          <t xml:space="preserve">.
</t>
        </r>
      </text>
    </comment>
    <comment ref="Z76" authorId="0" shapeId="0" xr:uid="{54FF7C34-5415-4DD0-846C-2F871B49FC40}">
      <text>
        <r>
          <rPr>
            <b/>
            <sz val="9"/>
            <color indexed="81"/>
            <rFont val="Tahoma"/>
            <family val="2"/>
          </rPr>
          <t>(4)</t>
        </r>
        <r>
          <rPr>
            <b/>
            <sz val="9"/>
            <color indexed="81"/>
            <rFont val="돋움"/>
            <family val="3"/>
            <charset val="129"/>
          </rPr>
          <t>번</t>
        </r>
        <r>
          <rPr>
            <b/>
            <sz val="9"/>
            <color indexed="81"/>
            <rFont val="Tahoma"/>
            <family val="2"/>
          </rPr>
          <t xml:space="preserve"> </t>
        </r>
        <r>
          <rPr>
            <b/>
            <sz val="9"/>
            <color indexed="81"/>
            <rFont val="돋움"/>
            <family val="3"/>
            <charset val="129"/>
          </rPr>
          <t>및</t>
        </r>
        <r>
          <rPr>
            <b/>
            <sz val="9"/>
            <color indexed="81"/>
            <rFont val="Tahoma"/>
            <family val="2"/>
          </rPr>
          <t xml:space="preserve"> (5)</t>
        </r>
        <r>
          <rPr>
            <b/>
            <sz val="9"/>
            <color indexed="81"/>
            <rFont val="돋움"/>
            <family val="3"/>
            <charset val="129"/>
          </rPr>
          <t>번</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조정환급하려는</t>
        </r>
        <r>
          <rPr>
            <b/>
            <sz val="9"/>
            <color indexed="81"/>
            <rFont val="Tahoma"/>
            <family val="2"/>
          </rPr>
          <t xml:space="preserve"> </t>
        </r>
        <r>
          <rPr>
            <b/>
            <sz val="9"/>
            <color indexed="81"/>
            <rFont val="돋움"/>
            <family val="3"/>
            <charset val="129"/>
          </rPr>
          <t>경우에는</t>
        </r>
        <r>
          <rPr>
            <b/>
            <sz val="9"/>
            <color indexed="81"/>
            <rFont val="Tahoma"/>
            <family val="2"/>
          </rPr>
          <t xml:space="preserve"> (4)</t>
        </r>
        <r>
          <rPr>
            <b/>
            <sz val="9"/>
            <color indexed="81"/>
            <rFont val="돋움"/>
            <family val="3"/>
            <charset val="129"/>
          </rPr>
          <t>번부터</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환급합니다</t>
        </r>
        <r>
          <rPr>
            <b/>
            <sz val="9"/>
            <color indexed="81"/>
            <rFont val="Tahoma"/>
            <family val="2"/>
          </rPr>
          <t xml:space="preserve">.
</t>
        </r>
      </text>
    </comment>
    <comment ref="AL76" authorId="0" shapeId="0" xr:uid="{AF60E437-6EF8-4EFF-B64F-D469CF85EBA1}">
      <text>
        <r>
          <rPr>
            <b/>
            <sz val="9"/>
            <color indexed="81"/>
            <rFont val="돋움"/>
            <family val="3"/>
            <charset val="129"/>
          </rPr>
          <t>차월이월</t>
        </r>
        <r>
          <rPr>
            <b/>
            <sz val="9"/>
            <color indexed="81"/>
            <rFont val="Tahoma"/>
            <family val="2"/>
          </rPr>
          <t xml:space="preserve"> </t>
        </r>
        <r>
          <rPr>
            <b/>
            <sz val="9"/>
            <color indexed="81"/>
            <rFont val="돋움"/>
            <family val="3"/>
            <charset val="129"/>
          </rPr>
          <t>환급세액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환급받고자</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환급신청액에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원천징수세액환급신청서</t>
        </r>
        <r>
          <rPr>
            <b/>
            <sz val="9"/>
            <color indexed="81"/>
            <rFont val="Tahoma"/>
            <family val="2"/>
          </rPr>
          <t xml:space="preserve"> </t>
        </r>
        <r>
          <rPr>
            <b/>
            <sz val="9"/>
            <color indexed="81"/>
            <rFont val="돋움"/>
            <family val="3"/>
            <charset val="129"/>
          </rPr>
          <t>부표를</t>
        </r>
        <r>
          <rPr>
            <b/>
            <sz val="9"/>
            <color indexed="81"/>
            <rFont val="Tahoma"/>
            <family val="2"/>
          </rPr>
          <t xml:space="preserve"> </t>
        </r>
        <r>
          <rPr>
            <b/>
            <sz val="9"/>
            <color indexed="81"/>
            <rFont val="돋움"/>
            <family val="3"/>
            <charset val="129"/>
          </rPr>
          <t>작성합니다</t>
        </r>
        <r>
          <rPr>
            <b/>
            <sz val="9"/>
            <color indexed="81"/>
            <rFont val="Tahoma"/>
            <family val="2"/>
          </rPr>
          <t xml:space="preserve">.
</t>
        </r>
      </text>
    </comment>
    <comment ref="Q77" authorId="0" shapeId="0" xr:uid="{337A3E0C-A260-4B45-ABF4-EA1888B6110B}">
      <text>
        <r>
          <rPr>
            <b/>
            <sz val="9"/>
            <color indexed="81"/>
            <rFont val="Tahoma"/>
            <family val="2"/>
          </rPr>
          <t>(4)</t>
        </r>
        <r>
          <rPr>
            <b/>
            <sz val="9"/>
            <color indexed="81"/>
            <rFont val="돋움"/>
            <family val="3"/>
            <charset val="129"/>
          </rPr>
          <t xml:space="preserve">
금융회사</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당월발생</t>
        </r>
        <r>
          <rPr>
            <b/>
            <sz val="9"/>
            <color indexed="81"/>
            <rFont val="Tahoma"/>
            <family val="2"/>
          </rPr>
          <t xml:space="preserve"> </t>
        </r>
        <r>
          <rPr>
            <b/>
            <sz val="9"/>
            <color indexed="81"/>
            <rFont val="돋움"/>
            <family val="3"/>
            <charset val="129"/>
          </rPr>
          <t>환급세액</t>
        </r>
        <r>
          <rPr>
            <b/>
            <sz val="9"/>
            <color indexed="81"/>
            <rFont val="Tahoma"/>
            <family val="2"/>
          </rPr>
          <t>(~)</t>
        </r>
        <r>
          <rPr>
            <b/>
            <sz val="9"/>
            <color indexed="81"/>
            <rFont val="돋움"/>
            <family val="3"/>
            <charset val="129"/>
          </rPr>
          <t>란의</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신탁재산이</t>
        </r>
        <r>
          <rPr>
            <b/>
            <sz val="9"/>
            <color indexed="81"/>
            <rFont val="Tahoma"/>
            <family val="2"/>
          </rPr>
          <t xml:space="preserve"> </t>
        </r>
        <r>
          <rPr>
            <b/>
            <sz val="9"/>
            <color indexed="81"/>
            <rFont val="돋움"/>
            <family val="3"/>
            <charset val="129"/>
          </rPr>
          <t>원천징수된</t>
        </r>
        <r>
          <rPr>
            <b/>
            <sz val="9"/>
            <color indexed="81"/>
            <rFont val="Tahoma"/>
            <family val="2"/>
          </rPr>
          <t xml:space="preserve"> </t>
        </r>
        <r>
          <rPr>
            <b/>
            <sz val="9"/>
            <color indexed="81"/>
            <rFont val="돋움"/>
            <family val="3"/>
            <charset val="129"/>
          </rPr>
          <t>세액에서</t>
        </r>
        <r>
          <rPr>
            <b/>
            <sz val="9"/>
            <color indexed="81"/>
            <rFont val="Tahoma"/>
            <family val="2"/>
          </rPr>
          <t xml:space="preserve"> </t>
        </r>
        <r>
          <rPr>
            <b/>
            <sz val="9"/>
            <color indexed="81"/>
            <rFont val="돋움"/>
            <family val="3"/>
            <charset val="129"/>
          </rPr>
          <t>신탁재산분등법인원천세액환급</t>
        </r>
        <r>
          <rPr>
            <b/>
            <sz val="9"/>
            <color indexed="81"/>
            <rFont val="Tahoma"/>
            <family val="2"/>
          </rPr>
          <t>(</t>
        </r>
        <r>
          <rPr>
            <b/>
            <sz val="9"/>
            <color indexed="81"/>
            <rFont val="돋움"/>
            <family val="3"/>
            <charset val="129"/>
          </rPr>
          <t>충당</t>
        </r>
        <r>
          <rPr>
            <b/>
            <sz val="9"/>
            <color indexed="81"/>
            <rFont val="Tahoma"/>
            <family val="2"/>
          </rPr>
          <t>)</t>
        </r>
        <r>
          <rPr>
            <b/>
            <sz val="9"/>
            <color indexed="81"/>
            <rFont val="돋움"/>
            <family val="3"/>
            <charset val="129"/>
          </rPr>
          <t>계산서</t>
        </r>
        <r>
          <rPr>
            <b/>
            <sz val="9"/>
            <color indexed="81"/>
            <rFont val="Tahoma"/>
            <family val="2"/>
          </rPr>
          <t>(</t>
        </r>
        <r>
          <rPr>
            <b/>
            <sz val="9"/>
            <color indexed="81"/>
            <rFont val="돋움"/>
            <family val="3"/>
            <charset val="129"/>
          </rPr>
          <t>「법인세법</t>
        </r>
        <r>
          <rPr>
            <b/>
            <sz val="9"/>
            <color indexed="81"/>
            <rFont val="Tahoma"/>
            <family val="2"/>
          </rPr>
          <t xml:space="preserve"> </t>
        </r>
        <r>
          <rPr>
            <b/>
            <sz val="9"/>
            <color indexed="81"/>
            <rFont val="돋움"/>
            <family val="3"/>
            <charset val="129"/>
          </rPr>
          <t>시행규칙」</t>
        </r>
        <r>
          <rPr>
            <b/>
            <sz val="9"/>
            <color indexed="81"/>
            <rFont val="Tahoma"/>
            <family val="2"/>
          </rPr>
          <t xml:space="preserve"> </t>
        </r>
        <r>
          <rPr>
            <b/>
            <sz val="9"/>
            <color indexed="81"/>
            <rFont val="돋움"/>
            <family val="3"/>
            <charset val="129"/>
          </rPr>
          <t>별지</t>
        </r>
        <r>
          <rPr>
            <b/>
            <sz val="9"/>
            <color indexed="81"/>
            <rFont val="Tahoma"/>
            <family val="2"/>
          </rPr>
          <t xml:space="preserve"> </t>
        </r>
        <r>
          <rPr>
            <b/>
            <sz val="9"/>
            <color indexed="81"/>
            <rFont val="돋움"/>
            <family val="3"/>
            <charset val="129"/>
          </rPr>
          <t>제</t>
        </r>
        <r>
          <rPr>
            <b/>
            <sz val="9"/>
            <color indexed="81"/>
            <rFont val="Tahoma"/>
            <family val="2"/>
          </rPr>
          <t>69</t>
        </r>
        <r>
          <rPr>
            <b/>
            <sz val="9"/>
            <color indexed="81"/>
            <rFont val="돋움"/>
            <family val="3"/>
            <charset val="129"/>
          </rPr>
          <t>호서식</t>
        </r>
        <r>
          <rPr>
            <b/>
            <sz val="9"/>
            <color indexed="81"/>
            <rFont val="Tahoma"/>
            <family val="2"/>
          </rPr>
          <t xml:space="preserve">) </t>
        </r>
        <r>
          <rPr>
            <b/>
            <sz val="9"/>
            <color indexed="81"/>
            <rFont val="돋움"/>
            <family val="3"/>
            <charset val="129"/>
          </rPr>
          <t>⑦법인세란의</t>
        </r>
        <r>
          <rPr>
            <b/>
            <sz val="9"/>
            <color indexed="81"/>
            <rFont val="Tahoma"/>
            <family val="2"/>
          </rPr>
          <t xml:space="preserve"> </t>
        </r>
        <r>
          <rPr>
            <b/>
            <sz val="9"/>
            <color indexed="81"/>
            <rFont val="돋움"/>
            <family val="3"/>
            <charset val="129"/>
          </rPr>
          <t>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text>
    </comment>
    <comment ref="T77" authorId="0" shapeId="0" xr:uid="{CF4771FB-B646-4B1F-B13E-DAF561900796}">
      <text>
        <r>
          <rPr>
            <b/>
            <sz val="9"/>
            <color indexed="81"/>
            <rFont val="Tahoma"/>
            <family val="2"/>
          </rPr>
          <t>(5)</t>
        </r>
        <r>
          <rPr>
            <b/>
            <sz val="9"/>
            <color indexed="81"/>
            <rFont val="돋움"/>
            <family val="3"/>
            <charset val="129"/>
          </rPr>
          <t xml:space="preserve">
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환급세액란은</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114</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합병법인이</t>
        </r>
        <r>
          <rPr>
            <b/>
            <sz val="9"/>
            <color indexed="81"/>
            <rFont val="Tahoma"/>
            <family val="2"/>
          </rPr>
          <t xml:space="preserve"> </t>
        </r>
        <r>
          <rPr>
            <b/>
            <sz val="9"/>
            <color indexed="81"/>
            <rFont val="돋움"/>
            <family val="3"/>
            <charset val="129"/>
          </rPr>
          <t>피합병법인의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승계하거나</t>
        </r>
        <r>
          <rPr>
            <b/>
            <sz val="9"/>
            <color indexed="81"/>
            <rFont val="Tahoma"/>
            <family val="2"/>
          </rPr>
          <t xml:space="preserve">, </t>
        </r>
        <r>
          <rPr>
            <b/>
            <sz val="9"/>
            <color indexed="81"/>
            <rFont val="돋움"/>
            <family val="3"/>
            <charset val="129"/>
          </rPr>
          <t>사업자단위과세로</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승계금액을</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피합병법인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t>
        </r>
        <r>
          <rPr>
            <b/>
            <sz val="9"/>
            <color indexed="81"/>
            <rFont val="Tahoma"/>
            <family val="2"/>
          </rPr>
          <t xml:space="preserve"> </t>
        </r>
        <r>
          <rPr>
            <b/>
            <sz val="9"/>
            <color indexed="81"/>
            <rFont val="돋움"/>
            <family val="3"/>
            <charset val="129"/>
          </rPr>
          <t>단위과세</t>
        </r>
        <r>
          <rPr>
            <b/>
            <sz val="9"/>
            <color indexed="81"/>
            <rFont val="Tahoma"/>
            <family val="2"/>
          </rPr>
          <t xml:space="preserve"> </t>
        </r>
        <r>
          <rPr>
            <b/>
            <sz val="9"/>
            <color indexed="81"/>
            <rFont val="돋움"/>
            <family val="3"/>
            <charset val="129"/>
          </rPr>
          <t>전환</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차월이월환급세액</t>
        </r>
        <r>
          <rPr>
            <b/>
            <sz val="9"/>
            <color indexed="81"/>
            <rFont val="Tahoma"/>
            <family val="2"/>
          </rPr>
          <t xml:space="preserve"> </t>
        </r>
        <r>
          <rPr>
            <b/>
            <sz val="9"/>
            <color indexed="81"/>
            <rFont val="돋움"/>
            <family val="3"/>
            <charset val="129"/>
          </rPr>
          <t>승계</t>
        </r>
        <r>
          <rPr>
            <b/>
            <sz val="9"/>
            <color indexed="81"/>
            <rFont val="Tahoma"/>
            <family val="2"/>
          </rPr>
          <t xml:space="preserve"> </t>
        </r>
        <r>
          <rPr>
            <b/>
            <sz val="9"/>
            <color indexed="81"/>
            <rFont val="돋움"/>
            <family val="3"/>
            <charset val="129"/>
          </rPr>
          <t>명세서</t>
        </r>
        <r>
          <rPr>
            <b/>
            <sz val="9"/>
            <color indexed="81"/>
            <rFont val="Tahoma"/>
            <family val="2"/>
          </rPr>
          <t>(8</t>
        </r>
        <r>
          <rPr>
            <b/>
            <sz val="9"/>
            <color indexed="81"/>
            <rFont val="돋움"/>
            <family val="3"/>
            <charset val="129"/>
          </rPr>
          <t>쪽</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R96" authorId="0" shapeId="0" xr:uid="{9CFE2FCA-2EDA-4750-B430-9B1C348CE891}">
      <text>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서식은</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이자소득</t>
        </r>
        <r>
          <rPr>
            <b/>
            <sz val="9"/>
            <color indexed="81"/>
            <rFont val="Tahoma"/>
            <family val="2"/>
          </rPr>
          <t xml:space="preserve">(A50), </t>
        </r>
        <r>
          <rPr>
            <b/>
            <sz val="9"/>
            <color indexed="81"/>
            <rFont val="돋움"/>
            <family val="3"/>
            <charset val="129"/>
          </rPr>
          <t>배당소득</t>
        </r>
        <r>
          <rPr>
            <b/>
            <sz val="9"/>
            <color indexed="81"/>
            <rFont val="Tahoma"/>
            <family val="2"/>
          </rPr>
          <t xml:space="preserve">(A60), </t>
        </r>
        <r>
          <rPr>
            <b/>
            <sz val="9"/>
            <color indexed="81"/>
            <rFont val="돋움"/>
            <family val="3"/>
            <charset val="129"/>
          </rPr>
          <t>비거주자양도소득</t>
        </r>
        <r>
          <rPr>
            <b/>
            <sz val="9"/>
            <color indexed="81"/>
            <rFont val="Tahoma"/>
            <family val="2"/>
          </rPr>
          <t xml:space="preserve">(A70), </t>
        </r>
        <r>
          <rPr>
            <b/>
            <sz val="9"/>
            <color indexed="81"/>
            <rFont val="돋움"/>
            <family val="3"/>
            <charset val="129"/>
          </rPr>
          <t>법인원천</t>
        </r>
        <r>
          <rPr>
            <b/>
            <sz val="9"/>
            <color indexed="81"/>
            <rFont val="Tahoma"/>
            <family val="2"/>
          </rPr>
          <t xml:space="preserve">(A80) </t>
        </r>
        <r>
          <rPr>
            <b/>
            <sz val="9"/>
            <color indexed="81"/>
            <rFont val="돋움"/>
            <family val="3"/>
            <charset val="129"/>
          </rPr>
          <t>원천징수명세</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⑧</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 xml:space="preserve">), </t>
        </r>
        <r>
          <rPr>
            <b/>
            <sz val="9"/>
            <color indexed="81"/>
            <rFont val="돋움"/>
            <family val="3"/>
            <charset val="129"/>
          </rPr>
          <t>저축해지추징세액</t>
        </r>
        <r>
          <rPr>
            <b/>
            <sz val="9"/>
            <color indexed="81"/>
            <rFont val="Tahoma"/>
            <family val="2"/>
          </rPr>
          <t xml:space="preserve">(A69), </t>
        </r>
        <r>
          <rPr>
            <b/>
            <sz val="9"/>
            <color indexed="81"/>
            <rFont val="돋움"/>
            <family val="3"/>
            <charset val="129"/>
          </rPr>
          <t>사업소득</t>
        </r>
        <r>
          <rPr>
            <b/>
            <sz val="9"/>
            <color indexed="81"/>
            <rFont val="Tahoma"/>
            <family val="2"/>
          </rPr>
          <t xml:space="preserve">(A25, A26, A30), </t>
        </r>
        <r>
          <rPr>
            <b/>
            <sz val="9"/>
            <color indexed="81"/>
            <rFont val="돋움"/>
            <family val="3"/>
            <charset val="129"/>
          </rPr>
          <t>기타소득</t>
        </r>
        <r>
          <rPr>
            <b/>
            <sz val="9"/>
            <color indexed="81"/>
            <rFont val="Tahoma"/>
            <family val="2"/>
          </rPr>
          <t xml:space="preserve">(A40) </t>
        </r>
        <r>
          <rPr>
            <b/>
            <sz val="9"/>
            <color indexed="81"/>
            <rFont val="돋움"/>
            <family val="3"/>
            <charset val="129"/>
          </rPr>
          <t>중</t>
        </r>
        <r>
          <rPr>
            <b/>
            <sz val="9"/>
            <color indexed="81"/>
            <rFont val="Tahoma"/>
            <family val="2"/>
          </rPr>
          <t xml:space="preserve"> </t>
        </r>
        <r>
          <rPr>
            <b/>
            <sz val="9"/>
            <color indexed="81"/>
            <rFont val="돋움"/>
            <family val="3"/>
            <charset val="129"/>
          </rPr>
          <t>비거주자분에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작성방법에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적어야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서식의</t>
        </r>
        <r>
          <rPr>
            <b/>
            <sz val="9"/>
            <color indexed="81"/>
            <rFont val="Tahoma"/>
            <family val="2"/>
          </rPr>
          <t xml:space="preserve"> </t>
        </r>
        <r>
          <rPr>
            <b/>
            <sz val="9"/>
            <color indexed="81"/>
            <rFont val="돋움"/>
            <family val="3"/>
            <charset val="129"/>
          </rPr>
          <t>신고내용이</t>
        </r>
        <r>
          <rPr>
            <b/>
            <sz val="9"/>
            <color indexed="81"/>
            <rFont val="Tahoma"/>
            <family val="2"/>
          </rPr>
          <t xml:space="preserve"> </t>
        </r>
        <r>
          <rPr>
            <b/>
            <sz val="9"/>
            <color indexed="81"/>
            <rFont val="돋움"/>
            <family val="3"/>
            <charset val="129"/>
          </rPr>
          <t>변경되는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내용도</t>
        </r>
        <r>
          <rPr>
            <b/>
            <sz val="9"/>
            <color indexed="81"/>
            <rFont val="Tahoma"/>
            <family val="2"/>
          </rPr>
          <t xml:space="preserve"> </t>
        </r>
        <r>
          <rPr>
            <b/>
            <sz val="9"/>
            <color indexed="81"/>
            <rFont val="돋움"/>
            <family val="3"/>
            <charset val="129"/>
          </rPr>
          <t>수정하여</t>
        </r>
        <r>
          <rPr>
            <b/>
            <sz val="9"/>
            <color indexed="81"/>
            <rFont val="Tahoma"/>
            <family val="2"/>
          </rPr>
          <t xml:space="preserve"> </t>
        </r>
        <r>
          <rPr>
            <b/>
            <sz val="9"/>
            <color indexed="81"/>
            <rFont val="돋움"/>
            <family val="3"/>
            <charset val="129"/>
          </rPr>
          <t>작성하여야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P96" authorId="0" shapeId="0" xr:uid="{527E1CE7-FD7D-41F9-9A25-DEA70761854B}">
      <text>
        <r>
          <rPr>
            <b/>
            <sz val="9"/>
            <color indexed="81"/>
            <rFont val="Tahoma"/>
            <family val="2"/>
          </rPr>
          <t xml:space="preserve">1. [C01-C10, C17, C27, C28, C35] :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장기주택마련저축</t>
        </r>
        <r>
          <rPr>
            <b/>
            <sz val="9"/>
            <color indexed="81"/>
            <rFont val="Tahoma"/>
            <family val="2"/>
          </rPr>
          <t xml:space="preserve">, </t>
        </r>
        <r>
          <rPr>
            <b/>
            <sz val="9"/>
            <color indexed="81"/>
            <rFont val="돋움"/>
            <family val="3"/>
            <charset val="129"/>
          </rPr>
          <t>생계형저축</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장기주식형저축</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예탁금</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농어가목돈마련저축</t>
        </r>
        <r>
          <rPr>
            <b/>
            <sz val="9"/>
            <color indexed="81"/>
            <rFont val="Tahoma"/>
            <family val="2"/>
          </rPr>
          <t xml:space="preserve">,  </t>
        </r>
        <r>
          <rPr>
            <b/>
            <sz val="9"/>
            <color indexed="81"/>
            <rFont val="돋움"/>
            <family val="3"/>
            <charset val="129"/>
          </rPr>
          <t>장기회사채형저축</t>
        </r>
        <r>
          <rPr>
            <b/>
            <sz val="9"/>
            <color indexed="81"/>
            <rFont val="Tahoma"/>
            <family val="2"/>
          </rPr>
          <t xml:space="preserve">, </t>
        </r>
        <r>
          <rPr>
            <b/>
            <sz val="9"/>
            <color indexed="81"/>
            <rFont val="돋움"/>
            <family val="3"/>
            <charset val="129"/>
          </rPr>
          <t>우리사주</t>
        </r>
        <r>
          <rPr>
            <b/>
            <sz val="9"/>
            <color indexed="81"/>
            <rFont val="Tahoma"/>
            <family val="2"/>
          </rPr>
          <t>·</t>
        </r>
        <r>
          <rPr>
            <b/>
            <sz val="9"/>
            <color indexed="81"/>
            <rFont val="돋움"/>
            <family val="3"/>
            <charset val="129"/>
          </rPr>
          <t>장기보유주식</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공익기부투자신탁</t>
        </r>
        <r>
          <rPr>
            <b/>
            <sz val="9"/>
            <color indexed="81"/>
            <rFont val="Tahoma"/>
            <family val="2"/>
          </rPr>
          <t>·</t>
        </r>
        <r>
          <rPr>
            <b/>
            <sz val="9"/>
            <color indexed="81"/>
            <rFont val="돋움"/>
            <family val="3"/>
            <charset val="129"/>
          </rPr>
          <t>미분양주택투자신탁</t>
        </r>
        <r>
          <rPr>
            <b/>
            <sz val="9"/>
            <color indexed="81"/>
            <rFont val="Tahoma"/>
            <family val="2"/>
          </rPr>
          <t xml:space="preserve">, </t>
        </r>
        <r>
          <rPr>
            <b/>
            <sz val="9"/>
            <color indexed="81"/>
            <rFont val="돋움"/>
            <family val="3"/>
            <charset val="129"/>
          </rPr>
          <t>녹색저축</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배당소득과</t>
        </r>
        <r>
          <rPr>
            <b/>
            <sz val="9"/>
            <color indexed="81"/>
            <rFont val="Tahoma"/>
            <family val="2"/>
          </rPr>
          <t xml:space="preserve"> </t>
        </r>
        <r>
          <rPr>
            <b/>
            <sz val="9"/>
            <color indexed="81"/>
            <rFont val="돋움"/>
            <family val="3"/>
            <charset val="129"/>
          </rPr>
          <t>「소득세법」의</t>
        </r>
        <r>
          <rPr>
            <b/>
            <sz val="9"/>
            <color indexed="81"/>
            <rFont val="Tahoma"/>
            <family val="2"/>
          </rPr>
          <t xml:space="preserve"> </t>
        </r>
        <r>
          <rPr>
            <b/>
            <sz val="9"/>
            <color indexed="81"/>
            <rFont val="돋움"/>
            <family val="3"/>
            <charset val="129"/>
          </rPr>
          <t>저축성보험차익에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보험차익으로</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저축상품의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2. [C19,C29]</t>
        </r>
        <r>
          <rPr>
            <b/>
            <sz val="9"/>
            <color indexed="81"/>
            <rFont val="돋움"/>
            <family val="3"/>
            <charset val="129"/>
          </rPr>
          <t>는</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저축상품</t>
        </r>
        <r>
          <rPr>
            <b/>
            <sz val="9"/>
            <color indexed="81"/>
            <rFont val="Tahoma"/>
            <family val="2"/>
          </rPr>
          <t xml:space="preserve">( [C01-C10, C17, C27, C28] </t>
        </r>
        <r>
          <rPr>
            <b/>
            <sz val="9"/>
            <color indexed="81"/>
            <rFont val="돋움"/>
            <family val="3"/>
            <charset val="129"/>
          </rPr>
          <t>란</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저축상품</t>
        </r>
        <r>
          <rPr>
            <b/>
            <sz val="9"/>
            <color indexed="81"/>
            <rFont val="Tahoma"/>
            <family val="2"/>
          </rPr>
          <t xml:space="preserve"> </t>
        </r>
        <r>
          <rPr>
            <b/>
            <sz val="9"/>
            <color indexed="81"/>
            <rFont val="돋움"/>
            <family val="3"/>
            <charset val="129"/>
          </rPr>
          <t>제외</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3. [C11, C21, C31, C32, C33, C34, C51]</t>
        </r>
        <r>
          <rPr>
            <b/>
            <sz val="9"/>
            <color indexed="81"/>
            <rFont val="돋움"/>
            <family val="3"/>
            <charset val="129"/>
          </rPr>
          <t>은</t>
        </r>
        <r>
          <rPr>
            <b/>
            <sz val="9"/>
            <color indexed="81"/>
            <rFont val="Tahoma"/>
            <family val="2"/>
          </rPr>
          <t xml:space="preserve"> </t>
        </r>
        <r>
          <rPr>
            <b/>
            <sz val="9"/>
            <color indexed="81"/>
            <rFont val="돋움"/>
            <family val="3"/>
            <charset val="129"/>
          </rPr>
          <t>장기채권</t>
        </r>
        <r>
          <rPr>
            <b/>
            <sz val="9"/>
            <color indexed="81"/>
            <rFont val="Tahoma"/>
            <family val="2"/>
          </rPr>
          <t xml:space="preserve"> (30%),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장기보유주식배당</t>
        </r>
        <r>
          <rPr>
            <b/>
            <sz val="9"/>
            <color indexed="81"/>
            <rFont val="Tahoma"/>
            <family val="2"/>
          </rPr>
          <t xml:space="preserve">, </t>
        </r>
        <r>
          <rPr>
            <b/>
            <sz val="9"/>
            <color indexed="81"/>
            <rFont val="돋움"/>
            <family val="3"/>
            <charset val="129"/>
          </rPr>
          <t>사회기반시설투융자회사</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특례세율이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4. [C12, C22]</t>
        </r>
        <r>
          <rPr>
            <b/>
            <sz val="9"/>
            <color indexed="81"/>
            <rFont val="돋움"/>
            <family val="3"/>
            <charset val="129"/>
          </rPr>
          <t>는</t>
        </r>
        <r>
          <rPr>
            <b/>
            <sz val="9"/>
            <color indexed="81"/>
            <rFont val="Tahoma"/>
            <family val="2"/>
          </rPr>
          <t xml:space="preserve">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세금우대종합저축의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5. [C13,C36-C39, C52, C53]</t>
        </r>
        <r>
          <rPr>
            <b/>
            <sz val="9"/>
            <color indexed="81"/>
            <rFont val="돋움"/>
            <family val="3"/>
            <charset val="129"/>
          </rPr>
          <t>은</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일반세율이</t>
        </r>
        <r>
          <rPr>
            <b/>
            <sz val="9"/>
            <color indexed="81"/>
            <rFont val="Tahoma"/>
            <family val="2"/>
          </rPr>
          <t xml:space="preserve"> </t>
        </r>
        <r>
          <rPr>
            <b/>
            <sz val="9"/>
            <color indexed="81"/>
            <rFont val="돋움"/>
            <family val="3"/>
            <charset val="129"/>
          </rPr>
          <t>적용되면서</t>
        </r>
        <r>
          <rPr>
            <b/>
            <sz val="9"/>
            <color indexed="81"/>
            <rFont val="Tahoma"/>
            <family val="2"/>
          </rPr>
          <t xml:space="preserve"> </t>
        </r>
        <r>
          <rPr>
            <b/>
            <sz val="9"/>
            <color indexed="81"/>
            <rFont val="돋움"/>
            <family val="3"/>
            <charset val="129"/>
          </rPr>
          <t>분리과세되는</t>
        </r>
        <r>
          <rPr>
            <b/>
            <sz val="9"/>
            <color indexed="81"/>
            <rFont val="Tahoma"/>
            <family val="2"/>
          </rPr>
          <t xml:space="preserve"> </t>
        </r>
        <r>
          <rPr>
            <b/>
            <sz val="9"/>
            <color indexed="81"/>
            <rFont val="돋움"/>
            <family val="3"/>
            <charset val="129"/>
          </rPr>
          <t>소득과</t>
        </r>
        <r>
          <rPr>
            <b/>
            <sz val="9"/>
            <color indexed="81"/>
            <rFont val="Tahoma"/>
            <family val="2"/>
          </rPr>
          <t xml:space="preserve"> </t>
        </r>
        <r>
          <rPr>
            <b/>
            <sz val="9"/>
            <color indexed="81"/>
            <rFont val="돋움"/>
            <family val="3"/>
            <charset val="129"/>
          </rPr>
          <t>직장공제회초과반환금</t>
        </r>
        <r>
          <rPr>
            <b/>
            <sz val="9"/>
            <color indexed="81"/>
            <rFont val="Tahoma"/>
            <family val="2"/>
          </rPr>
          <t>(</t>
        </r>
        <r>
          <rPr>
            <b/>
            <sz val="9"/>
            <color indexed="81"/>
            <rFont val="돋움"/>
            <family val="3"/>
            <charset val="129"/>
          </rPr>
          <t>기본세율</t>
        </r>
        <r>
          <rPr>
            <b/>
            <sz val="9"/>
            <color indexed="81"/>
            <rFont val="Tahoma"/>
            <family val="2"/>
          </rPr>
          <t>)</t>
        </r>
        <r>
          <rPr>
            <b/>
            <sz val="9"/>
            <color indexed="81"/>
            <rFont val="돋움"/>
            <family val="3"/>
            <charset val="129"/>
          </rPr>
          <t>으로</t>
        </r>
        <r>
          <rPr>
            <b/>
            <sz val="9"/>
            <color indexed="81"/>
            <rFont val="Tahoma"/>
            <family val="2"/>
          </rPr>
          <t xml:space="preserve"> </t>
        </r>
        <r>
          <rPr>
            <b/>
            <sz val="9"/>
            <color indexed="81"/>
            <rFont val="돋움"/>
            <family val="3"/>
            <charset val="129"/>
          </rPr>
          <t>분리과세</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6. [C14, C24]</t>
        </r>
        <r>
          <rPr>
            <b/>
            <sz val="9"/>
            <color indexed="81"/>
            <rFont val="돋움"/>
            <family val="3"/>
            <charset val="129"/>
          </rPr>
          <t>는</t>
        </r>
        <r>
          <rPr>
            <b/>
            <sz val="9"/>
            <color indexed="81"/>
            <rFont val="Tahoma"/>
            <family val="2"/>
          </rPr>
          <t xml:space="preserve"> </t>
        </r>
        <r>
          <rPr>
            <b/>
            <sz val="9"/>
            <color indexed="81"/>
            <rFont val="돋움"/>
            <family val="3"/>
            <charset val="129"/>
          </rPr>
          <t>일반세율</t>
        </r>
        <r>
          <rPr>
            <b/>
            <sz val="9"/>
            <color indexed="81"/>
            <rFont val="Tahoma"/>
            <family val="2"/>
          </rPr>
          <t xml:space="preserve">(22%,20%,15%,14% </t>
        </r>
        <r>
          <rPr>
            <b/>
            <sz val="9"/>
            <color indexed="81"/>
            <rFont val="돋움"/>
            <family val="3"/>
            <charset val="129"/>
          </rPr>
          <t>등</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적용되고</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7. [C15, C25]</t>
        </r>
        <r>
          <rPr>
            <b/>
            <sz val="9"/>
            <color indexed="81"/>
            <rFont val="돋움"/>
            <family val="3"/>
            <charset val="129"/>
          </rPr>
          <t>는</t>
        </r>
        <r>
          <rPr>
            <b/>
            <sz val="9"/>
            <color indexed="81"/>
            <rFont val="Tahoma"/>
            <family val="2"/>
          </rPr>
          <t xml:space="preserve"> </t>
        </r>
        <r>
          <rPr>
            <b/>
            <sz val="9"/>
            <color indexed="81"/>
            <rFont val="돋움"/>
            <family val="3"/>
            <charset val="129"/>
          </rPr>
          <t>「금융실명거래</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비밀보장에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따라</t>
        </r>
        <r>
          <rPr>
            <b/>
            <sz val="9"/>
            <color indexed="81"/>
            <rFont val="Tahoma"/>
            <family val="2"/>
          </rPr>
          <t xml:space="preserve"> 90% </t>
        </r>
        <r>
          <rPr>
            <b/>
            <sz val="9"/>
            <color indexed="81"/>
            <rFont val="돋움"/>
            <family val="3"/>
            <charset val="129"/>
          </rPr>
          <t>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거래분과</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8. [C16]</t>
        </r>
        <r>
          <rPr>
            <b/>
            <sz val="9"/>
            <color indexed="81"/>
            <rFont val="돋움"/>
            <family val="3"/>
            <charset val="129"/>
          </rPr>
          <t>은</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이자소득에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9. [C26]</t>
        </r>
        <r>
          <rPr>
            <b/>
            <sz val="9"/>
            <color indexed="81"/>
            <rFont val="돋움"/>
            <family val="3"/>
            <charset val="129"/>
          </rPr>
          <t>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8</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출자공동사업자의</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10. [C30]</t>
        </r>
        <r>
          <rPr>
            <b/>
            <sz val="9"/>
            <color indexed="81"/>
            <rFont val="돋움"/>
            <family val="3"/>
            <charset val="129"/>
          </rPr>
          <t>은</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배당소득의</t>
        </r>
        <r>
          <rPr>
            <b/>
            <sz val="9"/>
            <color indexed="81"/>
            <rFont val="Tahoma"/>
            <family val="2"/>
          </rPr>
          <t xml:space="preserve"> </t>
        </r>
        <r>
          <rPr>
            <b/>
            <sz val="9"/>
            <color indexed="81"/>
            <rFont val="돋움"/>
            <family val="3"/>
            <charset val="129"/>
          </rPr>
          <t>원천징수합계액을</t>
        </r>
        <r>
          <rPr>
            <b/>
            <sz val="9"/>
            <color indexed="81"/>
            <rFont val="Tahoma"/>
            <family val="2"/>
          </rPr>
          <t xml:space="preserve"> </t>
        </r>
        <r>
          <rPr>
            <b/>
            <sz val="9"/>
            <color indexed="81"/>
            <rFont val="돋움"/>
            <family val="3"/>
            <charset val="129"/>
          </rPr>
          <t>적으며</t>
        </r>
        <r>
          <rPr>
            <b/>
            <sz val="9"/>
            <color indexed="81"/>
            <rFont val="Tahoma"/>
            <family val="2"/>
          </rPr>
          <t xml:space="preserve">  C30, C61, C62</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A50, A60</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t>
        </r>
        <r>
          <rPr>
            <b/>
            <sz val="9"/>
            <color indexed="81"/>
            <rFont val="돋움"/>
            <family val="3"/>
            <charset val="129"/>
          </rPr>
          <t>일치하여야</t>
        </r>
        <r>
          <rPr>
            <b/>
            <sz val="9"/>
            <color indexed="81"/>
            <rFont val="Tahoma"/>
            <family val="2"/>
          </rPr>
          <t xml:space="preserve"> </t>
        </r>
        <r>
          <rPr>
            <b/>
            <sz val="9"/>
            <color indexed="81"/>
            <rFont val="돋움"/>
            <family val="3"/>
            <charset val="129"/>
          </rPr>
          <t>합니다</t>
        </r>
        <r>
          <rPr>
            <b/>
            <sz val="9"/>
            <color indexed="81"/>
            <rFont val="Tahoma"/>
            <family val="2"/>
          </rPr>
          <t>.
  11. [C41](</t>
        </r>
        <r>
          <rPr>
            <b/>
            <sz val="9"/>
            <color indexed="81"/>
            <rFont val="돋움"/>
            <family val="3"/>
            <charset val="129"/>
          </rPr>
          <t>장기주식형저축추징세액</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장기주식형저축을</t>
        </r>
        <r>
          <rPr>
            <b/>
            <sz val="9"/>
            <color indexed="81"/>
            <rFont val="Tahoma"/>
            <family val="2"/>
          </rPr>
          <t xml:space="preserve"> </t>
        </r>
        <r>
          <rPr>
            <b/>
            <sz val="9"/>
            <color indexed="81"/>
            <rFont val="돋움"/>
            <family val="3"/>
            <charset val="129"/>
          </rPr>
          <t>가입일부터</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내에</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장기주식형저축의</t>
        </r>
        <r>
          <rPr>
            <b/>
            <sz val="9"/>
            <color indexed="81"/>
            <rFont val="Tahoma"/>
            <family val="2"/>
          </rPr>
          <t xml:space="preserve"> </t>
        </r>
        <r>
          <rPr>
            <b/>
            <sz val="9"/>
            <color indexed="81"/>
            <rFont val="돋움"/>
            <family val="3"/>
            <charset val="129"/>
          </rPr>
          <t>중도환매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징수하는</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세액은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12. [C42](</t>
        </r>
        <r>
          <rPr>
            <b/>
            <sz val="9"/>
            <color indexed="81"/>
            <rFont val="돋움"/>
            <family val="3"/>
            <charset val="129"/>
          </rPr>
          <t>장기주택마련저축추징세액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장기주택마련저축에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배당소득은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13. [C43](</t>
        </r>
        <r>
          <rPr>
            <b/>
            <sz val="9"/>
            <color indexed="81"/>
            <rFont val="돋움"/>
            <family val="3"/>
            <charset val="129"/>
          </rPr>
          <t>연금저축해지가산세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연금저축을</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세목</t>
        </r>
        <r>
          <rPr>
            <b/>
            <sz val="9"/>
            <color indexed="81"/>
            <rFont val="Tahoma"/>
            <family val="2"/>
          </rPr>
          <t xml:space="preserve"> :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저축불입계약만료전에</t>
        </r>
        <r>
          <rPr>
            <b/>
            <sz val="9"/>
            <color indexed="81"/>
            <rFont val="Tahoma"/>
            <family val="2"/>
          </rPr>
          <t xml:space="preserve"> </t>
        </r>
        <r>
          <rPr>
            <b/>
            <sz val="9"/>
            <color indexed="81"/>
            <rFont val="돋움"/>
            <family val="3"/>
            <charset val="129"/>
          </rPr>
          <t>해지하거나</t>
        </r>
        <r>
          <rPr>
            <b/>
            <sz val="9"/>
            <color indexed="81"/>
            <rFont val="Tahoma"/>
            <family val="2"/>
          </rPr>
          <t xml:space="preserve"> </t>
        </r>
        <r>
          <rPr>
            <b/>
            <sz val="9"/>
            <color indexed="81"/>
            <rFont val="돋움"/>
            <family val="3"/>
            <charset val="129"/>
          </rPr>
          <t>연금</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형태로</t>
        </r>
        <r>
          <rPr>
            <b/>
            <sz val="9"/>
            <color indexed="81"/>
            <rFont val="Tahoma"/>
            <family val="2"/>
          </rPr>
          <t xml:space="preserve"> </t>
        </r>
        <r>
          <rPr>
            <b/>
            <sz val="9"/>
            <color indexed="81"/>
            <rFont val="돋움"/>
            <family val="3"/>
            <charset val="129"/>
          </rPr>
          <t>지급받아</t>
        </r>
        <r>
          <rPr>
            <b/>
            <sz val="9"/>
            <color indexed="81"/>
            <rFont val="Tahoma"/>
            <family val="2"/>
          </rPr>
          <t xml:space="preserve"> </t>
        </r>
        <r>
          <rPr>
            <b/>
            <sz val="9"/>
            <color indexed="81"/>
            <rFont val="돋움"/>
            <family val="3"/>
            <charset val="129"/>
          </rPr>
          <t>기타소득으로</t>
        </r>
        <r>
          <rPr>
            <b/>
            <sz val="9"/>
            <color indexed="81"/>
            <rFont val="Tahoma"/>
            <family val="2"/>
          </rPr>
          <t xml:space="preserve"> </t>
        </r>
        <r>
          <rPr>
            <b/>
            <sz val="9"/>
            <color indexed="81"/>
            <rFont val="돋움"/>
            <family val="3"/>
            <charset val="129"/>
          </rPr>
          <t>과세되는</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쪽</t>
        </r>
        <r>
          <rPr>
            <b/>
            <sz val="9"/>
            <color indexed="81"/>
            <rFont val="Tahoma"/>
            <family val="2"/>
          </rPr>
          <t>) [A40](</t>
        </r>
        <r>
          <rPr>
            <b/>
            <sz val="9"/>
            <color indexed="81"/>
            <rFont val="돋움"/>
            <family val="3"/>
            <charset val="129"/>
          </rPr>
          <t>기타소득</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연금소득은</t>
        </r>
        <r>
          <rPr>
            <b/>
            <sz val="9"/>
            <color indexed="81"/>
            <rFont val="Tahoma"/>
            <family val="2"/>
          </rPr>
          <t xml:space="preserve"> (1</t>
        </r>
        <r>
          <rPr>
            <b/>
            <sz val="9"/>
            <color indexed="81"/>
            <rFont val="돋움"/>
            <family val="3"/>
            <charset val="129"/>
          </rPr>
          <t>쪽</t>
        </r>
        <r>
          <rPr>
            <b/>
            <sz val="9"/>
            <color indexed="81"/>
            <rFont val="Tahoma"/>
            <family val="2"/>
          </rPr>
          <t>) [A45](</t>
        </r>
        <r>
          <rPr>
            <b/>
            <sz val="9"/>
            <color indexed="81"/>
            <rFont val="돋움"/>
            <family val="3"/>
            <charset val="129"/>
          </rPr>
          <t>연금소득</t>
        </r>
        <r>
          <rPr>
            <b/>
            <sz val="9"/>
            <color indexed="81"/>
            <rFont val="Tahoma"/>
            <family val="2"/>
          </rPr>
          <t xml:space="preserve"> </t>
        </r>
        <r>
          <rPr>
            <b/>
            <sz val="9"/>
            <color indexed="81"/>
            <rFont val="돋움"/>
            <family val="3"/>
            <charset val="129"/>
          </rPr>
          <t>매월징수</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14. [C44](</t>
        </r>
        <r>
          <rPr>
            <b/>
            <sz val="9"/>
            <color indexed="81"/>
            <rFont val="돋움"/>
            <family val="3"/>
            <charset val="129"/>
          </rPr>
          <t>소기업</t>
        </r>
        <r>
          <rPr>
            <b/>
            <sz val="9"/>
            <color indexed="81"/>
            <rFont val="Tahoma"/>
            <family val="2"/>
          </rPr>
          <t>·</t>
        </r>
        <r>
          <rPr>
            <b/>
            <sz val="9"/>
            <color indexed="81"/>
            <rFont val="돋움"/>
            <family val="3"/>
            <charset val="129"/>
          </rPr>
          <t>소상공인공제부금</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소상공인공제계약이</t>
        </r>
        <r>
          <rPr>
            <b/>
            <sz val="9"/>
            <color indexed="81"/>
            <rFont val="Tahoma"/>
            <family val="2"/>
          </rPr>
          <t xml:space="preserve"> </t>
        </r>
        <r>
          <rPr>
            <b/>
            <sz val="9"/>
            <color indexed="81"/>
            <rFont val="돋움"/>
            <family val="3"/>
            <charset val="129"/>
          </rPr>
          <t>가입일부터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중소기업중앙회가</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 xml:space="preserve"> (</t>
        </r>
        <r>
          <rPr>
            <b/>
            <sz val="9"/>
            <color indexed="81"/>
            <rFont val="돋움"/>
            <family val="3"/>
            <charset val="129"/>
          </rPr>
          <t>세목</t>
        </r>
        <r>
          <rPr>
            <b/>
            <sz val="9"/>
            <color indexed="81"/>
            <rFont val="Tahoma"/>
            <family val="2"/>
          </rPr>
          <t xml:space="preserve">: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공제계약해지로</t>
        </r>
        <r>
          <rPr>
            <b/>
            <sz val="9"/>
            <color indexed="81"/>
            <rFont val="Tahoma"/>
            <family val="2"/>
          </rPr>
          <t xml:space="preserve"> </t>
        </r>
        <r>
          <rPr>
            <b/>
            <sz val="9"/>
            <color indexed="81"/>
            <rFont val="돋움"/>
            <family val="3"/>
            <charset val="129"/>
          </rPr>
          <t>인한</t>
        </r>
        <r>
          <rPr>
            <b/>
            <sz val="9"/>
            <color indexed="81"/>
            <rFont val="Tahoma"/>
            <family val="2"/>
          </rPr>
          <t xml:space="preserve"> </t>
        </r>
        <r>
          <rPr>
            <b/>
            <sz val="9"/>
            <color indexed="81"/>
            <rFont val="돋움"/>
            <family val="3"/>
            <charset val="129"/>
          </rPr>
          <t>기타소득은</t>
        </r>
        <r>
          <rPr>
            <b/>
            <sz val="9"/>
            <color indexed="81"/>
            <rFont val="Tahoma"/>
            <family val="2"/>
          </rPr>
          <t xml:space="preserve"> (1</t>
        </r>
        <r>
          <rPr>
            <b/>
            <sz val="9"/>
            <color indexed="81"/>
            <rFont val="돋움"/>
            <family val="3"/>
            <charset val="129"/>
          </rPr>
          <t>쪽</t>
        </r>
        <r>
          <rPr>
            <b/>
            <sz val="9"/>
            <color indexed="81"/>
            <rFont val="Tahoma"/>
            <family val="2"/>
          </rPr>
          <t>)[A40](</t>
        </r>
        <r>
          <rPr>
            <b/>
            <sz val="9"/>
            <color indexed="81"/>
            <rFont val="돋움"/>
            <family val="3"/>
            <charset val="129"/>
          </rPr>
          <t>기타소득</t>
        </r>
        <r>
          <rPr>
            <b/>
            <sz val="9"/>
            <color indexed="81"/>
            <rFont val="Tahoma"/>
            <family val="2"/>
          </rPr>
          <t xml:space="preserve"> )</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15. [C45](</t>
        </r>
        <r>
          <rPr>
            <b/>
            <sz val="9"/>
            <color indexed="81"/>
            <rFont val="돋움"/>
            <family val="3"/>
            <charset val="129"/>
          </rPr>
          <t>주택청약종합저축추징세액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주택청약종합저축에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중도해지하거나</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당첨된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16. [C50]</t>
        </r>
        <r>
          <rPr>
            <b/>
            <sz val="9"/>
            <color indexed="81"/>
            <rFont val="돋움"/>
            <family val="3"/>
            <charset val="129"/>
          </rPr>
          <t>란은</t>
        </r>
        <r>
          <rPr>
            <b/>
            <sz val="9"/>
            <color indexed="81"/>
            <rFont val="Tahoma"/>
            <family val="2"/>
          </rPr>
          <t xml:space="preserve"> </t>
        </r>
        <r>
          <rPr>
            <b/>
            <sz val="9"/>
            <color indexed="81"/>
            <rFont val="돋움"/>
            <family val="3"/>
            <charset val="129"/>
          </rPr>
          <t>저축해지추징세액의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추징세액은</t>
        </r>
        <r>
          <rPr>
            <b/>
            <sz val="9"/>
            <color indexed="81"/>
            <rFont val="Tahoma"/>
            <family val="2"/>
          </rPr>
          <t xml:space="preserve"> </t>
        </r>
        <r>
          <rPr>
            <b/>
            <sz val="9"/>
            <color indexed="81"/>
            <rFont val="돋움"/>
            <family val="3"/>
            <charset val="129"/>
          </rPr>
          <t>근로소득세로</t>
        </r>
        <r>
          <rPr>
            <b/>
            <sz val="9"/>
            <color indexed="81"/>
            <rFont val="Tahoma"/>
            <family val="2"/>
          </rPr>
          <t xml:space="preserve"> </t>
        </r>
        <r>
          <rPr>
            <b/>
            <sz val="9"/>
            <color indexed="81"/>
            <rFont val="돋움"/>
            <family val="3"/>
            <charset val="129"/>
          </rPr>
          <t>납부합니다</t>
        </r>
        <r>
          <rPr>
            <b/>
            <sz val="9"/>
            <color indexed="81"/>
            <rFont val="Tahoma"/>
            <family val="2"/>
          </rPr>
          <t>.
 17. [C61-C70](</t>
        </r>
        <r>
          <rPr>
            <b/>
            <sz val="9"/>
            <color indexed="81"/>
            <rFont val="돋움"/>
            <family val="3"/>
            <charset val="129"/>
          </rPr>
          <t>비거주자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「소득세법」상</t>
        </r>
        <r>
          <rPr>
            <b/>
            <sz val="9"/>
            <color indexed="81"/>
            <rFont val="Tahoma"/>
            <family val="2"/>
          </rPr>
          <t xml:space="preserve"> </t>
        </r>
        <r>
          <rPr>
            <b/>
            <sz val="9"/>
            <color indexed="81"/>
            <rFont val="돋움"/>
            <family val="3"/>
            <charset val="129"/>
          </rPr>
          <t>비거주자에게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이자소득</t>
        </r>
        <r>
          <rPr>
            <b/>
            <sz val="9"/>
            <color indexed="81"/>
            <rFont val="Tahoma"/>
            <family val="2"/>
          </rPr>
          <t>·</t>
        </r>
        <r>
          <rPr>
            <b/>
            <sz val="9"/>
            <color indexed="81"/>
            <rFont val="돋움"/>
            <family val="3"/>
            <charset val="129"/>
          </rPr>
          <t>배당소득</t>
        </r>
        <r>
          <rPr>
            <b/>
            <sz val="9"/>
            <color indexed="81"/>
            <rFont val="Tahoma"/>
            <family val="2"/>
          </rPr>
          <t>·</t>
        </r>
        <r>
          <rPr>
            <b/>
            <sz val="9"/>
            <color indexed="81"/>
            <rFont val="돋움"/>
            <family val="3"/>
            <charset val="129"/>
          </rPr>
          <t>사업소득</t>
        </r>
        <r>
          <rPr>
            <b/>
            <sz val="9"/>
            <color indexed="81"/>
            <rFont val="Tahoma"/>
            <family val="2"/>
          </rPr>
          <t>·</t>
        </r>
        <r>
          <rPr>
            <b/>
            <sz val="9"/>
            <color indexed="81"/>
            <rFont val="돋움"/>
            <family val="3"/>
            <charset val="129"/>
          </rPr>
          <t>양도소득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기타소득에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해당소득</t>
        </r>
        <r>
          <rPr>
            <b/>
            <sz val="9"/>
            <color indexed="81"/>
            <rFont val="Tahoma"/>
            <family val="2"/>
          </rPr>
          <t xml:space="preserve"> [A25],[A40],[A50],[A60],[A70]</t>
        </r>
        <r>
          <rPr>
            <b/>
            <sz val="9"/>
            <color indexed="81"/>
            <rFont val="돋움"/>
            <family val="3"/>
            <charset val="129"/>
          </rPr>
          <t>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18. [C71](</t>
        </r>
        <r>
          <rPr>
            <b/>
            <sz val="9"/>
            <color indexed="81"/>
            <rFont val="돋움"/>
            <family val="3"/>
            <charset val="129"/>
          </rPr>
          <t>이자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일반세율의</t>
        </r>
        <r>
          <rPr>
            <b/>
            <sz val="9"/>
            <color indexed="81"/>
            <rFont val="Tahoma"/>
            <family val="2"/>
          </rPr>
          <t xml:space="preserve"> </t>
        </r>
        <r>
          <rPr>
            <b/>
            <sz val="9"/>
            <color indexed="81"/>
            <rFont val="돋움"/>
            <family val="3"/>
            <charset val="129"/>
          </rPr>
          <t>이자소득의</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5</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집합투자기구로부터의</t>
        </r>
        <r>
          <rPr>
            <b/>
            <sz val="9"/>
            <color indexed="81"/>
            <rFont val="Tahoma"/>
            <family val="2"/>
          </rPr>
          <t xml:space="preserve"> </t>
        </r>
        <r>
          <rPr>
            <b/>
            <sz val="9"/>
            <color indexed="81"/>
            <rFont val="돋움"/>
            <family val="3"/>
            <charset val="129"/>
          </rPr>
          <t>이익</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투자신탁의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19. [C73](</t>
        </r>
        <r>
          <rPr>
            <b/>
            <sz val="9"/>
            <color indexed="81"/>
            <rFont val="돋움"/>
            <family val="3"/>
            <charset val="129"/>
          </rPr>
          <t>신탁재산</t>
        </r>
        <r>
          <rPr>
            <b/>
            <sz val="9"/>
            <color indexed="81"/>
            <rFont val="Tahoma"/>
            <family val="2"/>
          </rPr>
          <t xml:space="preserve"> </t>
        </r>
        <r>
          <rPr>
            <b/>
            <sz val="9"/>
            <color indexed="81"/>
            <rFont val="돋움"/>
            <family val="3"/>
            <charset val="129"/>
          </rPr>
          <t>분배</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신탁이익을</t>
        </r>
        <r>
          <rPr>
            <b/>
            <sz val="9"/>
            <color indexed="81"/>
            <rFont val="Tahoma"/>
            <family val="2"/>
          </rPr>
          <t xml:space="preserve"> </t>
        </r>
        <r>
          <rPr>
            <b/>
            <sz val="9"/>
            <color indexed="81"/>
            <rFont val="돋움"/>
            <family val="3"/>
            <charset val="129"/>
          </rPr>
          <t>분배하면서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적습니다</t>
        </r>
        <r>
          <rPr>
            <b/>
            <sz val="9"/>
            <color indexed="81"/>
            <rFont val="Tahoma"/>
            <family val="2"/>
          </rPr>
          <t>.
 20. [C74](</t>
        </r>
        <r>
          <rPr>
            <b/>
            <sz val="9"/>
            <color indexed="81"/>
            <rFont val="돋움"/>
            <family val="3"/>
            <charset val="129"/>
          </rPr>
          <t>신탁업자</t>
        </r>
        <r>
          <rPr>
            <b/>
            <sz val="9"/>
            <color indexed="81"/>
            <rFont val="Tahoma"/>
            <family val="2"/>
          </rPr>
          <t xml:space="preserve"> </t>
        </r>
        <r>
          <rPr>
            <b/>
            <sz val="9"/>
            <color indexed="81"/>
            <rFont val="돋움"/>
            <family val="3"/>
            <charset val="129"/>
          </rPr>
          <t>징수분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집합투자업자의</t>
        </r>
        <r>
          <rPr>
            <b/>
            <sz val="9"/>
            <color indexed="81"/>
            <rFont val="Tahoma"/>
            <family val="2"/>
          </rPr>
          <t xml:space="preserve"> </t>
        </r>
        <r>
          <rPr>
            <b/>
            <sz val="9"/>
            <color indexed="81"/>
            <rFont val="돋움"/>
            <family val="3"/>
            <charset val="129"/>
          </rPr>
          <t>신탁재산에</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신탁재산</t>
        </r>
        <r>
          <rPr>
            <b/>
            <sz val="9"/>
            <color indexed="81"/>
            <rFont val="Tahoma"/>
            <family val="2"/>
          </rPr>
          <t xml:space="preserve"> </t>
        </r>
        <r>
          <rPr>
            <b/>
            <sz val="9"/>
            <color indexed="81"/>
            <rFont val="돋움"/>
            <family val="3"/>
            <charset val="129"/>
          </rPr>
          <t>귀속소득에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명세는</t>
        </r>
        <r>
          <rPr>
            <b/>
            <sz val="9"/>
            <color indexed="81"/>
            <rFont val="Tahoma"/>
            <family val="2"/>
          </rPr>
          <t xml:space="preserve">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이익란에</t>
        </r>
        <r>
          <rPr>
            <b/>
            <sz val="9"/>
            <color indexed="81"/>
            <rFont val="Tahoma"/>
            <family val="2"/>
          </rPr>
          <t xml:space="preserve"> </t>
        </r>
        <r>
          <rPr>
            <b/>
            <sz val="9"/>
            <color indexed="81"/>
            <rFont val="돋움"/>
            <family val="3"/>
            <charset val="129"/>
          </rPr>
          <t>적습니다</t>
        </r>
        <r>
          <rPr>
            <b/>
            <sz val="9"/>
            <color indexed="81"/>
            <rFont val="Tahoma"/>
            <family val="2"/>
          </rPr>
          <t>.
 21. [C75](</t>
        </r>
        <r>
          <rPr>
            <b/>
            <sz val="9"/>
            <color indexed="81"/>
            <rFont val="돋움"/>
            <family val="3"/>
            <charset val="129"/>
          </rPr>
          <t>비영업대금의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22. [C76](</t>
        </r>
        <r>
          <rPr>
            <b/>
            <sz val="9"/>
            <color indexed="81"/>
            <rFont val="돋움"/>
            <family val="3"/>
            <charset val="129"/>
          </rPr>
          <t>비과세법인소득</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소득금액을</t>
        </r>
        <r>
          <rPr>
            <b/>
            <sz val="9"/>
            <color indexed="81"/>
            <rFont val="Tahoma"/>
            <family val="2"/>
          </rPr>
          <t xml:space="preserve"> </t>
        </r>
        <r>
          <rPr>
            <b/>
            <sz val="9"/>
            <color indexed="81"/>
            <rFont val="돋움"/>
            <family val="3"/>
            <charset val="129"/>
          </rPr>
          <t>적습니다</t>
        </r>
        <r>
          <rPr>
            <b/>
            <sz val="9"/>
            <color indexed="81"/>
            <rFont val="Tahoma"/>
            <family val="2"/>
          </rPr>
          <t>.
 23. [C81-C88]</t>
        </r>
        <r>
          <rPr>
            <b/>
            <sz val="9"/>
            <color indexed="81"/>
            <rFont val="돋움"/>
            <family val="3"/>
            <charset val="129"/>
          </rPr>
          <t>란은</t>
        </r>
        <r>
          <rPr>
            <b/>
            <sz val="9"/>
            <color indexed="81"/>
            <rFont val="Tahoma"/>
            <family val="2"/>
          </rPr>
          <t xml:space="preserve"> </t>
        </r>
        <r>
          <rPr>
            <b/>
            <sz val="9"/>
            <color indexed="81"/>
            <rFont val="돋움"/>
            <family val="3"/>
            <charset val="129"/>
          </rPr>
          <t>외국법인의</t>
        </r>
        <r>
          <rPr>
            <b/>
            <sz val="9"/>
            <color indexed="81"/>
            <rFont val="Tahoma"/>
            <family val="2"/>
          </rPr>
          <t xml:space="preserve"> </t>
        </r>
        <r>
          <rPr>
            <b/>
            <sz val="9"/>
            <color indexed="81"/>
            <rFont val="돋움"/>
            <family val="3"/>
            <charset val="129"/>
          </rPr>
          <t>국내원천소득에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24. [C90](</t>
        </r>
        <r>
          <rPr>
            <b/>
            <sz val="9"/>
            <color indexed="81"/>
            <rFont val="돋움"/>
            <family val="3"/>
            <charset val="129"/>
          </rPr>
          <t>법인세계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법인</t>
        </r>
        <r>
          <rPr>
            <b/>
            <sz val="9"/>
            <color indexed="81"/>
            <rFont val="Tahoma"/>
            <family val="2"/>
          </rPr>
          <t>(</t>
        </r>
        <r>
          <rPr>
            <b/>
            <sz val="9"/>
            <color indexed="81"/>
            <rFont val="돋움"/>
            <family val="3"/>
            <charset val="129"/>
          </rPr>
          <t>외국법인</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법인원천</t>
        </r>
        <r>
          <rPr>
            <b/>
            <sz val="9"/>
            <color indexed="81"/>
            <rFont val="Tahoma"/>
            <family val="2"/>
          </rPr>
          <t>(A80)=</t>
        </r>
        <r>
          <rPr>
            <b/>
            <sz val="9"/>
            <color indexed="81"/>
            <rFont val="돋움"/>
            <family val="3"/>
            <charset val="129"/>
          </rPr>
          <t>법인세</t>
        </r>
        <r>
          <rPr>
            <b/>
            <sz val="9"/>
            <color indexed="81"/>
            <rFont val="Tahoma"/>
            <family val="2"/>
          </rPr>
          <t xml:space="preserve"> </t>
        </r>
        <r>
          <rPr>
            <b/>
            <sz val="9"/>
            <color indexed="81"/>
            <rFont val="돋움"/>
            <family val="3"/>
            <charset val="129"/>
          </rPr>
          <t>계</t>
        </r>
        <r>
          <rPr>
            <b/>
            <sz val="9"/>
            <color indexed="81"/>
            <rFont val="Tahoma"/>
            <family val="2"/>
          </rPr>
          <t xml:space="preserve">(C90)]
</t>
        </r>
        <r>
          <rPr>
            <b/>
            <sz val="9"/>
            <color indexed="81"/>
            <rFont val="돋움"/>
            <family val="3"/>
            <charset val="129"/>
          </rPr>
          <t>◇</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중도매매</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원천징수이행상황신고</t>
        </r>
        <r>
          <rPr>
            <b/>
            <sz val="9"/>
            <color indexed="81"/>
            <rFont val="Tahoma"/>
            <family val="2"/>
          </rPr>
          <t xml:space="preserve"> </t>
        </r>
        <r>
          <rPr>
            <b/>
            <sz val="9"/>
            <color indexed="81"/>
            <rFont val="돋움"/>
            <family val="3"/>
            <charset val="129"/>
          </rPr>
          <t>시에는</t>
        </r>
        <r>
          <rPr>
            <b/>
            <sz val="9"/>
            <color indexed="81"/>
            <rFont val="Tahoma"/>
            <family val="2"/>
          </rPr>
          <t xml:space="preserve"> </t>
        </r>
        <r>
          <rPr>
            <b/>
            <sz val="9"/>
            <color indexed="81"/>
            <rFont val="돋움"/>
            <family val="3"/>
            <charset val="129"/>
          </rPr>
          <t>아래와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작성하기</t>
        </r>
        <r>
          <rPr>
            <b/>
            <sz val="9"/>
            <color indexed="81"/>
            <rFont val="Tahoma"/>
            <family val="2"/>
          </rPr>
          <t xml:space="preserve"> </t>
        </r>
        <r>
          <rPr>
            <b/>
            <sz val="9"/>
            <color indexed="81"/>
            <rFont val="돋움"/>
            <family val="3"/>
            <charset val="129"/>
          </rPr>
          <t>바랍니다</t>
        </r>
        <r>
          <rPr>
            <b/>
            <sz val="9"/>
            <color indexed="81"/>
            <rFont val="Tahoma"/>
            <family val="2"/>
          </rPr>
          <t xml:space="preserve">.
   o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46</t>
        </r>
        <r>
          <rPr>
            <b/>
            <sz val="9"/>
            <color indexed="81"/>
            <rFont val="돋움"/>
            <family val="3"/>
            <charset val="129"/>
          </rPr>
          <t>조가</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채권의</t>
        </r>
        <r>
          <rPr>
            <b/>
            <sz val="9"/>
            <color indexed="81"/>
            <rFont val="Tahoma"/>
            <family val="2"/>
          </rPr>
          <t xml:space="preserve"> </t>
        </r>
        <r>
          <rPr>
            <b/>
            <sz val="9"/>
            <color indexed="81"/>
            <rFont val="돋움"/>
            <family val="3"/>
            <charset val="129"/>
          </rPr>
          <t>중도매매의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거주자</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매수한</t>
        </r>
        <r>
          <rPr>
            <b/>
            <sz val="9"/>
            <color indexed="81"/>
            <rFont val="Tahoma"/>
            <family val="2"/>
          </rPr>
          <t xml:space="preserve"> </t>
        </r>
        <r>
          <rPr>
            <b/>
            <sz val="9"/>
            <color indexed="81"/>
            <rFont val="돋움"/>
            <family val="3"/>
            <charset val="129"/>
          </rPr>
          <t>법인은</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거주자에게</t>
        </r>
        <r>
          <rPr>
            <b/>
            <sz val="9"/>
            <color indexed="81"/>
            <rFont val="Tahoma"/>
            <family val="2"/>
          </rPr>
          <t xml:space="preserve"> </t>
        </r>
        <r>
          <rPr>
            <b/>
            <sz val="9"/>
            <color indexed="81"/>
            <rFont val="돋움"/>
            <family val="3"/>
            <charset val="129"/>
          </rPr>
          <t>원천징수영수증을</t>
        </r>
        <r>
          <rPr>
            <b/>
            <sz val="9"/>
            <color indexed="81"/>
            <rFont val="Tahoma"/>
            <family val="2"/>
          </rPr>
          <t xml:space="preserve"> </t>
        </r>
        <r>
          <rPr>
            <b/>
            <sz val="9"/>
            <color indexed="81"/>
            <rFont val="돋움"/>
            <family val="3"/>
            <charset val="129"/>
          </rPr>
          <t>발급하고</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제출합니다</t>
        </r>
        <r>
          <rPr>
            <b/>
            <sz val="9"/>
            <color indexed="81"/>
            <rFont val="Tahoma"/>
            <family val="2"/>
          </rPr>
          <t xml:space="preserve">.
   o </t>
        </r>
        <r>
          <rPr>
            <b/>
            <sz val="9"/>
            <color indexed="81"/>
            <rFont val="돋움"/>
            <family val="3"/>
            <charset val="129"/>
          </rPr>
          <t>채권과세</t>
        </r>
        <r>
          <rPr>
            <b/>
            <sz val="9"/>
            <color indexed="81"/>
            <rFont val="Tahoma"/>
            <family val="2"/>
          </rPr>
          <t xml:space="preserve"> </t>
        </r>
        <r>
          <rPr>
            <b/>
            <sz val="9"/>
            <color indexed="81"/>
            <rFont val="돋움"/>
            <family val="3"/>
            <charset val="129"/>
          </rPr>
          <t>특례의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비거주자는</t>
        </r>
        <r>
          <rPr>
            <b/>
            <sz val="9"/>
            <color indexed="81"/>
            <rFont val="Tahoma"/>
            <family val="2"/>
          </rPr>
          <t xml:space="preserve"> [C61]</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총지급액에</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작성하며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조정환급세액란에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List>
</comments>
</file>

<file path=xl/sharedStrings.xml><?xml version="1.0" encoding="utf-8"?>
<sst xmlns="http://schemas.openxmlformats.org/spreadsheetml/2006/main" count="1858" uniqueCount="946">
  <si>
    <t>(1쪽)</t>
    <phoneticPr fontId="10" type="noConversion"/>
  </si>
  <si>
    <t>【</t>
    <phoneticPr fontId="10" type="noConversion"/>
  </si>
  <si>
    <t>】</t>
    <phoneticPr fontId="10" type="noConversion"/>
  </si>
  <si>
    <t>근로 소득 원천 징수 영수증</t>
    <phoneticPr fontId="10" type="noConversion"/>
  </si>
  <si>
    <t>거주구분</t>
    <phoneticPr fontId="10" type="noConversion"/>
  </si>
  <si>
    <t>거주자1 / 비거주자2</t>
    <phoneticPr fontId="10" type="noConversion"/>
  </si>
  <si>
    <t>거주지국</t>
    <phoneticPr fontId="10" type="noConversion"/>
  </si>
  <si>
    <t>대한민국</t>
    <phoneticPr fontId="10" type="noConversion"/>
  </si>
  <si>
    <t>거주지국 코드</t>
    <phoneticPr fontId="10" type="noConversion"/>
  </si>
  <si>
    <t>KR</t>
    <phoneticPr fontId="10" type="noConversion"/>
  </si>
  <si>
    <t>관리
번호</t>
    <phoneticPr fontId="10" type="noConversion"/>
  </si>
  <si>
    <t>내.외국인</t>
    <phoneticPr fontId="10" type="noConversion"/>
  </si>
  <si>
    <t>√</t>
    <phoneticPr fontId="10" type="noConversion"/>
  </si>
  <si>
    <t>근로소득 지급명세서</t>
    <phoneticPr fontId="10" type="noConversion"/>
  </si>
  <si>
    <t>외국인단일세율적용</t>
    <phoneticPr fontId="10" type="noConversion"/>
  </si>
  <si>
    <t>여 1 /</t>
    <phoneticPr fontId="10" type="noConversion"/>
  </si>
  <si>
    <t>부 2</t>
    <phoneticPr fontId="10" type="noConversion"/>
  </si>
  <si>
    <t>국적</t>
    <phoneticPr fontId="10" type="noConversion"/>
  </si>
  <si>
    <t>국적 코드</t>
    <phoneticPr fontId="10" type="noConversion"/>
  </si>
  <si>
    <t>세대주여부</t>
    <phoneticPr fontId="10" type="noConversion"/>
  </si>
  <si>
    <t>(</t>
    <phoneticPr fontId="10" type="noConversion"/>
  </si>
  <si>
    <t>)</t>
    <phoneticPr fontId="10" type="noConversion"/>
  </si>
  <si>
    <t>연말정산구분</t>
    <phoneticPr fontId="10" type="noConversion"/>
  </si>
  <si>
    <t>1.</t>
    <phoneticPr fontId="10" type="noConversion"/>
  </si>
  <si>
    <t>법인명(상호)</t>
    <phoneticPr fontId="10" type="noConversion"/>
  </si>
  <si>
    <t>2.</t>
    <phoneticPr fontId="10" type="noConversion"/>
  </si>
  <si>
    <t>대표자(성명)</t>
    <phoneticPr fontId="10" type="noConversion"/>
  </si>
  <si>
    <t>3.</t>
    <phoneticPr fontId="10" type="noConversion"/>
  </si>
  <si>
    <t>사업자등록번호</t>
    <phoneticPr fontId="10" type="noConversion"/>
  </si>
  <si>
    <t>4.</t>
    <phoneticPr fontId="10" type="noConversion"/>
  </si>
  <si>
    <t>주민(법인)등록번호</t>
    <phoneticPr fontId="10" type="noConversion"/>
  </si>
  <si>
    <t>5.</t>
    <phoneticPr fontId="10" type="noConversion"/>
  </si>
  <si>
    <t>소재지(주소)</t>
    <phoneticPr fontId="10" type="noConversion"/>
  </si>
  <si>
    <t>6.</t>
    <phoneticPr fontId="10" type="noConversion"/>
  </si>
  <si>
    <t>성명</t>
    <phoneticPr fontId="10" type="noConversion"/>
  </si>
  <si>
    <t>7.</t>
    <phoneticPr fontId="10" type="noConversion"/>
  </si>
  <si>
    <t>주민등록번호</t>
    <phoneticPr fontId="10" type="noConversion"/>
  </si>
  <si>
    <t>8.</t>
    <phoneticPr fontId="10" type="noConversion"/>
  </si>
  <si>
    <t>주소</t>
    <phoneticPr fontId="10" type="noConversion"/>
  </si>
  <si>
    <t>구      분</t>
    <phoneticPr fontId="10" type="noConversion"/>
  </si>
  <si>
    <t>주(현)</t>
    <phoneticPr fontId="10" type="noConversion"/>
  </si>
  <si>
    <t>종(전)</t>
    <phoneticPr fontId="10" type="noConversion"/>
  </si>
  <si>
    <t>합     계</t>
    <phoneticPr fontId="10" type="noConversion"/>
  </si>
  <si>
    <t>9.</t>
    <phoneticPr fontId="10" type="noConversion"/>
  </si>
  <si>
    <t>근무처명</t>
    <phoneticPr fontId="10" type="noConversion"/>
  </si>
  <si>
    <t>급여</t>
    <phoneticPr fontId="10" type="noConversion"/>
  </si>
  <si>
    <t>11.</t>
    <phoneticPr fontId="10" type="noConversion"/>
  </si>
  <si>
    <t>근무기간</t>
    <phoneticPr fontId="10" type="noConversion"/>
  </si>
  <si>
    <t>~</t>
    <phoneticPr fontId="10" type="noConversion"/>
  </si>
  <si>
    <t>12.</t>
    <phoneticPr fontId="10" type="noConversion"/>
  </si>
  <si>
    <t>감면기간</t>
    <phoneticPr fontId="10" type="noConversion"/>
  </si>
  <si>
    <t>14.</t>
    <phoneticPr fontId="10" type="noConversion"/>
  </si>
  <si>
    <t>15.</t>
    <phoneticPr fontId="10" type="noConversion"/>
  </si>
  <si>
    <t>15-1.</t>
    <phoneticPr fontId="10" type="noConversion"/>
  </si>
  <si>
    <t>주식매수선택권행사이익</t>
    <phoneticPr fontId="10" type="noConversion"/>
  </si>
  <si>
    <t>15-2.</t>
    <phoneticPr fontId="10" type="noConversion"/>
  </si>
  <si>
    <t>우리사주조합인출금</t>
    <phoneticPr fontId="10" type="noConversion"/>
  </si>
  <si>
    <t>15-3.</t>
  </si>
  <si>
    <t>15-4.</t>
  </si>
  <si>
    <t>16.</t>
    <phoneticPr fontId="10" type="noConversion"/>
  </si>
  <si>
    <t>계</t>
    <phoneticPr fontId="10" type="noConversion"/>
  </si>
  <si>
    <t>18.</t>
    <phoneticPr fontId="10" type="noConversion"/>
  </si>
  <si>
    <t>국외근로(100만원)</t>
    <phoneticPr fontId="10" type="noConversion"/>
  </si>
  <si>
    <t>M01</t>
    <phoneticPr fontId="10" type="noConversion"/>
  </si>
  <si>
    <r>
      <t>국외근로(</t>
    </r>
    <r>
      <rPr>
        <b/>
        <sz val="7"/>
        <color rgb="FF00B050"/>
        <rFont val="굴림"/>
        <family val="3"/>
        <charset val="129"/>
      </rPr>
      <t>300</t>
    </r>
    <r>
      <rPr>
        <b/>
        <sz val="7"/>
        <color rgb="FF002060"/>
        <rFont val="굴림"/>
        <family val="3"/>
        <charset val="129"/>
      </rPr>
      <t>만원)</t>
    </r>
    <phoneticPr fontId="10" type="noConversion"/>
  </si>
  <si>
    <t>M02</t>
    <phoneticPr fontId="10" type="noConversion"/>
  </si>
  <si>
    <t>국외근로</t>
    <phoneticPr fontId="10" type="noConversion"/>
  </si>
  <si>
    <t>M03</t>
    <phoneticPr fontId="10" type="noConversion"/>
  </si>
  <si>
    <t>18-1.</t>
    <phoneticPr fontId="10" type="noConversion"/>
  </si>
  <si>
    <t>야간근로수당</t>
    <phoneticPr fontId="10" type="noConversion"/>
  </si>
  <si>
    <t>O01</t>
    <phoneticPr fontId="10" type="noConversion"/>
  </si>
  <si>
    <t>18-2.</t>
    <phoneticPr fontId="10" type="noConversion"/>
  </si>
  <si>
    <t>출산.보육수당</t>
    <phoneticPr fontId="10" type="noConversion"/>
  </si>
  <si>
    <t>Q01</t>
    <phoneticPr fontId="10" type="noConversion"/>
  </si>
  <si>
    <t>18-4.</t>
    <phoneticPr fontId="10" type="noConversion"/>
  </si>
  <si>
    <t>연구</t>
    <phoneticPr fontId="10" type="noConversion"/>
  </si>
  <si>
    <t>H06</t>
    <phoneticPr fontId="10" type="noConversion"/>
  </si>
  <si>
    <t>H07</t>
    <phoneticPr fontId="10" type="noConversion"/>
  </si>
  <si>
    <t>H08</t>
    <phoneticPr fontId="10" type="noConversion"/>
  </si>
  <si>
    <t>(나-연구보조)</t>
    <phoneticPr fontId="10" type="noConversion"/>
  </si>
  <si>
    <t>H09</t>
    <phoneticPr fontId="10" type="noConversion"/>
  </si>
  <si>
    <t>(다-연구보조)</t>
    <phoneticPr fontId="10" type="noConversion"/>
  </si>
  <si>
    <t>H10</t>
    <phoneticPr fontId="10" type="noConversion"/>
  </si>
  <si>
    <t>18-5.</t>
    <phoneticPr fontId="10" type="noConversion"/>
  </si>
  <si>
    <t>비과세학자금</t>
    <phoneticPr fontId="10" type="noConversion"/>
  </si>
  <si>
    <t>G01</t>
    <phoneticPr fontId="10" type="noConversion"/>
  </si>
  <si>
    <t>18-6.</t>
    <phoneticPr fontId="10" type="noConversion"/>
  </si>
  <si>
    <t>취재수당</t>
    <phoneticPr fontId="10" type="noConversion"/>
  </si>
  <si>
    <t>H11</t>
    <phoneticPr fontId="10" type="noConversion"/>
  </si>
  <si>
    <t>18-7.</t>
    <phoneticPr fontId="10" type="noConversion"/>
  </si>
  <si>
    <t>벽지수당</t>
    <phoneticPr fontId="10" type="noConversion"/>
  </si>
  <si>
    <t>H12</t>
    <phoneticPr fontId="10" type="noConversion"/>
  </si>
  <si>
    <t>18-8.</t>
    <phoneticPr fontId="10" type="noConversion"/>
  </si>
  <si>
    <t>천재지변재해수당</t>
    <phoneticPr fontId="10" type="noConversion"/>
  </si>
  <si>
    <t>H13</t>
    <phoneticPr fontId="10" type="noConversion"/>
  </si>
  <si>
    <t>18-9.</t>
    <phoneticPr fontId="10" type="noConversion"/>
  </si>
  <si>
    <t>위원등이 받는 수당</t>
    <phoneticPr fontId="10" type="noConversion"/>
  </si>
  <si>
    <t>H01</t>
    <phoneticPr fontId="10" type="noConversion"/>
  </si>
  <si>
    <t>18-10.</t>
    <phoneticPr fontId="10" type="noConversion"/>
  </si>
  <si>
    <t>외국주둔군인급여</t>
    <phoneticPr fontId="10" type="noConversion"/>
  </si>
  <si>
    <t>K01</t>
    <phoneticPr fontId="10" type="noConversion"/>
  </si>
  <si>
    <t>18-11.</t>
    <phoneticPr fontId="10" type="noConversion"/>
  </si>
  <si>
    <t>주식매수선택권</t>
    <phoneticPr fontId="10" type="noConversion"/>
  </si>
  <si>
    <t>S01</t>
    <phoneticPr fontId="10" type="noConversion"/>
  </si>
  <si>
    <t>18-12.</t>
    <phoneticPr fontId="10" type="noConversion"/>
  </si>
  <si>
    <t>외국인기술자소득세</t>
    <phoneticPr fontId="10" type="noConversion"/>
  </si>
  <si>
    <t>T01</t>
    <phoneticPr fontId="10" type="noConversion"/>
  </si>
  <si>
    <t>18-14.</t>
    <phoneticPr fontId="10" type="noConversion"/>
  </si>
  <si>
    <t>우리사주인출 50%</t>
    <phoneticPr fontId="10" type="noConversion"/>
  </si>
  <si>
    <t>Y02</t>
    <phoneticPr fontId="10" type="noConversion"/>
  </si>
  <si>
    <t>18-15.</t>
    <phoneticPr fontId="10" type="noConversion"/>
  </si>
  <si>
    <t>우리사주인출 75%</t>
    <phoneticPr fontId="10" type="noConversion"/>
  </si>
  <si>
    <t>Y03</t>
    <phoneticPr fontId="10" type="noConversion"/>
  </si>
  <si>
    <t>18-17.</t>
    <phoneticPr fontId="10" type="noConversion"/>
  </si>
  <si>
    <t>해저광물자원과세특례</t>
    <phoneticPr fontId="10" type="noConversion"/>
  </si>
  <si>
    <t>Z01</t>
    <phoneticPr fontId="10" type="noConversion"/>
  </si>
  <si>
    <t>18-18.</t>
    <phoneticPr fontId="10" type="noConversion"/>
  </si>
  <si>
    <t>경호/승선수당</t>
    <phoneticPr fontId="10" type="noConversion"/>
  </si>
  <si>
    <t>H05</t>
    <phoneticPr fontId="10" type="noConversion"/>
  </si>
  <si>
    <t>18-19.</t>
    <phoneticPr fontId="10" type="noConversion"/>
  </si>
  <si>
    <t>외국정부/국제기관</t>
    <phoneticPr fontId="10" type="noConversion"/>
  </si>
  <si>
    <t>I01</t>
    <phoneticPr fontId="10" type="noConversion"/>
  </si>
  <si>
    <t>18-20.</t>
    <phoneticPr fontId="10" type="noConversion"/>
  </si>
  <si>
    <t>장기미취업자중소기업취업</t>
    <phoneticPr fontId="10" type="noConversion"/>
  </si>
  <si>
    <t>Y21</t>
    <phoneticPr fontId="10" type="noConversion"/>
  </si>
  <si>
    <t>18-21.</t>
    <phoneticPr fontId="10" type="noConversion"/>
  </si>
  <si>
    <t>장학금</t>
    <phoneticPr fontId="10" type="noConversion"/>
  </si>
  <si>
    <t>R10</t>
    <phoneticPr fontId="10" type="noConversion"/>
  </si>
  <si>
    <t>18-22.</t>
    <phoneticPr fontId="10" type="noConversion"/>
  </si>
  <si>
    <t>보육교사개선비</t>
    <phoneticPr fontId="10" type="noConversion"/>
  </si>
  <si>
    <t>H14</t>
    <phoneticPr fontId="10" type="noConversion"/>
  </si>
  <si>
    <t>18-23.</t>
    <phoneticPr fontId="10" type="noConversion"/>
  </si>
  <si>
    <t>사립유치원교사인건비</t>
    <phoneticPr fontId="10" type="noConversion"/>
  </si>
  <si>
    <t>H15</t>
    <phoneticPr fontId="10" type="noConversion"/>
  </si>
  <si>
    <t>18-24.</t>
    <phoneticPr fontId="10" type="noConversion"/>
  </si>
  <si>
    <t>중소기업취업청년감면</t>
    <phoneticPr fontId="10" type="noConversion"/>
  </si>
  <si>
    <t>18-25.</t>
    <phoneticPr fontId="10" type="noConversion"/>
  </si>
  <si>
    <t>조세조약상교직자감면</t>
    <phoneticPr fontId="10" type="noConversion"/>
  </si>
  <si>
    <t>T20</t>
    <phoneticPr fontId="10" type="noConversion"/>
  </si>
  <si>
    <t>18-26.</t>
    <phoneticPr fontId="10" type="noConversion"/>
  </si>
  <si>
    <t>지방이전기관종사자이주수당</t>
    <phoneticPr fontId="10" type="noConversion"/>
  </si>
  <si>
    <t>H16</t>
    <phoneticPr fontId="10" type="noConversion"/>
  </si>
  <si>
    <t>수련보조수당</t>
    <phoneticPr fontId="10" type="noConversion"/>
  </si>
  <si>
    <t>Y22</t>
    <phoneticPr fontId="10" type="noConversion"/>
  </si>
  <si>
    <t>20.</t>
    <phoneticPr fontId="10" type="noConversion"/>
  </si>
  <si>
    <t>비과세소득 계</t>
    <phoneticPr fontId="10" type="noConversion"/>
  </si>
  <si>
    <t>20-1.</t>
    <phoneticPr fontId="10" type="noConversion"/>
  </si>
  <si>
    <t>감면소득 계</t>
    <phoneticPr fontId="10" type="noConversion"/>
  </si>
  <si>
    <t>등   록</t>
    <phoneticPr fontId="10" type="noConversion"/>
  </si>
  <si>
    <t>세액 기재)</t>
    <phoneticPr fontId="10" type="noConversion"/>
  </si>
  <si>
    <t>번   호</t>
    <phoneticPr fontId="10" type="noConversion"/>
  </si>
  <si>
    <t>원</t>
    <phoneticPr fontId="10" type="noConversion"/>
  </si>
  <si>
    <t>징수보고의무자</t>
    <phoneticPr fontId="10" type="noConversion"/>
  </si>
  <si>
    <t>세무서장</t>
    <phoneticPr fontId="10" type="noConversion"/>
  </si>
  <si>
    <t>귀하</t>
    <phoneticPr fontId="10" type="noConversion"/>
  </si>
  <si>
    <t>(2쪽)</t>
    <phoneticPr fontId="10" type="noConversion"/>
  </si>
  <si>
    <t>Ⅳ
정
산
명
세</t>
    <phoneticPr fontId="10" type="noConversion"/>
  </si>
  <si>
    <t>가.</t>
    <phoneticPr fontId="10" type="noConversion"/>
  </si>
  <si>
    <t>기
본
공
제</t>
    <phoneticPr fontId="10" type="noConversion"/>
  </si>
  <si>
    <t>본인</t>
    <phoneticPr fontId="10" type="noConversion"/>
  </si>
  <si>
    <t>나.</t>
    <phoneticPr fontId="10" type="noConversion"/>
  </si>
  <si>
    <t>25.</t>
    <phoneticPr fontId="10" type="noConversion"/>
  </si>
  <si>
    <t>배우자</t>
    <phoneticPr fontId="10" type="noConversion"/>
  </si>
  <si>
    <t>다.</t>
    <phoneticPr fontId="10" type="noConversion"/>
  </si>
  <si>
    <t>26.</t>
    <phoneticPr fontId="10" type="noConversion"/>
  </si>
  <si>
    <t>부양가족</t>
    <phoneticPr fontId="10" type="noConversion"/>
  </si>
  <si>
    <t>명)</t>
    <phoneticPr fontId="10" type="noConversion"/>
  </si>
  <si>
    <t>추
가
공
제</t>
    <phoneticPr fontId="10" type="noConversion"/>
  </si>
  <si>
    <t>27.</t>
    <phoneticPr fontId="10" type="noConversion"/>
  </si>
  <si>
    <t>경로우대</t>
    <phoneticPr fontId="10" type="noConversion"/>
  </si>
  <si>
    <t>장애인</t>
    <phoneticPr fontId="10" type="noConversion"/>
  </si>
  <si>
    <t>부녀자</t>
    <phoneticPr fontId="10" type="noConversion"/>
  </si>
  <si>
    <t>50만원</t>
    <phoneticPr fontId="10" type="noConversion"/>
  </si>
  <si>
    <t>100만원</t>
    <phoneticPr fontId="10" type="noConversion"/>
  </si>
  <si>
    <t>연
금
보
험
료
공
제</t>
    <phoneticPr fontId="10" type="noConversion"/>
  </si>
  <si>
    <t>공무원연금</t>
    <phoneticPr fontId="10" type="noConversion"/>
  </si>
  <si>
    <t>군인연금</t>
    <phoneticPr fontId="10" type="noConversion"/>
  </si>
  <si>
    <t>사립학교교직원연금</t>
    <phoneticPr fontId="10" type="noConversion"/>
  </si>
  <si>
    <t>산출세액</t>
    <phoneticPr fontId="10" type="noConversion"/>
  </si>
  <si>
    <t>라.</t>
    <phoneticPr fontId="10" type="noConversion"/>
  </si>
  <si>
    <t>별정우체국연금</t>
    <phoneticPr fontId="10" type="noConversion"/>
  </si>
  <si>
    <t>고용보험료</t>
    <phoneticPr fontId="10" type="noConversion"/>
  </si>
  <si>
    <t>2011년
이전
차입분</t>
    <phoneticPr fontId="10" type="noConversion"/>
  </si>
  <si>
    <t>(3쪽)</t>
    <phoneticPr fontId="10" type="noConversion"/>
  </si>
  <si>
    <t>의료비</t>
    <phoneticPr fontId="10" type="noConversion"/>
  </si>
  <si>
    <t>교육비</t>
    <phoneticPr fontId="10" type="noConversion"/>
  </si>
  <si>
    <t>10.</t>
    <phoneticPr fontId="10" type="noConversion"/>
  </si>
  <si>
    <t>13.</t>
    <phoneticPr fontId="10" type="noConversion"/>
  </si>
  <si>
    <t>30년이상</t>
    <phoneticPr fontId="10" type="noConversion"/>
  </si>
  <si>
    <t>15년미만</t>
    <phoneticPr fontId="10" type="noConversion"/>
  </si>
  <si>
    <t>대출기관</t>
    <phoneticPr fontId="10" type="noConversion"/>
  </si>
  <si>
    <t>거 주 자</t>
    <phoneticPr fontId="10" type="noConversion"/>
  </si>
  <si>
    <t>그
밖
의
소
득
공
제</t>
    <phoneticPr fontId="10" type="noConversion"/>
  </si>
  <si>
    <t>종
합
소
득
공
제</t>
    <phoneticPr fontId="10" type="noConversion"/>
  </si>
  <si>
    <t>「 소득세법 」</t>
    <phoneticPr fontId="10" type="noConversion"/>
  </si>
  <si>
    <t>조세조약</t>
    <phoneticPr fontId="10" type="noConversion"/>
  </si>
  <si>
    <t>세액감면 계</t>
    <phoneticPr fontId="10" type="noConversion"/>
  </si>
  <si>
    <t>자녀</t>
    <phoneticPr fontId="10" type="noConversion"/>
  </si>
  <si>
    <t>세
액
감
면</t>
    <phoneticPr fontId="10" type="noConversion"/>
  </si>
  <si>
    <t>공제대상금액</t>
    <phoneticPr fontId="10" type="noConversion"/>
  </si>
  <si>
    <t>과학기술인공제</t>
    <phoneticPr fontId="10" type="noConversion"/>
  </si>
  <si>
    <t>연금저축</t>
    <phoneticPr fontId="10" type="noConversion"/>
  </si>
  <si>
    <t>연
금
계
좌</t>
    <phoneticPr fontId="10" type="noConversion"/>
  </si>
  <si>
    <t>10만원
이하</t>
    <phoneticPr fontId="10" type="noConversion"/>
  </si>
  <si>
    <t>특
별
세
액
공
제</t>
    <phoneticPr fontId="10" type="noConversion"/>
  </si>
  <si>
    <t>세 액 공 제 계</t>
    <phoneticPr fontId="10" type="noConversion"/>
  </si>
  <si>
    <t>납세조합공제</t>
    <phoneticPr fontId="10" type="noConversion"/>
  </si>
  <si>
    <t>주택차입금</t>
    <phoneticPr fontId="10" type="noConversion"/>
  </si>
  <si>
    <t>외국납부</t>
    <phoneticPr fontId="10" type="noConversion"/>
  </si>
  <si>
    <t>세
액
공
제</t>
    <phoneticPr fontId="10" type="noConversion"/>
  </si>
  <si>
    <t>세액공제액</t>
    <phoneticPr fontId="10" type="noConversion"/>
  </si>
  <si>
    <r>
      <t>19</t>
    </r>
    <r>
      <rPr>
        <sz val="7"/>
        <rFont val="굴림"/>
        <family val="3"/>
        <charset val="129"/>
      </rPr>
      <t>.</t>
    </r>
    <phoneticPr fontId="10" type="noConversion"/>
  </si>
  <si>
    <r>
      <rPr>
        <b/>
        <sz val="8"/>
        <color theme="6" tint="-0.249977111117893"/>
        <rFont val="굴림"/>
        <family val="3"/>
        <charset val="129"/>
      </rPr>
      <t>22.</t>
    </r>
    <r>
      <rPr>
        <sz val="8"/>
        <rFont val="굴림"/>
        <family val="3"/>
        <charset val="129"/>
      </rPr>
      <t xml:space="preserve"> 근로소득공제</t>
    </r>
    <phoneticPr fontId="10" type="noConversion"/>
  </si>
  <si>
    <t>24.</t>
    <phoneticPr fontId="10" type="noConversion"/>
  </si>
  <si>
    <t>28.</t>
    <phoneticPr fontId="10" type="noConversion"/>
  </si>
  <si>
    <t>29.</t>
    <phoneticPr fontId="10" type="noConversion"/>
  </si>
  <si>
    <t xml:space="preserve"> 국민연금보험료공제</t>
    <phoneticPr fontId="10" type="noConversion"/>
  </si>
  <si>
    <t>31.</t>
    <phoneticPr fontId="10" type="noConversion"/>
  </si>
  <si>
    <r>
      <rPr>
        <b/>
        <sz val="8"/>
        <color theme="6" tint="-0.249977111117893"/>
        <rFont val="굴림"/>
        <family val="3"/>
        <charset val="129"/>
      </rPr>
      <t>36.</t>
    </r>
    <r>
      <rPr>
        <sz val="8"/>
        <color rgb="FFFF0000"/>
        <rFont val="굴림"/>
        <family val="3"/>
        <charset val="129"/>
      </rPr>
      <t xml:space="preserve"> 계</t>
    </r>
    <phoneticPr fontId="10" type="noConversion"/>
  </si>
  <si>
    <r>
      <rPr>
        <b/>
        <sz val="8"/>
        <color theme="6" tint="-0.249977111117893"/>
        <rFont val="굴림"/>
        <family val="3"/>
        <charset val="129"/>
      </rPr>
      <t>37.</t>
    </r>
    <r>
      <rPr>
        <sz val="8"/>
        <rFont val="굴림"/>
        <family val="3"/>
        <charset val="129"/>
      </rPr>
      <t xml:space="preserve"> 차감소득금액</t>
    </r>
    <phoneticPr fontId="10" type="noConversion"/>
  </si>
  <si>
    <r>
      <rPr>
        <b/>
        <sz val="8"/>
        <color theme="6" tint="-0.499984740745262"/>
        <rFont val="굴림"/>
        <family val="3"/>
        <charset val="129"/>
      </rPr>
      <t>43.</t>
    </r>
    <r>
      <rPr>
        <sz val="8"/>
        <rFont val="굴림"/>
        <family val="3"/>
        <charset val="129"/>
      </rPr>
      <t xml:space="preserve"> 우리사주조합 출연금</t>
    </r>
    <phoneticPr fontId="10" type="noConversion"/>
  </si>
  <si>
    <r>
      <rPr>
        <b/>
        <sz val="8"/>
        <color theme="6" tint="-0.499984740745262"/>
        <rFont val="굴림"/>
        <family val="3"/>
        <charset val="129"/>
      </rPr>
      <t>40.</t>
    </r>
    <r>
      <rPr>
        <b/>
        <sz val="8"/>
        <color rgb="FF00B050"/>
        <rFont val="굴림"/>
        <family val="3"/>
        <charset val="129"/>
      </rPr>
      <t xml:space="preserve"> </t>
    </r>
    <r>
      <rPr>
        <sz val="8"/>
        <color theme="1"/>
        <rFont val="굴림"/>
        <family val="3"/>
        <charset val="129"/>
      </rPr>
      <t>주택
마련저축
소득공제</t>
    </r>
    <phoneticPr fontId="10" type="noConversion"/>
  </si>
  <si>
    <r>
      <rPr>
        <b/>
        <sz val="8"/>
        <color theme="6" tint="-0.499984740745262"/>
        <rFont val="굴림"/>
        <family val="3"/>
        <charset val="129"/>
      </rPr>
      <t>39.</t>
    </r>
    <r>
      <rPr>
        <sz val="8"/>
        <rFont val="굴림"/>
        <family val="3"/>
        <charset val="129"/>
      </rPr>
      <t xml:space="preserve"> 소기업 · 소상공인 공제부금</t>
    </r>
    <phoneticPr fontId="10" type="noConversion"/>
  </si>
  <si>
    <r>
      <rPr>
        <b/>
        <sz val="8"/>
        <color theme="6" tint="-0.499984740745262"/>
        <rFont val="굴림"/>
        <family val="3"/>
        <charset val="129"/>
      </rPr>
      <t>38.</t>
    </r>
    <r>
      <rPr>
        <sz val="8"/>
        <rFont val="굴림"/>
        <family val="3"/>
        <charset val="129"/>
      </rPr>
      <t xml:space="preserve"> 개인연금저축</t>
    </r>
    <phoneticPr fontId="10" type="noConversion"/>
  </si>
  <si>
    <t>임원퇴직소득금액한도초과액</t>
    <phoneticPr fontId="10" type="noConversion"/>
  </si>
  <si>
    <t>(가-육아,초등)</t>
    <phoneticPr fontId="10" type="noConversion"/>
  </si>
  <si>
    <t>(가-고등교육법)</t>
    <phoneticPr fontId="10" type="noConversion"/>
  </si>
  <si>
    <t>(가-특별법)</t>
    <phoneticPr fontId="10" type="noConversion"/>
  </si>
  <si>
    <t>한부모 가족</t>
    <phoneticPr fontId="10" type="noConversion"/>
  </si>
  <si>
    <t>30.</t>
    <phoneticPr fontId="10" type="noConversion"/>
  </si>
  <si>
    <t>그 밖의 대출</t>
    <phoneticPr fontId="10" type="noConversion"/>
  </si>
  <si>
    <r>
      <rPr>
        <sz val="6"/>
        <rFont val="굴림"/>
        <family val="3"/>
        <charset val="129"/>
      </rPr>
      <t xml:space="preserve"> 가.</t>
    </r>
    <r>
      <rPr>
        <sz val="8"/>
        <rFont val="굴림"/>
        <family val="3"/>
        <charset val="129"/>
      </rPr>
      <t xml:space="preserve"> 청약저축</t>
    </r>
    <phoneticPr fontId="10" type="noConversion"/>
  </si>
  <si>
    <r>
      <rPr>
        <sz val="6"/>
        <rFont val="굴림"/>
        <family val="3"/>
        <charset val="129"/>
      </rPr>
      <t xml:space="preserve"> 나.</t>
    </r>
    <r>
      <rPr>
        <sz val="8"/>
        <rFont val="굴림"/>
        <family val="3"/>
        <charset val="129"/>
      </rPr>
      <t xml:space="preserve"> 주택청약종합저축</t>
    </r>
    <phoneticPr fontId="10" type="noConversion"/>
  </si>
  <si>
    <r>
      <rPr>
        <sz val="6"/>
        <rFont val="굴림"/>
        <family val="3"/>
        <charset val="129"/>
      </rPr>
      <t xml:space="preserve"> 다.</t>
    </r>
    <r>
      <rPr>
        <sz val="8"/>
        <rFont val="굴림"/>
        <family val="3"/>
        <charset val="129"/>
      </rPr>
      <t xml:space="preserve"> 근로자주택마련저축</t>
    </r>
    <phoneticPr fontId="10" type="noConversion"/>
  </si>
  <si>
    <t>보험료</t>
    <phoneticPr fontId="10" type="noConversion"/>
  </si>
  <si>
    <t>보장성</t>
    <phoneticPr fontId="10" type="noConversion"/>
  </si>
  <si>
    <r>
      <rPr>
        <b/>
        <sz val="8"/>
        <color theme="8" tint="-0.499984740745262"/>
        <rFont val="바탕"/>
        <family val="1"/>
        <charset val="129"/>
      </rPr>
      <t>Ⅰ</t>
    </r>
    <r>
      <rPr>
        <b/>
        <sz val="8"/>
        <color theme="8" tint="-0.499984740745262"/>
        <rFont val="굴림"/>
        <family val="3"/>
        <charset val="129"/>
      </rPr>
      <t xml:space="preserve">
근무처별
소득명세</t>
    </r>
    <phoneticPr fontId="10" type="noConversion"/>
  </si>
  <si>
    <r>
      <rPr>
        <b/>
        <sz val="8"/>
        <color theme="8" tint="-0.499984740745262"/>
        <rFont val="바탕"/>
        <family val="1"/>
        <charset val="129"/>
      </rPr>
      <t>Ⅲ</t>
    </r>
    <r>
      <rPr>
        <b/>
        <sz val="8"/>
        <color theme="8" tint="-0.499984740745262"/>
        <rFont val="굴림"/>
        <family val="3"/>
        <charset val="129"/>
      </rPr>
      <t xml:space="preserve">
세
액
명
세</t>
    </r>
    <phoneticPr fontId="10" type="noConversion"/>
  </si>
  <si>
    <t>징     수
의 무 자</t>
    <phoneticPr fontId="10" type="noConversion"/>
  </si>
  <si>
    <t>소 득 자</t>
    <phoneticPr fontId="10" type="noConversion"/>
  </si>
  <si>
    <t>구           분</t>
    <phoneticPr fontId="10" type="noConversion"/>
  </si>
  <si>
    <t>사업자</t>
    <phoneticPr fontId="10" type="noConversion"/>
  </si>
  <si>
    <t>기납부
세   액</t>
    <phoneticPr fontId="10" type="noConversion"/>
  </si>
  <si>
    <t>(결정세액란의</t>
    <phoneticPr fontId="10" type="noConversion"/>
  </si>
  <si>
    <t>납부특례세액</t>
    <phoneticPr fontId="10" type="noConversion"/>
  </si>
  <si>
    <r>
      <rPr>
        <b/>
        <sz val="8"/>
        <color theme="6" tint="-0.499984740745262"/>
        <rFont val="굴림"/>
        <family val="3"/>
        <charset val="129"/>
      </rPr>
      <t>16-1.</t>
    </r>
    <r>
      <rPr>
        <sz val="8"/>
        <rFont val="굴림"/>
        <family val="3"/>
        <charset val="129"/>
      </rPr>
      <t xml:space="preserve"> </t>
    </r>
    <r>
      <rPr>
        <b/>
        <sz val="8"/>
        <color theme="4" tint="-0.499984740745262"/>
        <rFont val="굴림"/>
        <family val="3"/>
        <charset val="129"/>
      </rPr>
      <t>납세조합</t>
    </r>
    <phoneticPr fontId="10" type="noConversion"/>
  </si>
  <si>
    <t>위의 원천징수액(근로소득)을 영수(지급)합니다.</t>
    <phoneticPr fontId="10" type="noConversion"/>
  </si>
  <si>
    <t>근로소득공제 안분</t>
    <phoneticPr fontId="10" type="noConversion"/>
  </si>
  <si>
    <r>
      <rPr>
        <b/>
        <sz val="8"/>
        <color theme="6" tint="-0.249977111117893"/>
        <rFont val="굴림"/>
        <family val="3"/>
        <charset val="129"/>
      </rPr>
      <t>33.</t>
    </r>
    <r>
      <rPr>
        <sz val="8"/>
        <rFont val="굴림"/>
        <family val="3"/>
        <charset val="129"/>
      </rPr>
      <t xml:space="preserve">
</t>
    </r>
    <r>
      <rPr>
        <b/>
        <sz val="8"/>
        <color theme="7"/>
        <rFont val="굴림"/>
        <family val="3"/>
        <charset val="129"/>
      </rPr>
      <t>보험료</t>
    </r>
    <phoneticPr fontId="10" type="noConversion"/>
  </si>
  <si>
    <r>
      <t xml:space="preserve">건강보험료
</t>
    </r>
    <r>
      <rPr>
        <b/>
        <sz val="5"/>
        <color theme="7"/>
        <rFont val="굴림"/>
        <family val="3"/>
        <charset val="129"/>
      </rPr>
      <t>(노인장기요양보험료포함)</t>
    </r>
    <phoneticPr fontId="10" type="noConversion"/>
  </si>
  <si>
    <r>
      <rPr>
        <b/>
        <sz val="8"/>
        <color theme="6" tint="-0.249977111117893"/>
        <rFont val="굴림"/>
        <family val="3"/>
        <charset val="129"/>
      </rPr>
      <t>34.</t>
    </r>
    <r>
      <rPr>
        <sz val="8"/>
        <rFont val="굴림"/>
        <family val="3"/>
        <charset val="129"/>
      </rPr>
      <t xml:space="preserve">
</t>
    </r>
    <r>
      <rPr>
        <b/>
        <sz val="8"/>
        <color theme="7"/>
        <rFont val="굴림"/>
        <family val="3"/>
        <charset val="129"/>
      </rPr>
      <t>주
택
자
금</t>
    </r>
    <phoneticPr fontId="10" type="noConversion"/>
  </si>
  <si>
    <t>15년~29년</t>
    <phoneticPr fontId="10" type="noConversion"/>
  </si>
  <si>
    <r>
      <rPr>
        <b/>
        <sz val="8"/>
        <color theme="6" tint="-0.249977111117893"/>
        <rFont val="굴림"/>
        <family val="3"/>
        <charset val="129"/>
      </rPr>
      <t>35.</t>
    </r>
    <r>
      <rPr>
        <sz val="8"/>
        <rFont val="굴림"/>
        <family val="3"/>
        <charset val="129"/>
      </rPr>
      <t xml:space="preserve"> </t>
    </r>
    <r>
      <rPr>
        <sz val="8"/>
        <color theme="7"/>
        <rFont val="굴림"/>
        <family val="3"/>
        <charset val="129"/>
      </rPr>
      <t>기부금(이월분)</t>
    </r>
    <phoneticPr fontId="10" type="noConversion"/>
  </si>
  <si>
    <t>특
별
소
득
공
제</t>
    <phoneticPr fontId="10" type="noConversion"/>
  </si>
  <si>
    <r>
      <t xml:space="preserve">「 조세특례제한법 」 제30조 </t>
    </r>
    <r>
      <rPr>
        <b/>
        <sz val="5"/>
        <color rgb="FFC00000"/>
        <rFont val="굴림"/>
        <family val="3"/>
        <charset val="129"/>
      </rPr>
      <t>(중소기업취업자 소득세 감면)</t>
    </r>
    <phoneticPr fontId="10" type="noConversion"/>
  </si>
  <si>
    <t>상여</t>
    <phoneticPr fontId="10" type="noConversion"/>
  </si>
  <si>
    <r>
      <rPr>
        <b/>
        <sz val="8"/>
        <color theme="6" tint="-0.249977111117893"/>
        <rFont val="굴림"/>
        <family val="3"/>
        <charset val="129"/>
      </rPr>
      <t>78.</t>
    </r>
    <r>
      <rPr>
        <sz val="8"/>
        <rFont val="굴림"/>
        <family val="3"/>
        <charset val="129"/>
      </rPr>
      <t xml:space="preserve"> </t>
    </r>
    <r>
      <rPr>
        <b/>
        <sz val="8"/>
        <color theme="4" tint="-0.499984740745262"/>
        <rFont val="굴림"/>
        <family val="3"/>
        <charset val="129"/>
      </rPr>
      <t>소   득   세</t>
    </r>
    <phoneticPr fontId="10" type="noConversion"/>
  </si>
  <si>
    <r>
      <rPr>
        <b/>
        <sz val="8"/>
        <color theme="6" tint="-0.249977111117893"/>
        <rFont val="굴림"/>
        <family val="3"/>
        <charset val="129"/>
      </rPr>
      <t xml:space="preserve">79. </t>
    </r>
    <r>
      <rPr>
        <b/>
        <sz val="8"/>
        <color theme="4" tint="-0.499984740745262"/>
        <rFont val="굴림"/>
        <family val="3"/>
        <charset val="129"/>
      </rPr>
      <t>지방소득세</t>
    </r>
    <phoneticPr fontId="10" type="noConversion"/>
  </si>
  <si>
    <r>
      <rPr>
        <b/>
        <sz val="8"/>
        <color theme="6" tint="-0.249977111117893"/>
        <rFont val="굴림"/>
        <family val="3"/>
        <charset val="129"/>
      </rPr>
      <t>80.</t>
    </r>
    <r>
      <rPr>
        <sz val="8"/>
        <rFont val="굴림"/>
        <family val="3"/>
        <charset val="129"/>
      </rPr>
      <t xml:space="preserve"> </t>
    </r>
    <r>
      <rPr>
        <b/>
        <sz val="8"/>
        <color theme="4" tint="-0.499984740745262"/>
        <rFont val="굴림"/>
        <family val="3"/>
        <charset val="129"/>
      </rPr>
      <t>농어촌특별세</t>
    </r>
    <phoneticPr fontId="10" type="noConversion"/>
  </si>
  <si>
    <r>
      <rPr>
        <b/>
        <sz val="8"/>
        <color theme="6" tint="-0.249977111117893"/>
        <rFont val="굴림"/>
        <family val="3"/>
        <charset val="129"/>
      </rPr>
      <t xml:space="preserve">  </t>
    </r>
    <r>
      <rPr>
        <b/>
        <sz val="6"/>
        <color theme="6" tint="-0.249977111117893"/>
        <rFont val="굴림"/>
        <family val="3"/>
        <charset val="129"/>
      </rPr>
      <t xml:space="preserve">  </t>
    </r>
    <r>
      <rPr>
        <b/>
        <sz val="8"/>
        <color theme="6" tint="-0.249977111117893"/>
        <rFont val="굴림"/>
        <family val="3"/>
        <charset val="129"/>
      </rPr>
      <t xml:space="preserve">  74.</t>
    </r>
    <r>
      <rPr>
        <sz val="8"/>
        <rFont val="굴림"/>
        <family val="3"/>
        <charset val="129"/>
      </rPr>
      <t xml:space="preserve"> </t>
    </r>
    <r>
      <rPr>
        <b/>
        <sz val="8"/>
        <color theme="4" tint="-0.499984740745262"/>
        <rFont val="굴림"/>
        <family val="3"/>
        <charset val="129"/>
      </rPr>
      <t>주(현)근무지</t>
    </r>
    <phoneticPr fontId="10" type="noConversion"/>
  </si>
  <si>
    <t>75.</t>
    <phoneticPr fontId="10" type="noConversion"/>
  </si>
  <si>
    <t>76.</t>
    <phoneticPr fontId="10" type="noConversion"/>
  </si>
  <si>
    <r>
      <rPr>
        <b/>
        <sz val="8"/>
        <color theme="4" tint="-0.499984740745262"/>
        <rFont val="굴림"/>
        <family val="3"/>
        <charset val="129"/>
      </rPr>
      <t>차감징수세액</t>
    </r>
    <r>
      <rPr>
        <b/>
        <sz val="8"/>
        <rFont val="굴림"/>
        <family val="3"/>
        <charset val="129"/>
      </rPr>
      <t xml:space="preserve"> </t>
    </r>
    <r>
      <rPr>
        <b/>
        <sz val="8"/>
        <color theme="6" tint="-0.249977111117893"/>
        <rFont val="굴림"/>
        <family val="3"/>
        <charset val="129"/>
      </rPr>
      <t>(72.-73.-74.-75.)</t>
    </r>
    <phoneticPr fontId="10" type="noConversion"/>
  </si>
  <si>
    <t>세  무  대 리 인</t>
    <phoneticPr fontId="10" type="noConversion"/>
  </si>
  <si>
    <t>선우회계법인 천안</t>
    <phoneticPr fontId="10" type="noConversion"/>
  </si>
  <si>
    <t>TEL.</t>
    <phoneticPr fontId="10" type="noConversion"/>
  </si>
  <si>
    <t>041) 567-6764</t>
    <phoneticPr fontId="10" type="noConversion"/>
  </si>
  <si>
    <r>
      <rPr>
        <b/>
        <sz val="8"/>
        <color theme="6" tint="-0.249977111117893"/>
        <rFont val="굴림"/>
        <family val="3"/>
        <charset val="129"/>
      </rPr>
      <t>21.</t>
    </r>
    <r>
      <rPr>
        <sz val="8"/>
        <rFont val="굴림"/>
        <family val="3"/>
        <charset val="129"/>
      </rPr>
      <t xml:space="preserve"> 총 급 여 
     </t>
    </r>
    <r>
      <rPr>
        <sz val="6"/>
        <rFont val="굴림"/>
        <family val="3"/>
        <charset val="129"/>
      </rPr>
      <t>(</t>
    </r>
    <r>
      <rPr>
        <b/>
        <sz val="6"/>
        <color theme="6" tint="-0.249977111117893"/>
        <rFont val="굴림"/>
        <family val="3"/>
        <charset val="129"/>
      </rPr>
      <t>16.</t>
    </r>
    <r>
      <rPr>
        <sz val="6"/>
        <rFont val="굴림"/>
        <family val="3"/>
        <charset val="129"/>
      </rPr>
      <t xml:space="preserve"> 다만 외국인 단일세율 적용시에는 
             연간 근로소득)</t>
    </r>
    <phoneticPr fontId="10" type="noConversion"/>
  </si>
  <si>
    <r>
      <rPr>
        <b/>
        <sz val="8"/>
        <color theme="6" tint="-0.249977111117893"/>
        <rFont val="굴림"/>
        <family val="3"/>
        <charset val="129"/>
      </rPr>
      <t>23.</t>
    </r>
    <r>
      <rPr>
        <sz val="8"/>
        <rFont val="굴림"/>
        <family val="3"/>
        <charset val="129"/>
      </rPr>
      <t xml:space="preserve"> 근로소득금액</t>
    </r>
    <phoneticPr fontId="10" type="noConversion"/>
  </si>
  <si>
    <t>2015년
이후
차입분</t>
    <phoneticPr fontId="10" type="noConversion"/>
  </si>
  <si>
    <t>15년
이상</t>
    <phoneticPr fontId="10" type="noConversion"/>
  </si>
  <si>
    <t>고정금리이면서,
비거치상환 대출</t>
    <phoneticPr fontId="10" type="noConversion"/>
  </si>
  <si>
    <t>고정금리이거나,
비거치상환 대출</t>
    <phoneticPr fontId="10" type="noConversion"/>
  </si>
  <si>
    <r>
      <rPr>
        <b/>
        <sz val="8"/>
        <color theme="6" tint="-0.499984740745262"/>
        <rFont val="굴림"/>
        <family val="3"/>
        <charset val="129"/>
      </rPr>
      <t>44.</t>
    </r>
    <r>
      <rPr>
        <sz val="8"/>
        <rFont val="굴림"/>
        <family val="3"/>
        <charset val="129"/>
      </rPr>
      <t xml:space="preserve"> 고용유지 중소기업 근로자</t>
    </r>
    <phoneticPr fontId="10" type="noConversion"/>
  </si>
  <si>
    <r>
      <rPr>
        <b/>
        <sz val="8"/>
        <color theme="6" tint="-0.499984740745262"/>
        <rFont val="굴림"/>
        <family val="3"/>
        <charset val="129"/>
      </rPr>
      <t>45.</t>
    </r>
    <r>
      <rPr>
        <sz val="8"/>
        <rFont val="굴림"/>
        <family val="3"/>
        <charset val="129"/>
      </rPr>
      <t xml:space="preserve"> 장기집합투자증권저축</t>
    </r>
    <phoneticPr fontId="10" type="noConversion"/>
  </si>
  <si>
    <t>48.</t>
    <phoneticPr fontId="10" type="noConversion"/>
  </si>
  <si>
    <t>종합소득과세표준</t>
    <phoneticPr fontId="10" type="noConversion"/>
  </si>
  <si>
    <t>49.</t>
    <phoneticPr fontId="10" type="noConversion"/>
  </si>
  <si>
    <t>50.</t>
    <phoneticPr fontId="10" type="noConversion"/>
  </si>
  <si>
    <t>51.</t>
    <phoneticPr fontId="10" type="noConversion"/>
  </si>
  <si>
    <r>
      <t>「 조세특례제한법 」 (</t>
    </r>
    <r>
      <rPr>
        <b/>
        <sz val="8"/>
        <color theme="6" tint="-0.499984740745262"/>
        <rFont val="굴림"/>
        <family val="3"/>
        <charset val="129"/>
      </rPr>
      <t>52.</t>
    </r>
    <r>
      <rPr>
        <sz val="8"/>
        <rFont val="굴림"/>
        <family val="3"/>
        <charset val="129"/>
      </rPr>
      <t xml:space="preserve"> 제외)</t>
    </r>
    <phoneticPr fontId="10" type="noConversion"/>
  </si>
  <si>
    <t>52.</t>
    <phoneticPr fontId="10" type="noConversion"/>
  </si>
  <si>
    <t>53.</t>
    <phoneticPr fontId="10" type="noConversion"/>
  </si>
  <si>
    <t>54.</t>
    <phoneticPr fontId="10" type="noConversion"/>
  </si>
  <si>
    <t>55.</t>
    <phoneticPr fontId="10" type="noConversion"/>
  </si>
  <si>
    <t>출산ㆍ입양자        (</t>
    <phoneticPr fontId="10" type="noConversion"/>
  </si>
  <si>
    <t>56.</t>
    <phoneticPr fontId="10" type="noConversion"/>
  </si>
  <si>
    <t>57.</t>
    <phoneticPr fontId="10" type="noConversion"/>
  </si>
  <si>
    <t>58.</t>
    <phoneticPr fontId="10" type="noConversion"/>
  </si>
  <si>
    <t>59.</t>
    <phoneticPr fontId="10" type="noConversion"/>
  </si>
  <si>
    <t>장애인전용보장성</t>
    <phoneticPr fontId="10" type="noConversion"/>
  </si>
  <si>
    <t>60.</t>
    <phoneticPr fontId="10" type="noConversion"/>
  </si>
  <si>
    <t>61.</t>
    <phoneticPr fontId="10" type="noConversion"/>
  </si>
  <si>
    <t>62.</t>
    <phoneticPr fontId="10" type="noConversion"/>
  </si>
  <si>
    <t>10만원
초과</t>
    <phoneticPr fontId="10" type="noConversion"/>
  </si>
  <si>
    <t>라. 지정기부금
     (종교단체외)</t>
    <phoneticPr fontId="10" type="noConversion"/>
  </si>
  <si>
    <t>마. 지정기부금
     (종교단체)</t>
    <phoneticPr fontId="10" type="noConversion"/>
  </si>
  <si>
    <t>다. 우리사주조합 기부금</t>
    <phoneticPr fontId="10" type="noConversion"/>
  </si>
  <si>
    <r>
      <rPr>
        <b/>
        <sz val="6"/>
        <color theme="6" tint="-0.499984740745262"/>
        <rFont val="굴림"/>
        <family val="3"/>
        <charset val="129"/>
      </rPr>
      <t>63.</t>
    </r>
    <r>
      <rPr>
        <sz val="8"/>
        <rFont val="굴림"/>
        <family val="3"/>
        <charset val="129"/>
      </rPr>
      <t xml:space="preserve">
</t>
    </r>
    <r>
      <rPr>
        <b/>
        <sz val="8"/>
        <color theme="7"/>
        <rFont val="굴림"/>
        <family val="3"/>
        <charset val="129"/>
      </rPr>
      <t>기
부
금</t>
    </r>
    <phoneticPr fontId="10" type="noConversion"/>
  </si>
  <si>
    <t>64.</t>
    <phoneticPr fontId="10" type="noConversion"/>
  </si>
  <si>
    <t>65.</t>
    <phoneticPr fontId="10" type="noConversion"/>
  </si>
  <si>
    <t>66.</t>
    <phoneticPr fontId="10" type="noConversion"/>
  </si>
  <si>
    <t>67.</t>
    <phoneticPr fontId="10" type="noConversion"/>
  </si>
  <si>
    <t>68.</t>
    <phoneticPr fontId="10" type="noConversion"/>
  </si>
  <si>
    <t>69.</t>
    <phoneticPr fontId="10" type="noConversion"/>
  </si>
  <si>
    <t>월세액</t>
    <phoneticPr fontId="10" type="noConversion"/>
  </si>
  <si>
    <t>70.</t>
    <phoneticPr fontId="10" type="noConversion"/>
  </si>
  <si>
    <r>
      <rPr>
        <b/>
        <sz val="8"/>
        <color theme="6" tint="-0.249977111117893"/>
        <rFont val="굴림"/>
        <family val="3"/>
        <charset val="129"/>
      </rPr>
      <t>32.</t>
    </r>
    <r>
      <rPr>
        <sz val="8"/>
        <rFont val="굴림"/>
        <family val="3"/>
        <charset val="129"/>
      </rPr>
      <t xml:space="preserve">
공   적
연   금
보험료
공   제</t>
    </r>
    <phoneticPr fontId="10" type="noConversion"/>
  </si>
  <si>
    <t>가. 
주택임차 차입금
원리금상환</t>
    <phoneticPr fontId="10" type="noConversion"/>
  </si>
  <si>
    <t>나.
장기
주택
저당
차입금
이자
상환액</t>
    <phoneticPr fontId="10" type="noConversion"/>
  </si>
  <si>
    <t>2012년
이후
차입분
(15년이상)</t>
    <phoneticPr fontId="10" type="noConversion"/>
  </si>
  <si>
    <t>(서명 또는 인)</t>
    <phoneticPr fontId="10" type="noConversion"/>
  </si>
  <si>
    <r>
      <rPr>
        <b/>
        <sz val="8"/>
        <color theme="8" tint="-0.499984740745262"/>
        <rFont val="바탕"/>
        <family val="1"/>
        <charset val="129"/>
      </rPr>
      <t>Ⅱ</t>
    </r>
    <r>
      <rPr>
        <b/>
        <sz val="8"/>
        <color theme="8" tint="-0.499984740745262"/>
        <rFont val="굴림"/>
        <family val="3"/>
        <charset val="129"/>
      </rPr>
      <t xml:space="preserve">
비
과
세
및
감
면
소
득
명세</t>
    </r>
    <phoneticPr fontId="10" type="noConversion"/>
  </si>
  <si>
    <t>나. 법정기부금</t>
    <phoneticPr fontId="10" type="noConversion"/>
  </si>
  <si>
    <t>가. 정치자금
     기부금</t>
    <phoneticPr fontId="10" type="noConversion"/>
  </si>
  <si>
    <t>10년
~15년</t>
    <phoneticPr fontId="10" type="noConversion"/>
  </si>
  <si>
    <t>검증</t>
    <phoneticPr fontId="10" type="noConversion"/>
  </si>
  <si>
    <r>
      <rPr>
        <b/>
        <sz val="6"/>
        <color theme="6" tint="-0.499984740745262"/>
        <rFont val="굴림"/>
        <family val="3"/>
        <charset val="129"/>
      </rPr>
      <t>77.</t>
    </r>
    <r>
      <rPr>
        <sz val="6"/>
        <color theme="6" tint="-0.499984740745262"/>
        <rFont val="굴림"/>
        <family val="3"/>
        <charset val="129"/>
      </rPr>
      <t xml:space="preserve"> </t>
    </r>
    <r>
      <rPr>
        <sz val="6"/>
        <color theme="8" tint="-0.499984740745262"/>
        <rFont val="굴림"/>
        <family val="3"/>
        <charset val="129"/>
      </rPr>
      <t>소득·세액공제 명세(인적공제항목은 해당란에 '○'표시(장애인 해당시 해당코드를 기재)를 하며, 각종 소득 · 세액공제 항목은 공제를 위하여 실제 지출한 금액을 적습니다.)</t>
    </r>
    <phoneticPr fontId="10" type="noConversion"/>
  </si>
  <si>
    <t>:</t>
    <phoneticPr fontId="10" type="noConversion"/>
  </si>
  <si>
    <t>국민건강보험료</t>
    <phoneticPr fontId="10" type="noConversion"/>
  </si>
  <si>
    <t>고 용  보 험 료</t>
    <phoneticPr fontId="10" type="noConversion"/>
  </si>
  <si>
    <t>장기요양보험료</t>
    <phoneticPr fontId="10" type="noConversion"/>
  </si>
  <si>
    <t>국민연금보험료</t>
    <phoneticPr fontId="10" type="noConversion"/>
  </si>
  <si>
    <t>외국법인소속 파견근로자 여부</t>
    <phoneticPr fontId="10" type="noConversion"/>
  </si>
  <si>
    <t>인정상여</t>
    <phoneticPr fontId="10" type="noConversion"/>
  </si>
  <si>
    <r>
      <rPr>
        <b/>
        <sz val="8"/>
        <color rgb="FFC00000"/>
        <rFont val="굴림"/>
        <family val="3"/>
        <charset val="129"/>
      </rPr>
      <t>72</t>
    </r>
    <r>
      <rPr>
        <sz val="8"/>
        <rFont val="굴림"/>
        <family val="3"/>
        <charset val="129"/>
      </rPr>
      <t xml:space="preserve">.  </t>
    </r>
    <r>
      <rPr>
        <b/>
        <sz val="8"/>
        <color theme="4" tint="-0.499984740745262"/>
        <rFont val="굴림"/>
        <family val="3"/>
        <charset val="129"/>
      </rPr>
      <t>결       정       세       액</t>
    </r>
    <phoneticPr fontId="10" type="noConversion"/>
  </si>
  <si>
    <t>(뒷쪽 계속)</t>
    <phoneticPr fontId="10" type="noConversion"/>
  </si>
  <si>
    <t>일반</t>
    <phoneticPr fontId="80" type="noConversion"/>
  </si>
  <si>
    <t>보험료</t>
    <phoneticPr fontId="80" type="noConversion"/>
  </si>
  <si>
    <t>대중교통이용분</t>
    <phoneticPr fontId="80" type="noConversion"/>
  </si>
  <si>
    <t>자녀</t>
    <phoneticPr fontId="80" type="noConversion"/>
  </si>
  <si>
    <t>현금영수증</t>
    <phoneticPr fontId="80" type="noConversion"/>
  </si>
  <si>
    <t>주민등록번호</t>
    <phoneticPr fontId="80" type="noConversion"/>
  </si>
  <si>
    <t>신용카드</t>
    <phoneticPr fontId="80" type="noConversion"/>
  </si>
  <si>
    <t>3대보험수정신고(건강보험,고용보험,산재보험) 대표자는 고용산재제외</t>
    <phoneticPr fontId="10" type="noConversion"/>
  </si>
  <si>
    <t>신용카드 등 사용액</t>
    <phoneticPr fontId="10" type="noConversion"/>
  </si>
  <si>
    <t>그 밖의 소득공제 계</t>
    <phoneticPr fontId="10" type="noConversion"/>
  </si>
  <si>
    <t>투자조합출자 등</t>
    <phoneticPr fontId="10" type="noConversion"/>
  </si>
  <si>
    <t>세율</t>
    <phoneticPr fontId="10" type="noConversion"/>
  </si>
  <si>
    <t>누진공제</t>
    <phoneticPr fontId="10" type="noConversion"/>
  </si>
  <si>
    <t>천안</t>
    <phoneticPr fontId="10" type="noConversion"/>
  </si>
  <si>
    <t>종사업장 일련번호</t>
    <phoneticPr fontId="10" type="noConversion"/>
  </si>
  <si>
    <t>사업자단위과세자 여부</t>
    <phoneticPr fontId="10" type="noConversion"/>
  </si>
  <si>
    <t>순
번</t>
    <phoneticPr fontId="80" type="noConversion"/>
  </si>
  <si>
    <t>소득·세액공제 명세[(인적공제항목은 해당란에 "○"표시(장애인 해당시 해당코드를 기재) 를 하며, 각종 소득·세액공제 항목은 공제를 위하여 실제 지출한 금액을 적습니다.]</t>
    <phoneticPr fontId="80" type="noConversion"/>
  </si>
  <si>
    <t>인적공제 항목</t>
    <phoneticPr fontId="80" type="noConversion"/>
  </si>
  <si>
    <t>각종 소득공제 · 세액공제 항목</t>
    <phoneticPr fontId="80" type="noConversion"/>
  </si>
  <si>
    <t>관계
코드</t>
    <phoneticPr fontId="80" type="noConversion"/>
  </si>
  <si>
    <t>성     명</t>
    <phoneticPr fontId="80" type="noConversion"/>
  </si>
  <si>
    <t>기본
공제</t>
    <phoneticPr fontId="80" type="noConversion"/>
  </si>
  <si>
    <t>경로
우대</t>
    <phoneticPr fontId="80" type="noConversion"/>
  </si>
  <si>
    <t>출산
입양</t>
    <phoneticPr fontId="80" type="noConversion"/>
  </si>
  <si>
    <t>자료
구분</t>
    <phoneticPr fontId="80" type="noConversion"/>
  </si>
  <si>
    <r>
      <t xml:space="preserve">의료비
</t>
    </r>
    <r>
      <rPr>
        <sz val="5"/>
        <color theme="1"/>
        <rFont val="굴림"/>
        <family val="3"/>
        <charset val="129"/>
      </rPr>
      <t>(나이·소득 요건 X)</t>
    </r>
    <phoneticPr fontId="80" type="noConversion"/>
  </si>
  <si>
    <r>
      <t xml:space="preserve">교육비
</t>
    </r>
    <r>
      <rPr>
        <sz val="5"/>
        <color theme="1"/>
        <rFont val="굴림"/>
        <family val="3"/>
        <charset val="129"/>
      </rPr>
      <t>(나이X ,소득 요건 ○)</t>
    </r>
    <phoneticPr fontId="80" type="noConversion"/>
  </si>
  <si>
    <t>내.외
국인</t>
    <phoneticPr fontId="80" type="noConversion"/>
  </si>
  <si>
    <t>부
녀
자</t>
    <phoneticPr fontId="80" type="noConversion"/>
  </si>
  <si>
    <t>한
부
모</t>
    <phoneticPr fontId="80" type="noConversion"/>
  </si>
  <si>
    <t>장
애
인</t>
    <phoneticPr fontId="80" type="noConversion"/>
  </si>
  <si>
    <t>건강</t>
    <phoneticPr fontId="80" type="noConversion"/>
  </si>
  <si>
    <t>고용</t>
    <phoneticPr fontId="80" type="noConversion"/>
  </si>
  <si>
    <r>
      <t xml:space="preserve">보장성
</t>
    </r>
    <r>
      <rPr>
        <sz val="5"/>
        <color theme="1"/>
        <rFont val="굴림"/>
        <family val="3"/>
        <charset val="129"/>
      </rPr>
      <t>(나이·소득 요건 ○)</t>
    </r>
    <phoneticPr fontId="80" type="noConversion"/>
  </si>
  <si>
    <t>장애인
전용
보장성</t>
    <phoneticPr fontId="80" type="noConversion"/>
  </si>
  <si>
    <t>난임</t>
    <phoneticPr fontId="80" type="noConversion"/>
  </si>
  <si>
    <t>장애인
특수교육</t>
    <phoneticPr fontId="80" type="noConversion"/>
  </si>
  <si>
    <t>인적공제 항목에 해당
하는 인원수를 기재</t>
    <phoneticPr fontId="80" type="noConversion"/>
  </si>
  <si>
    <t>국세청</t>
    <phoneticPr fontId="80" type="noConversion"/>
  </si>
  <si>
    <t>(자녀</t>
    <phoneticPr fontId="80" type="noConversion"/>
  </si>
  <si>
    <t>명)</t>
    <phoneticPr fontId="80" type="noConversion"/>
  </si>
  <si>
    <t>기타</t>
    <phoneticPr fontId="80" type="noConversion"/>
  </si>
  <si>
    <t>길이</t>
    <phoneticPr fontId="80" type="noConversion"/>
  </si>
  <si>
    <t>주민번호끝</t>
    <phoneticPr fontId="10" type="noConversion"/>
  </si>
  <si>
    <t>주민check</t>
    <phoneticPr fontId="10" type="noConversion"/>
  </si>
  <si>
    <t>나이</t>
    <phoneticPr fontId="10" type="noConversion"/>
  </si>
  <si>
    <t>성   명</t>
    <phoneticPr fontId="80" type="noConversion"/>
  </si>
  <si>
    <r>
      <t xml:space="preserve">신용카드등 사용액공제 </t>
    </r>
    <r>
      <rPr>
        <sz val="5"/>
        <color theme="1"/>
        <rFont val="굴림"/>
        <family val="3"/>
        <charset val="129"/>
      </rPr>
      <t>(나이요건 X , 소득요건(100만원 이하) ○)</t>
    </r>
    <phoneticPr fontId="80" type="noConversion"/>
  </si>
  <si>
    <r>
      <t xml:space="preserve">기부금
</t>
    </r>
    <r>
      <rPr>
        <sz val="5"/>
        <color theme="1"/>
        <rFont val="굴림"/>
        <family val="3"/>
        <charset val="129"/>
      </rPr>
      <t>(나이요건 X , 소득요건(100만원 이하) ○)</t>
    </r>
    <phoneticPr fontId="80" type="noConversion"/>
  </si>
  <si>
    <t>비고</t>
    <phoneticPr fontId="80" type="noConversion"/>
  </si>
  <si>
    <t>직불카드등</t>
    <phoneticPr fontId="80" type="noConversion"/>
  </si>
  <si>
    <r>
      <t xml:space="preserve">도서공연사용분
</t>
    </r>
    <r>
      <rPr>
        <sz val="6"/>
        <color theme="1"/>
        <rFont val="굴림"/>
        <family val="3"/>
        <charset val="129"/>
      </rPr>
      <t>(총급여7천만원
이하자만 기재</t>
    </r>
    <phoneticPr fontId="80" type="noConversion"/>
  </si>
  <si>
    <t>전통시장사용분</t>
    <phoneticPr fontId="80" type="noConversion"/>
  </si>
  <si>
    <t>합    계</t>
    <phoneticPr fontId="80" type="noConversion"/>
  </si>
  <si>
    <t>※ 참고사항</t>
    <phoneticPr fontId="80" type="noConversion"/>
  </si>
  <si>
    <t>http://cafe.daum.net/transtax/Q2Ux/190</t>
    <phoneticPr fontId="80" type="noConversion"/>
  </si>
  <si>
    <t>1. 주민등록번호를 확인하여 정확하게 기재 (기본공제대상자(소득없는) - 만20세이하,만60세이상,장애인)</t>
    <phoneticPr fontId="80" type="noConversion"/>
  </si>
  <si>
    <t xml:space="preserve">    ▶ 주민등록등본및 가족관계증명세 반드시 제출  (단, 배우자와 장애인은 나이(연령) 상관없음. 배우자와 장애인은 소득여부확인)</t>
    <phoneticPr fontId="80" type="noConversion"/>
  </si>
  <si>
    <t>2. 장애인등록에 해당 되면 "○"으로 표기 (장애인등록증, 장애인증명서, 중증환자 병원확인서)</t>
    <phoneticPr fontId="80" type="noConversion"/>
  </si>
  <si>
    <t>3. 한부모에 해당 되면 "○"으로 표기(배우자가 없는자로서 기본공제대상자인 직계비속,입양자가 있는 경우)</t>
    <phoneticPr fontId="80" type="noConversion"/>
  </si>
  <si>
    <r>
      <t xml:space="preserve">4. 부녀자 공제 </t>
    </r>
    <r>
      <rPr>
        <b/>
        <sz val="7"/>
        <color rgb="FFC00000"/>
        <rFont val="굴림"/>
        <family val="3"/>
        <charset val="129"/>
      </rPr>
      <t>총급여 41,470,580원이하(종합소득금액 3천만원이하)</t>
    </r>
    <r>
      <rPr>
        <sz val="7"/>
        <color theme="1"/>
        <rFont val="굴림"/>
        <family val="3"/>
        <charset val="129"/>
      </rPr>
      <t>인 배우자가 있는 여성이거나    배우자가 없는 여성으로서 기본공제대상 부양가족이 있는 세대주인 경우</t>
    </r>
    <phoneticPr fontId="80" type="noConversion"/>
  </si>
  <si>
    <t xml:space="preserve">   ▶ 상기 3.번과 4.번 동시공제 불가. 동시에 해당되면 한부모공제(연100만원소득공제) 선택</t>
    <phoneticPr fontId="80" type="noConversion"/>
  </si>
  <si>
    <r>
      <t xml:space="preserve">5. 2018년도 중도 입사자는 </t>
    </r>
    <r>
      <rPr>
        <b/>
        <u/>
        <sz val="7"/>
        <color rgb="FFFF0000"/>
        <rFont val="굴림"/>
        <family val="3"/>
        <charset val="129"/>
      </rPr>
      <t>전근무지에서 원천징수영수증 수령후 반드시 첨부</t>
    </r>
    <phoneticPr fontId="80" type="noConversion"/>
  </si>
  <si>
    <t>6. 2012년 이후 전 근무지에서 중소기업취업감면 받은 경우 감면 받은 귀속연도부터 현재까지 근로소득원천징수영수증 반드시 첨부</t>
    <phoneticPr fontId="80" type="noConversion"/>
  </si>
  <si>
    <t>7. 회사는 당 서류를 소속 근로자가 직접 작성하게 하고,뒤에 공제서류 출력 첨부하고 ,반드시 동시에 PDF화일은 비번없이 저장하여 세무대리인에게 제출하시기 바랍니다.</t>
    <phoneticPr fontId="80" type="noConversion"/>
  </si>
  <si>
    <t>만 20세이하</t>
    <phoneticPr fontId="80" type="noConversion"/>
  </si>
  <si>
    <t>이후 출생</t>
    <phoneticPr fontId="80" type="noConversion"/>
  </si>
  <si>
    <t>1인당 150만원</t>
    <phoneticPr fontId="80" type="noConversion"/>
  </si>
  <si>
    <t>만 60세이상</t>
    <phoneticPr fontId="80" type="noConversion"/>
  </si>
  <si>
    <t>이전 출생</t>
    <phoneticPr fontId="80" type="noConversion"/>
  </si>
  <si>
    <t>만 70세이상</t>
    <phoneticPr fontId="80" type="noConversion"/>
  </si>
  <si>
    <t>1인당 150만원 / 추가공제 1인당 100만원</t>
    <phoneticPr fontId="80" type="noConversion"/>
  </si>
  <si>
    <t>(근로자본인)</t>
    <phoneticPr fontId="10" type="noConversion"/>
  </si>
  <si>
    <t>○</t>
    <phoneticPr fontId="80" type="noConversion"/>
  </si>
  <si>
    <t>기 타</t>
    <phoneticPr fontId="80" type="noConversion"/>
  </si>
  <si>
    <t>2018년귀속</t>
    <phoneticPr fontId="10" type="noConversion"/>
  </si>
  <si>
    <t>㈜선우회계법인</t>
    <phoneticPr fontId="10" type="noConversion"/>
  </si>
  <si>
    <t>여1    /   부2</t>
    <phoneticPr fontId="80" type="noConversion"/>
  </si>
  <si>
    <r>
      <t xml:space="preserve">■ 소득세법 시행규칙 [별지 제24호서식(1)] </t>
    </r>
    <r>
      <rPr>
        <sz val="8"/>
        <color rgb="FF0070C0"/>
        <rFont val="굴림"/>
        <family val="3"/>
        <charset val="129"/>
      </rPr>
      <t>&lt;개정 2020. 3. 13.&gt;</t>
    </r>
    <phoneticPr fontId="10" type="noConversion"/>
  </si>
  <si>
    <t>서예지</t>
    <phoneticPr fontId="10" type="noConversion"/>
  </si>
  <si>
    <t>김수현</t>
    <phoneticPr fontId="10" type="noConversion"/>
  </si>
  <si>
    <t>주민(외국인)등록번호</t>
    <phoneticPr fontId="10" type="noConversion"/>
  </si>
  <si>
    <t>직무발명보상금</t>
    <phoneticPr fontId="10" type="noConversion"/>
  </si>
  <si>
    <t>210mm×297mm[백상지80g/㎡ 또는 중질지80g/㎡]</t>
    <phoneticPr fontId="10" type="noConversion"/>
  </si>
  <si>
    <t>대상금액</t>
    <phoneticPr fontId="10" type="noConversion"/>
  </si>
  <si>
    <t>공제금액</t>
    <phoneticPr fontId="10" type="noConversion"/>
  </si>
  <si>
    <t>고정금리 이거나
비거치상환대출</t>
  </si>
  <si>
    <t xml:space="preserve">71. 결 정 세 액(49. - 54. - 70.) </t>
    <phoneticPr fontId="10" type="noConversion"/>
  </si>
  <si>
    <t>81. 실효세율(%)   ( 71. / 21. )</t>
    <phoneticPr fontId="10" type="noConversion"/>
  </si>
  <si>
    <t>65세이상ㆍ장애인  
건강보험산정특례자</t>
    <phoneticPr fontId="10" type="noConversion"/>
  </si>
  <si>
    <t>T11</t>
    <phoneticPr fontId="80" type="noConversion"/>
  </si>
  <si>
    <t>T12</t>
    <phoneticPr fontId="80" type="noConversion"/>
  </si>
  <si>
    <t>T13</t>
    <phoneticPr fontId="80" type="noConversion"/>
  </si>
  <si>
    <t>조특법 §30</t>
    <phoneticPr fontId="80" type="noConversion"/>
  </si>
  <si>
    <t>18-26</t>
    <phoneticPr fontId="80" type="noConversion"/>
  </si>
  <si>
    <t>18-27</t>
    <phoneticPr fontId="80" type="noConversion"/>
  </si>
  <si>
    <t>18-32</t>
    <phoneticPr fontId="80" type="noConversion"/>
  </si>
  <si>
    <t>중소기업에 취업하는 청년에 대한 소득세 감면(50%)</t>
    <phoneticPr fontId="80" type="noConversion"/>
  </si>
  <si>
    <t>중소기업에 취업하는 청년에 대한 소득세 감면(70%)</t>
    <phoneticPr fontId="80" type="noConversion"/>
  </si>
  <si>
    <t>중소기업에 취업하는 청년에 대한 소득세 감면(90%)</t>
    <phoneticPr fontId="80" type="noConversion"/>
  </si>
  <si>
    <t>3-1.</t>
    <phoneticPr fontId="10" type="noConversion"/>
  </si>
  <si>
    <t>3-2.</t>
    <phoneticPr fontId="10" type="noConversion"/>
  </si>
  <si>
    <t>T13</t>
    <phoneticPr fontId="10" type="noConversion"/>
  </si>
  <si>
    <r>
      <rPr>
        <b/>
        <sz val="7"/>
        <color theme="6" tint="-0.249977111117893"/>
        <rFont val="굴림"/>
        <family val="3"/>
        <charset val="129"/>
      </rPr>
      <t>73.</t>
    </r>
    <r>
      <rPr>
        <b/>
        <sz val="7"/>
        <color theme="4" tint="-0.499984740745262"/>
        <rFont val="굴림"/>
        <family val="3"/>
        <charset val="129"/>
      </rPr>
      <t>종(전)근무지</t>
    </r>
    <phoneticPr fontId="10" type="noConversion"/>
  </si>
  <si>
    <t>41.</t>
    <phoneticPr fontId="10" type="noConversion"/>
  </si>
  <si>
    <t>42.</t>
    <phoneticPr fontId="10" type="noConversion"/>
  </si>
  <si>
    <t xml:space="preserve">     근로소득  세액공제</t>
    <phoneticPr fontId="10" type="noConversion"/>
  </si>
  <si>
    <r>
      <rPr>
        <sz val="7"/>
        <rFont val="굴림"/>
        <family val="3"/>
        <charset val="129"/>
      </rPr>
      <t>「 근로자퇴직급여보장법 」
    에 따른 퇴직연금(DC,IRP)</t>
    </r>
    <r>
      <rPr>
        <sz val="8"/>
        <rFont val="굴림"/>
        <family val="3"/>
        <charset val="129"/>
      </rPr>
      <t xml:space="preserve">
  </t>
    </r>
    <r>
      <rPr>
        <sz val="5"/>
        <rFont val="굴림"/>
        <family val="3"/>
        <charset val="129"/>
      </rPr>
      <t xml:space="preserve">   ※DC 사용자부담금은 제외</t>
    </r>
    <phoneticPr fontId="10" type="noConversion"/>
  </si>
  <si>
    <t>실손의료
보험금</t>
    <phoneticPr fontId="80" type="noConversion"/>
  </si>
  <si>
    <t>근로소득공제</t>
    <phoneticPr fontId="10" type="noConversion"/>
  </si>
  <si>
    <t>공제대상자녀(7세이상) (</t>
    <phoneticPr fontId="10" type="noConversion"/>
  </si>
  <si>
    <t>총급여</t>
    <phoneticPr fontId="10" type="noConversion"/>
  </si>
  <si>
    <t>한도2</t>
    <phoneticPr fontId="10" type="noConversion"/>
  </si>
  <si>
    <t>한도1</t>
    <phoneticPr fontId="10" type="noConversion"/>
  </si>
  <si>
    <t>소득세법 제59조 [ 근로소득세액공제 ]</t>
    <phoneticPr fontId="10" type="noConversion"/>
  </si>
  <si>
    <t>① 근로소득이 있는 거주자에 대해서는 그 근로소득에 대한 종합소득산출세액에서 다음의 금액을 공제한다.(2015.05.13 개정)</t>
    <phoneticPr fontId="10" type="noConversion"/>
  </si>
  <si>
    <t>근로소득에 대한
종합소득 산출세액</t>
    <phoneticPr fontId="10" type="noConversion"/>
  </si>
  <si>
    <t>공제액</t>
    <phoneticPr fontId="10" type="noConversion"/>
  </si>
  <si>
    <t>130만원 이하</t>
    <phoneticPr fontId="10" type="noConversion"/>
  </si>
  <si>
    <t>130만원 초과</t>
    <phoneticPr fontId="10" type="noConversion"/>
  </si>
  <si>
    <t xml:space="preserve">산출세액의 100분의 55  </t>
    <phoneticPr fontId="10" type="noConversion"/>
  </si>
  <si>
    <t>71만5천원＋(130만원을 초과하는 금액의 100분의 30)\</t>
    <phoneticPr fontId="10" type="noConversion"/>
  </si>
  <si>
    <t>② 제1항에도 불구하고 공제세액이 다음 각 호의 구분에 따른 금액을 초과하는 경우에 그 초과하는 금액은 없는 것으로 한다.(2014.01.01 신설)</t>
    <phoneticPr fontId="10" type="noConversion"/>
  </si>
  <si>
    <t>1. 총급여액이 3천 300만원 이하인 경우: 74만원(2015.05.13 개정)</t>
    <phoneticPr fontId="10" type="noConversion"/>
  </si>
  <si>
    <t>2. 총급여액이 3천 300만원 초과 7천만원 이하인 경우: 74만원 - [(총급여액 - 3천 300만원) × 8/1000]. 다만, 위 금액이 66만원보다 적은 경우에는 66만원으로 한다.(2015.05.13 개정)</t>
    <phoneticPr fontId="10" type="noConversion"/>
  </si>
  <si>
    <t>3. 총급여액이 7천만원을 초과하는 경우: 66만원-[(총급여액-7천만원)×1/2]. 다만, 위 금액이 50만원보다 적은 경우에는 50만원으로 한다.(2015.05.13 개정)</t>
    <phoneticPr fontId="10" type="noConversion"/>
  </si>
  <si>
    <t>③ 일용근로자의 근로소득에 대해서 제134조 제3항에 따른 원천징수를 하는 경우에는 해당 근로소득에 대한 산출세액의 100분의 55에 해당하는 금액을 그 산출세액에서 공제한다.(2014.01.01 항번개정)</t>
    <phoneticPr fontId="10" type="noConversion"/>
  </si>
  <si>
    <t>소득세법 제47조 [ 근로소득공제 ]</t>
    <phoneticPr fontId="10" type="noConversion"/>
  </si>
  <si>
    <t xml:space="preserve">① 근로소득이 있는 거주자에 대해서는 해당 과세기간에 받는 총급여액에서 다음의 금액을 공제한다. </t>
    <phoneticPr fontId="10" type="noConversion"/>
  </si>
  <si>
    <t>다만, 공제액이 2천만원을 초과하는 경우에는 2천만원을 공제한다.(2019.12.31 단서신설)</t>
    <phoneticPr fontId="10" type="noConversion"/>
  </si>
  <si>
    <t>총급여액</t>
    <phoneticPr fontId="10" type="noConversion"/>
  </si>
  <si>
    <t>500만원 이하</t>
    <phoneticPr fontId="10" type="noConversion"/>
  </si>
  <si>
    <t>500만원 초과
1천 500만원 이하</t>
    <phoneticPr fontId="10" type="noConversion"/>
  </si>
  <si>
    <t>1천 500만원 초과
4천 500만원 이하</t>
    <phoneticPr fontId="10" type="noConversion"/>
  </si>
  <si>
    <t>4천 500만원 초과
1억원 이하</t>
    <phoneticPr fontId="10" type="noConversion"/>
  </si>
  <si>
    <t>1억원 초과</t>
    <phoneticPr fontId="10" type="noConversion"/>
  </si>
  <si>
    <t xml:space="preserve">총 급여액의 100분의 70     </t>
    <phoneticPr fontId="10" type="noConversion"/>
  </si>
  <si>
    <t xml:space="preserve">350만원＋(500만원을 초과하는 금액의 100분의 40) </t>
    <phoneticPr fontId="10" type="noConversion"/>
  </si>
  <si>
    <t xml:space="preserve">750만원＋(1천 500만원을 초과하는 금액의 100분의 15) </t>
    <phoneticPr fontId="10" type="noConversion"/>
  </si>
  <si>
    <t xml:space="preserve">1천 200만원＋(4천 500만원을 초과하는 금액의 100분의 5)  </t>
    <phoneticPr fontId="10" type="noConversion"/>
  </si>
  <si>
    <t xml:space="preserve">1천 475만원＋(1억원을 초과하는 금액의 100분의 2) </t>
    <phoneticPr fontId="10" type="noConversion"/>
  </si>
  <si>
    <t>② 일용근로자에 대한 공제액은 제1항에도 불구하고 1일 15만원으로 한다.(2018.12.31 개정)</t>
    <phoneticPr fontId="10" type="noConversion"/>
  </si>
  <si>
    <t>③ 근로소득이 있는 거주자의 해당 과세기간의 총급여액이 제1항 또는 제2항의 공제액에 미달하는 경우에는 그 총급여액을 공제액으로 한다.(2009.12.31 개정)</t>
    <phoneticPr fontId="10" type="noConversion"/>
  </si>
  <si>
    <t>④ 제1항부터 제3항까지의 규정에 따른 공제를 “근로소득공제”라 한다.(2009.12.31 개정)</t>
    <phoneticPr fontId="10" type="noConversion"/>
  </si>
  <si>
    <t>⑤ 제1항의 경우에 2인 이상으로부터 근로소득을 받는 사람(일용근로자는 제외한다)에 대하여는 그 근로소득의 합계액을 총급여액으로 하여 제1항에 따라 계산한 근로소득공제액을 총급여액에서 공제한다.(2010.12.27 개정)</t>
    <phoneticPr fontId="10" type="noConversion"/>
  </si>
  <si>
    <t>⑥ 삭제(2010.12.27)</t>
    <phoneticPr fontId="10" type="noConversion"/>
  </si>
  <si>
    <t>세율</t>
    <phoneticPr fontId="80" type="noConversion"/>
  </si>
  <si>
    <t>누진공제</t>
    <phoneticPr fontId="80" type="noConversion"/>
  </si>
  <si>
    <t>특별공제</t>
    <phoneticPr fontId="80" type="noConversion"/>
  </si>
  <si>
    <t>특별공제세액</t>
    <phoneticPr fontId="80" type="noConversion"/>
  </si>
  <si>
    <t>計</t>
    <phoneticPr fontId="80" type="noConversion"/>
  </si>
  <si>
    <t>46.</t>
    <phoneticPr fontId="80" type="noConversion"/>
  </si>
  <si>
    <t>47.</t>
    <phoneticPr fontId="80" type="noConversion"/>
  </si>
  <si>
    <t>표준세액공제 (공제한도 연13만원)</t>
    <phoneticPr fontId="10" type="noConversion"/>
  </si>
  <si>
    <t>특별소득공제 · 특별세액공제 · 월세액공제를 신청하지 아니한 사람</t>
    <phoneticPr fontId="80" type="noConversion"/>
  </si>
  <si>
    <t>http://cafe.daum.net/transtax/Q2Ux/190</t>
  </si>
  <si>
    <r>
      <rPr>
        <sz val="7.5"/>
        <rFont val="굴림"/>
        <family val="3"/>
        <charset val="129"/>
      </rPr>
      <t>소득공제 종합한도 초과액</t>
    </r>
    <r>
      <rPr>
        <sz val="6"/>
        <rFont val="굴림"/>
        <family val="3"/>
        <charset val="129"/>
      </rPr>
      <t>(조특법 제132조의 2)</t>
    </r>
    <phoneticPr fontId="80" type="noConversion"/>
  </si>
  <si>
    <t>조세특례제한법 제132조의 2 [ 소득세 소득공제 등의 종합한도(2013.01.01 신설) ]</t>
    <phoneticPr fontId="80" type="noConversion"/>
  </si>
  <si>
    <t xml:space="preserve">① 거주자의 종합소득에 대한 소득세를 계산할 때 다음 각 호의 어느 하나에 해당하는 필요경비 및 공제금액의 합계액이 2천500만원을 초과하는 경우에는 그 초과하는 금액은 없는 것으로 한다.(2013.01.01 신설) </t>
    <phoneticPr fontId="80" type="noConversion"/>
  </si>
  <si>
    <t xml:space="preserve">   2.「소득세법」 제52조에 따른 특별소득공제. 다만, 「소득세법」제52조 제1항에 따른 보험료 소득공제는 포함하지 아니한다.(2014.01.01 개정) </t>
    <phoneticPr fontId="80" type="noConversion"/>
  </si>
  <si>
    <t xml:space="preserve">   4. 제86조의3[ 소기업ㆍ소상공인 공제부금에 대한 소득공제 등(2007.06.01 신설) ]에 따른 공제부금에 대한 소득공제(2013.01.01 신설)</t>
    <phoneticPr fontId="80" type="noConversion"/>
  </si>
  <si>
    <t xml:space="preserve">   3. 제16조 [ 벤처투자조합 출자 등에 대한 소득공제(2020.02.11 제목개정) ] 제1항에 따른 벤처투자조합 출자 등에 대한 소득공제(같은 항 제3호, 제4호 또는 제6호에 따른 출자 또는 투자를 제외한다)(2020.02.11 개정)</t>
    <phoneticPr fontId="80" type="noConversion"/>
  </si>
  <si>
    <t xml:space="preserve">   5. 제87조 [ 주택청약종합저축 등에 대한 소득공제 등(2014.12.23 제목개정) ] 제2항에 따른 청약저축 등에 대한 소득공제(2013.01.01 신설)</t>
    <phoneticPr fontId="80" type="noConversion"/>
  </si>
  <si>
    <t xml:space="preserve">   6. 제88조의4 제1항에 따른 우리사주조합 출자에 대한 소득공제(2013.01.01 신설)</t>
    <phoneticPr fontId="80" type="noConversion"/>
  </si>
  <si>
    <t xml:space="preserve">   7. 제91조의16에 따른 장기집합투자증권저축 소득공제(2014.01.01 신설)</t>
    <phoneticPr fontId="80" type="noConversion"/>
  </si>
  <si>
    <t xml:space="preserve">   9. 제126조의2 [ 신용카드 등 사용금액에 대한 소득공제 ]에 따른 신용카드 등 사용금액에 대한 소득공제(2014.01.01 호번개정) </t>
    <phoneticPr fontId="80" type="noConversion"/>
  </si>
  <si>
    <t xml:space="preserve">소득세법 
제52조 [ 특별소득공제(2014.01.01 제목개정) ]
</t>
    <phoneticPr fontId="80" type="noConversion"/>
  </si>
  <si>
    <t>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t>
    <phoneticPr fontId="80" type="noConversion"/>
  </si>
  <si>
    <t>원천징수이행상황신고서</t>
    <phoneticPr fontId="80" type="noConversion"/>
  </si>
  <si>
    <t>근로소득</t>
    <phoneticPr fontId="80" type="noConversion"/>
  </si>
  <si>
    <t>중도퇴사</t>
    <phoneticPr fontId="80" type="noConversion"/>
  </si>
  <si>
    <t>A02</t>
    <phoneticPr fontId="80" type="noConversion"/>
  </si>
  <si>
    <t>구분</t>
    <phoneticPr fontId="80" type="noConversion"/>
  </si>
  <si>
    <t>코드</t>
    <phoneticPr fontId="80" type="noConversion"/>
  </si>
  <si>
    <t>4.인원</t>
    <phoneticPr fontId="80" type="noConversion"/>
  </si>
  <si>
    <t>5.총지급액</t>
    <phoneticPr fontId="80" type="noConversion"/>
  </si>
  <si>
    <t>6.소득세 등</t>
    <phoneticPr fontId="80" type="noConversion"/>
  </si>
  <si>
    <t>지방세특별징수납부서</t>
    <phoneticPr fontId="80" type="noConversion"/>
  </si>
  <si>
    <t>조정구분</t>
    <phoneticPr fontId="80" type="noConversion"/>
  </si>
  <si>
    <t>중도</t>
    <phoneticPr fontId="80" type="noConversion"/>
  </si>
  <si>
    <t>연말정산(조정환급)</t>
    <phoneticPr fontId="80" type="noConversion"/>
  </si>
  <si>
    <t>과세표준</t>
    <phoneticPr fontId="80" type="noConversion"/>
  </si>
  <si>
    <t>세액</t>
    <phoneticPr fontId="80" type="noConversion"/>
  </si>
  <si>
    <t>(15)가감세액(조정액)</t>
    <phoneticPr fontId="80" type="noConversion"/>
  </si>
  <si>
    <t>1.추가납부액</t>
    <phoneticPr fontId="80" type="noConversion"/>
  </si>
  <si>
    <t>2.당(전)월환급액</t>
    <phoneticPr fontId="80" type="noConversion"/>
  </si>
  <si>
    <t>인원</t>
    <phoneticPr fontId="80" type="noConversion"/>
  </si>
  <si>
    <t>지방소득세액</t>
    <phoneticPr fontId="80" type="noConversion"/>
  </si>
  <si>
    <t>가산세</t>
    <phoneticPr fontId="80" type="noConversion"/>
  </si>
  <si>
    <t>비고</t>
    <phoneticPr fontId="80" type="noConversion"/>
  </si>
  <si>
    <t>연말정산 근로소득원천징수영수증 - 중도</t>
    <phoneticPr fontId="80" type="noConversion"/>
  </si>
  <si>
    <t>소득세</t>
    <phoneticPr fontId="80" type="noConversion"/>
  </si>
  <si>
    <t>지방소득세</t>
    <phoneticPr fontId="80" type="noConversion"/>
  </si>
  <si>
    <t>연말정산합계</t>
    <phoneticPr fontId="80" type="noConversion"/>
  </si>
  <si>
    <t>A04</t>
    <phoneticPr fontId="80" type="noConversion"/>
  </si>
  <si>
    <t>연말정산 근로소득원천징수영수증 - 연말 - 종전근무지 입력시는 결정세액으로</t>
    <phoneticPr fontId="80" type="noConversion"/>
  </si>
  <si>
    <t>당 회사</t>
    <phoneticPr fontId="80" type="noConversion"/>
  </si>
  <si>
    <t>당회사</t>
    <phoneticPr fontId="80" type="noConversion"/>
  </si>
  <si>
    <t>종전근무지</t>
    <phoneticPr fontId="80" type="noConversion"/>
  </si>
  <si>
    <t>http://cafe.daum.net/transtax/Q2Ux/92</t>
    <phoneticPr fontId="80" type="noConversion"/>
  </si>
  <si>
    <t>http://cafe.daum.net/transtax/Q2Ux/226</t>
    <phoneticPr fontId="80" type="noConversion"/>
  </si>
  <si>
    <t>실손의료보험금(차감)</t>
    <phoneticPr fontId="80" type="noConversion"/>
  </si>
  <si>
    <t>■ 소득세법 시행규칙 [별지 제21호서식] &lt;개정 2020. 3. 13.&gt;</t>
    <phoneticPr fontId="80" type="noConversion"/>
  </si>
  <si>
    <t xml:space="preserve"> (10쪽 중 제1쪽)</t>
    <phoneticPr fontId="80" type="noConversion"/>
  </si>
  <si>
    <t>① 신고구분</t>
    <phoneticPr fontId="80" type="noConversion"/>
  </si>
  <si>
    <t xml:space="preserve">  원천징수이행상황신고서</t>
    <phoneticPr fontId="80" type="noConversion"/>
  </si>
  <si>
    <t>② 귀속연월</t>
    <phoneticPr fontId="80" type="noConversion"/>
  </si>
  <si>
    <t>v</t>
    <phoneticPr fontId="80" type="noConversion"/>
  </si>
  <si>
    <t>매월</t>
    <phoneticPr fontId="80" type="noConversion"/>
  </si>
  <si>
    <t>반기</t>
    <phoneticPr fontId="80" type="noConversion"/>
  </si>
  <si>
    <t>수정</t>
    <phoneticPr fontId="80" type="noConversion"/>
  </si>
  <si>
    <t>연말</t>
    <phoneticPr fontId="80" type="noConversion"/>
  </si>
  <si>
    <t>소득
처분</t>
    <phoneticPr fontId="80" type="noConversion"/>
  </si>
  <si>
    <t>환급
신청</t>
    <phoneticPr fontId="80" type="noConversion"/>
  </si>
  <si>
    <t xml:space="preserve">  원천징수세액환급신청서</t>
    <phoneticPr fontId="80" type="noConversion"/>
  </si>
  <si>
    <t>③ 지급연월</t>
    <phoneticPr fontId="80" type="noConversion"/>
  </si>
  <si>
    <t>원   천
징   수
의무자</t>
    <phoneticPr fontId="80" type="noConversion"/>
  </si>
  <si>
    <t>법인명(상호)</t>
    <phoneticPr fontId="80" type="noConversion"/>
  </si>
  <si>
    <t>조선세법의 실무</t>
    <phoneticPr fontId="80" type="noConversion"/>
  </si>
  <si>
    <t>대표자
(성명)</t>
    <phoneticPr fontId="80" type="noConversion"/>
  </si>
  <si>
    <t>주황규</t>
    <phoneticPr fontId="80" type="noConversion"/>
  </si>
  <si>
    <t>일괄납부 여부</t>
    <phoneticPr fontId="80" type="noConversion"/>
  </si>
  <si>
    <t>여</t>
    <phoneticPr fontId="80" type="noConversion"/>
  </si>
  <si>
    <t>.</t>
    <phoneticPr fontId="80" type="noConversion"/>
  </si>
  <si>
    <t>부</t>
    <phoneticPr fontId="80" type="noConversion"/>
  </si>
  <si>
    <t>사업자단위과세여부</t>
    <phoneticPr fontId="80" type="noConversion"/>
  </si>
  <si>
    <t>사업자(주민)
등록번호</t>
    <phoneticPr fontId="80" type="noConversion"/>
  </si>
  <si>
    <t>사업장
소재지</t>
    <phoneticPr fontId="80" type="noConversion"/>
  </si>
  <si>
    <t>충남 천안시 서북구 두정동 1369 청풍프라자6층 신우회계법인(통계청사거리)</t>
    <phoneticPr fontId="80" type="noConversion"/>
  </si>
  <si>
    <t>전화번호</t>
    <phoneticPr fontId="80" type="noConversion"/>
  </si>
  <si>
    <t>041) 567-6764</t>
    <phoneticPr fontId="80" type="noConversion"/>
  </si>
  <si>
    <t>전자우편주소</t>
    <phoneticPr fontId="80" type="noConversion"/>
  </si>
  <si>
    <t>❶ 원천징수 명세 및 납부세액 (단위 : 원)</t>
    <phoneticPr fontId="80" type="noConversion"/>
  </si>
  <si>
    <t>소득자 소득구분</t>
    <phoneticPr fontId="80" type="noConversion"/>
  </si>
  <si>
    <t>원  천  징 수  명  세</t>
    <phoneticPr fontId="80" type="noConversion"/>
  </si>
  <si>
    <t>⑨
당월 조정
환급세액</t>
    <phoneticPr fontId="80" type="noConversion"/>
  </si>
  <si>
    <t>납부세액</t>
    <phoneticPr fontId="80" type="noConversion"/>
  </si>
  <si>
    <r>
      <t xml:space="preserve">소  득  지  급
</t>
    </r>
    <r>
      <rPr>
        <sz val="6"/>
        <color theme="1"/>
        <rFont val="굴림"/>
        <family val="3"/>
        <charset val="129"/>
      </rPr>
      <t>(과세 미달, 일부 비과세 포함)</t>
    </r>
    <phoneticPr fontId="80" type="noConversion"/>
  </si>
  <si>
    <t>징수세액</t>
    <phoneticPr fontId="80" type="noConversion"/>
  </si>
  <si>
    <r>
      <t xml:space="preserve">⑩
소득세 등
</t>
    </r>
    <r>
      <rPr>
        <sz val="6"/>
        <color theme="1"/>
        <rFont val="굴림"/>
        <family val="3"/>
        <charset val="129"/>
      </rPr>
      <t>(가산세 포함)</t>
    </r>
    <phoneticPr fontId="80" type="noConversion"/>
  </si>
  <si>
    <t>⑪ 
농어촌
특별세</t>
    <phoneticPr fontId="80" type="noConversion"/>
  </si>
  <si>
    <t>④ 인원</t>
    <phoneticPr fontId="80" type="noConversion"/>
  </si>
  <si>
    <t>⑤ 총지급액</t>
    <phoneticPr fontId="80" type="noConversion"/>
  </si>
  <si>
    <t>⑥ 소득세 등</t>
    <phoneticPr fontId="80" type="noConversion"/>
  </si>
  <si>
    <r>
      <t xml:space="preserve">⑦ </t>
    </r>
    <r>
      <rPr>
        <sz val="6"/>
        <color theme="1"/>
        <rFont val="굴림"/>
        <family val="3"/>
        <charset val="129"/>
      </rPr>
      <t>농어촌특별세</t>
    </r>
    <phoneticPr fontId="80" type="noConversion"/>
  </si>
  <si>
    <t>⑧ 가산세</t>
    <phoneticPr fontId="80" type="noConversion"/>
  </si>
  <si>
    <t>개
인
거
주
자
.
비
거
주
자</t>
    <phoneticPr fontId="80" type="noConversion"/>
  </si>
  <si>
    <t>근
로
소
득</t>
    <phoneticPr fontId="80" type="noConversion"/>
  </si>
  <si>
    <t>간이세액</t>
    <phoneticPr fontId="80" type="noConversion"/>
  </si>
  <si>
    <t>A01</t>
    <phoneticPr fontId="80" type="noConversion"/>
  </si>
  <si>
    <t>일용근로</t>
    <phoneticPr fontId="80" type="noConversion"/>
  </si>
  <si>
    <t>A03</t>
    <phoneticPr fontId="80" type="noConversion"/>
  </si>
  <si>
    <t>연말
정산</t>
    <phoneticPr fontId="80" type="noConversion"/>
  </si>
  <si>
    <t>합계</t>
    <phoneticPr fontId="80" type="noConversion"/>
  </si>
  <si>
    <t>분납신청</t>
    <phoneticPr fontId="80" type="noConversion"/>
  </si>
  <si>
    <t>A05</t>
    <phoneticPr fontId="80" type="noConversion"/>
  </si>
  <si>
    <t>납부금액</t>
    <phoneticPr fontId="80" type="noConversion"/>
  </si>
  <si>
    <t>A06</t>
    <phoneticPr fontId="80" type="noConversion"/>
  </si>
  <si>
    <t>가감계</t>
    <phoneticPr fontId="80" type="noConversion"/>
  </si>
  <si>
    <t>A10</t>
    <phoneticPr fontId="80" type="noConversion"/>
  </si>
  <si>
    <t>퇴직소득</t>
    <phoneticPr fontId="80" type="noConversion"/>
  </si>
  <si>
    <t>연금계좌</t>
    <phoneticPr fontId="80" type="noConversion"/>
  </si>
  <si>
    <t>A21</t>
    <phoneticPr fontId="80" type="noConversion"/>
  </si>
  <si>
    <t>그 외</t>
    <phoneticPr fontId="80" type="noConversion"/>
  </si>
  <si>
    <t>A22</t>
    <phoneticPr fontId="80" type="noConversion"/>
  </si>
  <si>
    <t>A20</t>
    <phoneticPr fontId="80" type="noConversion"/>
  </si>
  <si>
    <t>사
업
소
득</t>
    <phoneticPr fontId="80" type="noConversion"/>
  </si>
  <si>
    <t>매월징수</t>
    <phoneticPr fontId="80" type="noConversion"/>
  </si>
  <si>
    <t>A25</t>
    <phoneticPr fontId="80" type="noConversion"/>
  </si>
  <si>
    <t>연말정산</t>
    <phoneticPr fontId="80" type="noConversion"/>
  </si>
  <si>
    <t>A26</t>
    <phoneticPr fontId="80" type="noConversion"/>
  </si>
  <si>
    <t>A30</t>
    <phoneticPr fontId="80" type="noConversion"/>
  </si>
  <si>
    <t>기타소득</t>
    <phoneticPr fontId="80" type="noConversion"/>
  </si>
  <si>
    <t>A41</t>
    <phoneticPr fontId="80" type="noConversion"/>
  </si>
  <si>
    <t>종교인
소득</t>
    <phoneticPr fontId="80" type="noConversion"/>
  </si>
  <si>
    <t>A43</t>
    <phoneticPr fontId="80" type="noConversion"/>
  </si>
  <si>
    <t>A44</t>
    <phoneticPr fontId="80" type="noConversion"/>
  </si>
  <si>
    <t>A42</t>
    <phoneticPr fontId="80" type="noConversion"/>
  </si>
  <si>
    <t>A40</t>
    <phoneticPr fontId="80" type="noConversion"/>
  </si>
  <si>
    <t>연
금
소
득</t>
    <phoneticPr fontId="80" type="noConversion"/>
  </si>
  <si>
    <t>A48</t>
    <phoneticPr fontId="80" type="noConversion"/>
  </si>
  <si>
    <t>공적연금(매월)</t>
    <phoneticPr fontId="80" type="noConversion"/>
  </si>
  <si>
    <t>A45</t>
    <phoneticPr fontId="80" type="noConversion"/>
  </si>
  <si>
    <t>A46</t>
    <phoneticPr fontId="80" type="noConversion"/>
  </si>
  <si>
    <t>A47</t>
    <phoneticPr fontId="80" type="noConversion"/>
  </si>
  <si>
    <t>이자소득</t>
    <phoneticPr fontId="80" type="noConversion"/>
  </si>
  <si>
    <t>A50</t>
    <phoneticPr fontId="80" type="noConversion"/>
  </si>
  <si>
    <t>배당소득</t>
    <phoneticPr fontId="80" type="noConversion"/>
  </si>
  <si>
    <t>A60</t>
    <phoneticPr fontId="80" type="noConversion"/>
  </si>
  <si>
    <t>저축해지추징세액등</t>
    <phoneticPr fontId="80" type="noConversion"/>
  </si>
  <si>
    <t>A69</t>
    <phoneticPr fontId="80" type="noConversion"/>
  </si>
  <si>
    <t>비거주자 양도소득</t>
    <phoneticPr fontId="80" type="noConversion"/>
  </si>
  <si>
    <t>A70</t>
    <phoneticPr fontId="80" type="noConversion"/>
  </si>
  <si>
    <t>법인</t>
    <phoneticPr fontId="80" type="noConversion"/>
  </si>
  <si>
    <t>내·외국인법인원천</t>
    <phoneticPr fontId="80" type="noConversion"/>
  </si>
  <si>
    <t>A80</t>
    <phoneticPr fontId="80" type="noConversion"/>
  </si>
  <si>
    <t>수정신고(세액)</t>
    <phoneticPr fontId="80" type="noConversion"/>
  </si>
  <si>
    <t>A90</t>
    <phoneticPr fontId="80" type="noConversion"/>
  </si>
  <si>
    <t>총  합  계</t>
    <phoneticPr fontId="80" type="noConversion"/>
  </si>
  <si>
    <t>A99</t>
    <phoneticPr fontId="80" type="noConversion"/>
  </si>
  <si>
    <t>❷ 환급세액 조정</t>
    <phoneticPr fontId="80" type="noConversion"/>
  </si>
  <si>
    <t>(단위: 원)</t>
    <phoneticPr fontId="80" type="noConversion"/>
  </si>
  <si>
    <t>전월 미환급 세액의 계산</t>
    <phoneticPr fontId="80" type="noConversion"/>
  </si>
  <si>
    <t>당월 발생 환급세액</t>
    <phoneticPr fontId="80" type="noConversion"/>
  </si>
  <si>
    <r>
      <t xml:space="preserve">(18)
조정대상
환급세액
</t>
    </r>
    <r>
      <rPr>
        <sz val="6"/>
        <color theme="1"/>
        <rFont val="굴림"/>
        <family val="3"/>
        <charset val="129"/>
      </rPr>
      <t>(14+15+16+17)</t>
    </r>
    <phoneticPr fontId="80" type="noConversion"/>
  </si>
  <si>
    <t>(19)
당월 조정
환급세액계</t>
    <phoneticPr fontId="80" type="noConversion"/>
  </si>
  <si>
    <t>(20)
차월 이월
환급세액
(18-19)</t>
    <phoneticPr fontId="80" type="noConversion"/>
  </si>
  <si>
    <t>(21)환급
신청액</t>
    <phoneticPr fontId="80" type="noConversion"/>
  </si>
  <si>
    <t>⑫전월
미환급세액</t>
    <phoneticPr fontId="80" type="noConversion"/>
  </si>
  <si>
    <t>⑬기환급
신청세액</t>
    <phoneticPr fontId="80" type="noConversion"/>
  </si>
  <si>
    <t>⑭차감잔액
(⑫-⑬)</t>
    <phoneticPr fontId="80" type="noConversion"/>
  </si>
  <si>
    <t>⑮일반환급</t>
    <phoneticPr fontId="80" type="noConversion"/>
  </si>
  <si>
    <t>(16)신탁재산
(금융회사등)</t>
    <phoneticPr fontId="80" type="noConversion"/>
  </si>
  <si>
    <t>(17)그밖의 환급세액</t>
    <phoneticPr fontId="80" type="noConversion"/>
  </si>
  <si>
    <t>금융회사등</t>
    <phoneticPr fontId="80" type="noConversion"/>
  </si>
  <si>
    <t>합병 등</t>
    <phoneticPr fontId="80" type="noConversion"/>
  </si>
  <si>
    <t>신고서 부표 등 작성 여부
※ 해당란에 "○"표시를 합니다.</t>
    <phoneticPr fontId="80" type="noConversion"/>
  </si>
  <si>
    <t xml:space="preserve">원천징수의무자는 「소득세법 시행령」 제185조제1항에 따라 위의 내용을 제
</t>
    <phoneticPr fontId="80" type="noConversion"/>
  </si>
  <si>
    <r>
      <t xml:space="preserve">출하며, </t>
    </r>
    <r>
      <rPr>
        <b/>
        <sz val="8"/>
        <color theme="1"/>
        <rFont val="굴림"/>
        <family val="3"/>
        <charset val="129"/>
      </rPr>
      <t>위 내용을 충분히 검토하였고 원천징수의무자가 알고 있는 사실 그대</t>
    </r>
    <r>
      <rPr>
        <sz val="8"/>
        <color theme="1"/>
        <rFont val="굴림"/>
        <family val="3"/>
        <charset val="129"/>
      </rPr>
      <t xml:space="preserve">
</t>
    </r>
    <phoneticPr fontId="80" type="noConversion"/>
  </si>
  <si>
    <t>부표(4~5)쪽</t>
    <phoneticPr fontId="80" type="noConversion"/>
  </si>
  <si>
    <t>환급(7~9)쪽</t>
    <phoneticPr fontId="80" type="noConversion"/>
  </si>
  <si>
    <t>승계명세(10쪽)</t>
    <phoneticPr fontId="80" type="noConversion"/>
  </si>
  <si>
    <t xml:space="preserve">로를 정확하게 적었음을 확인합니다. 
</t>
    <phoneticPr fontId="80" type="noConversion"/>
  </si>
  <si>
    <t>세무대리인</t>
    <phoneticPr fontId="80" type="noConversion"/>
  </si>
  <si>
    <t>성명</t>
    <phoneticPr fontId="80" type="noConversion"/>
  </si>
  <si>
    <t>신우회계법인 주홍선회계사.세무사</t>
    <phoneticPr fontId="80" type="noConversion"/>
  </si>
  <si>
    <t>신고인(원천징수의무자)</t>
    <phoneticPr fontId="80" type="noConversion"/>
  </si>
  <si>
    <t>(서명 또는 인)</t>
    <phoneticPr fontId="80" type="noConversion"/>
  </si>
  <si>
    <t>사업자 등록번호</t>
    <phoneticPr fontId="80" type="noConversion"/>
  </si>
  <si>
    <t>세무대리인은 조세전문자격자로서 위 신고서를 성실하고 공정하게</t>
    <phoneticPr fontId="80" type="noConversion"/>
  </si>
  <si>
    <t>국세환급금 계좌신고
※ 환금금액 2천만원 미만인 경우에만 적습니다.</t>
    <phoneticPr fontId="80" type="noConversion"/>
  </si>
  <si>
    <t>작성하였음을 확인합니다.</t>
    <phoneticPr fontId="80" type="noConversion"/>
  </si>
  <si>
    <t>예 입 처</t>
    <phoneticPr fontId="80" type="noConversion"/>
  </si>
  <si>
    <t>예금종류</t>
    <phoneticPr fontId="80" type="noConversion"/>
  </si>
  <si>
    <t>천안</t>
    <phoneticPr fontId="80" type="noConversion"/>
  </si>
  <si>
    <t>세무서장 귀하</t>
    <phoneticPr fontId="80" type="noConversion"/>
  </si>
  <si>
    <t>계좌번호</t>
    <phoneticPr fontId="80" type="noConversion"/>
  </si>
  <si>
    <t>210mm×297mm[백상지80g/㎡ 또는 중질지80g/㎡]</t>
    <phoneticPr fontId="80" type="noConversion"/>
  </si>
  <si>
    <t>(4 쪽)</t>
    <phoneticPr fontId="80" type="noConversion"/>
  </si>
  <si>
    <r>
      <t xml:space="preserve">[ </t>
    </r>
    <r>
      <rPr>
        <b/>
        <sz val="22"/>
        <color theme="1"/>
        <rFont val="-다정"/>
        <family val="1"/>
        <charset val="129"/>
      </rPr>
      <t>v</t>
    </r>
    <r>
      <rPr>
        <b/>
        <sz val="14"/>
        <color theme="1"/>
        <rFont val="굴림"/>
        <family val="3"/>
        <charset val="129"/>
      </rPr>
      <t xml:space="preserve"> ] 원천징수이행상황신고서 부표</t>
    </r>
    <phoneticPr fontId="80" type="noConversion"/>
  </si>
  <si>
    <t>사업자등록번호</t>
    <phoneticPr fontId="80" type="noConversion"/>
  </si>
  <si>
    <t>-</t>
    <phoneticPr fontId="80" type="noConversion"/>
  </si>
  <si>
    <t>(단위 : 원)</t>
    <phoneticPr fontId="80" type="noConversion"/>
  </si>
  <si>
    <t>소득지급</t>
    <phoneticPr fontId="80" type="noConversion"/>
  </si>
  <si>
    <t>조정환급
세액</t>
    <phoneticPr fontId="80" type="noConversion"/>
  </si>
  <si>
    <t>총지급액</t>
    <phoneticPr fontId="80" type="noConversion"/>
  </si>
  <si>
    <t>소득세 등</t>
    <phoneticPr fontId="80" type="noConversion"/>
  </si>
  <si>
    <t>농어촌
특별세</t>
    <phoneticPr fontId="80" type="noConversion"/>
  </si>
  <si>
    <t>소득세 등
(가산세)</t>
    <phoneticPr fontId="80" type="noConversion"/>
  </si>
  <si>
    <t>거
주
자
개
인</t>
    <phoneticPr fontId="80" type="noConversion"/>
  </si>
  <si>
    <t>이자
.
배당
소득</t>
    <phoneticPr fontId="80" type="noConversion"/>
  </si>
  <si>
    <t>비과세
소득</t>
    <phoneticPr fontId="80" type="noConversion"/>
  </si>
  <si>
    <t>장기주택마련저축</t>
    <phoneticPr fontId="80" type="noConversion"/>
  </si>
  <si>
    <t>C01</t>
    <phoneticPr fontId="80" type="noConversion"/>
  </si>
  <si>
    <t>비과세종합저축</t>
    <phoneticPr fontId="80" type="noConversion"/>
  </si>
  <si>
    <t>C02</t>
  </si>
  <si>
    <t>개인연금저축</t>
    <phoneticPr fontId="80" type="noConversion"/>
  </si>
  <si>
    <t>C03</t>
  </si>
  <si>
    <t>장기저축성보험차익</t>
    <phoneticPr fontId="80" type="noConversion"/>
  </si>
  <si>
    <t>C05</t>
    <phoneticPr fontId="80" type="noConversion"/>
  </si>
  <si>
    <t>조합 등 예탁금</t>
    <phoneticPr fontId="80" type="noConversion"/>
  </si>
  <si>
    <t>C06</t>
    <phoneticPr fontId="80" type="noConversion"/>
  </si>
  <si>
    <t>조합 등 출자금</t>
    <phoneticPr fontId="80" type="noConversion"/>
  </si>
  <si>
    <t>C07</t>
    <phoneticPr fontId="80" type="noConversion"/>
  </si>
  <si>
    <t>농어가목돈마련저축</t>
    <phoneticPr fontId="80" type="noConversion"/>
  </si>
  <si>
    <t>C08</t>
    <phoneticPr fontId="80" type="noConversion"/>
  </si>
  <si>
    <t>우리사주 배당소득</t>
    <phoneticPr fontId="80" type="noConversion"/>
  </si>
  <si>
    <t>C10</t>
    <phoneticPr fontId="80" type="noConversion"/>
  </si>
  <si>
    <t>농업회사법인 배당소득</t>
    <phoneticPr fontId="80" type="noConversion"/>
  </si>
  <si>
    <t>C20</t>
    <phoneticPr fontId="80" type="noConversion"/>
  </si>
  <si>
    <t>영농ㆍ영어조합법인 배당소득</t>
    <phoneticPr fontId="80" type="noConversion"/>
  </si>
  <si>
    <t>C23</t>
    <phoneticPr fontId="80" type="noConversion"/>
  </si>
  <si>
    <t>재형저축 이자ㆍ배당소득</t>
    <phoneticPr fontId="80" type="noConversion"/>
  </si>
  <si>
    <t>C40</t>
    <phoneticPr fontId="80" type="noConversion"/>
  </si>
  <si>
    <t>개인종합자산관리계좌 
이자ㆍ배당소득</t>
    <phoneticPr fontId="80" type="noConversion"/>
  </si>
  <si>
    <t>C60</t>
    <phoneticPr fontId="80" type="noConversion"/>
  </si>
  <si>
    <t>청년우대형 주택청약종합저축</t>
    <phoneticPr fontId="80" type="noConversion"/>
  </si>
  <si>
    <t>C27</t>
    <phoneticPr fontId="80" type="noConversion"/>
  </si>
  <si>
    <t>장병내일준비적금</t>
    <phoneticPr fontId="80" type="noConversion"/>
  </si>
  <si>
    <t>C31</t>
    <phoneticPr fontId="80" type="noConversion"/>
  </si>
  <si>
    <t>기타 비과세이자소득</t>
    <phoneticPr fontId="80" type="noConversion"/>
  </si>
  <si>
    <t>C19</t>
    <phoneticPr fontId="80" type="noConversion"/>
  </si>
  <si>
    <t>기타 비과세배당소득</t>
    <phoneticPr fontId="80" type="noConversion"/>
  </si>
  <si>
    <t>C29</t>
    <phoneticPr fontId="80" type="noConversion"/>
  </si>
  <si>
    <t>세금
특례</t>
    <phoneticPr fontId="80" type="noConversion"/>
  </si>
  <si>
    <t>기타 이자ㆍ배당소득</t>
    <phoneticPr fontId="80" type="noConversion"/>
  </si>
  <si>
    <t>C11</t>
    <phoneticPr fontId="80" type="noConversion"/>
  </si>
  <si>
    <t>C54</t>
    <phoneticPr fontId="80" type="noConversion"/>
  </si>
  <si>
    <t>C55</t>
    <phoneticPr fontId="80" type="noConversion"/>
  </si>
  <si>
    <t>부동산집합투자기구등 집합투자증권의 배당소득</t>
    <phoneticPr fontId="80" type="noConversion"/>
  </si>
  <si>
    <t>C56</t>
    <phoneticPr fontId="80" type="noConversion"/>
  </si>
  <si>
    <t>고위험ㆍ고수익투자신탁 배당소득</t>
    <phoneticPr fontId="80" type="noConversion"/>
  </si>
  <si>
    <t>C57</t>
    <phoneticPr fontId="80" type="noConversion"/>
  </si>
  <si>
    <t>C93</t>
    <phoneticPr fontId="80" type="noConversion"/>
  </si>
  <si>
    <t>공모부동산집합투자기구의 집합투자증권 배당소득</t>
    <phoneticPr fontId="80" type="noConversion"/>
  </si>
  <si>
    <t>C94</t>
    <phoneticPr fontId="80" type="noConversion"/>
  </si>
  <si>
    <t>세금
우대</t>
    <phoneticPr fontId="80" type="noConversion"/>
  </si>
  <si>
    <t>이자소득 (9%)</t>
    <phoneticPr fontId="80" type="noConversion"/>
  </si>
  <si>
    <t>C12</t>
    <phoneticPr fontId="80" type="noConversion"/>
  </si>
  <si>
    <t>배당소득 (9%)</t>
    <phoneticPr fontId="80" type="noConversion"/>
  </si>
  <si>
    <t>C22</t>
    <phoneticPr fontId="80" type="noConversion"/>
  </si>
  <si>
    <t>일반
세율
(14%)
분리
과세</t>
    <phoneticPr fontId="80" type="noConversion"/>
  </si>
  <si>
    <t>기타 분리과세 이자소득</t>
    <phoneticPr fontId="80" type="noConversion"/>
  </si>
  <si>
    <t>C13</t>
    <phoneticPr fontId="80" type="noConversion"/>
  </si>
  <si>
    <t>직장공제회 초과반환금(기본세율)</t>
    <phoneticPr fontId="80" type="noConversion"/>
  </si>
  <si>
    <t>C18</t>
    <phoneticPr fontId="80" type="noConversion"/>
  </si>
  <si>
    <t>C58</t>
    <phoneticPr fontId="80" type="noConversion"/>
  </si>
  <si>
    <t>기타 분리과세 배당소득</t>
    <phoneticPr fontId="80" type="noConversion"/>
  </si>
  <si>
    <t>C39</t>
    <phoneticPr fontId="80" type="noConversion"/>
  </si>
  <si>
    <t>일반
과세</t>
    <phoneticPr fontId="80" type="noConversion"/>
  </si>
  <si>
    <t>C14</t>
    <phoneticPr fontId="80" type="noConversion"/>
  </si>
  <si>
    <t>C24</t>
    <phoneticPr fontId="80" type="noConversion"/>
  </si>
  <si>
    <t>고배당
기업</t>
    <phoneticPr fontId="80" type="noConversion"/>
  </si>
  <si>
    <t>배당소득(9%)</t>
    <phoneticPr fontId="80" type="noConversion"/>
  </si>
  <si>
    <t>C91</t>
    <phoneticPr fontId="80" type="noConversion"/>
  </si>
  <si>
    <t>배당소득(25%)</t>
    <phoneticPr fontId="80" type="noConversion"/>
  </si>
  <si>
    <t>C92</t>
    <phoneticPr fontId="80" type="noConversion"/>
  </si>
  <si>
    <t>비실명
소득</t>
    <phoneticPr fontId="80" type="noConversion"/>
  </si>
  <si>
    <t>비실명이자소득</t>
    <phoneticPr fontId="80" type="noConversion"/>
  </si>
  <si>
    <t>C15</t>
    <phoneticPr fontId="80" type="noConversion"/>
  </si>
  <si>
    <t>비실명배당소득</t>
    <phoneticPr fontId="80" type="noConversion"/>
  </si>
  <si>
    <t>C25</t>
    <phoneticPr fontId="80" type="noConversion"/>
  </si>
  <si>
    <t>비영업대금이익 (25%)</t>
    <phoneticPr fontId="80" type="noConversion"/>
  </si>
  <si>
    <t>C16</t>
    <phoneticPr fontId="80" type="noConversion"/>
  </si>
  <si>
    <t>출자공동사업자 (25%)</t>
    <phoneticPr fontId="80" type="noConversion"/>
  </si>
  <si>
    <t>C26</t>
    <phoneticPr fontId="80" type="noConversion"/>
  </si>
  <si>
    <t>이자.배당소득 계</t>
    <phoneticPr fontId="80" type="noConversion"/>
  </si>
  <si>
    <t>C30</t>
    <phoneticPr fontId="80" type="noConversion"/>
  </si>
  <si>
    <t>근로</t>
    <phoneticPr fontId="80" type="noConversion"/>
  </si>
  <si>
    <t>파견근로에 대한 대가</t>
    <phoneticPr fontId="80" type="noConversion"/>
  </si>
  <si>
    <t>C59</t>
    <phoneticPr fontId="80" type="noConversion"/>
  </si>
  <si>
    <t>해지
추징
세액
등</t>
    <phoneticPr fontId="80" type="noConversion"/>
  </si>
  <si>
    <t>벤처기업투자신탁</t>
    <phoneticPr fontId="80" type="noConversion"/>
  </si>
  <si>
    <t>C41</t>
    <phoneticPr fontId="80" type="noConversion"/>
  </si>
  <si>
    <t>4%, 8%</t>
    <phoneticPr fontId="80" type="noConversion"/>
  </si>
  <si>
    <t>C42</t>
    <phoneticPr fontId="80" type="noConversion"/>
  </si>
  <si>
    <t>연금저축</t>
    <phoneticPr fontId="80" type="noConversion"/>
  </si>
  <si>
    <t>C43</t>
    <phoneticPr fontId="80" type="noConversion"/>
  </si>
  <si>
    <t>소기업ㆍ소상공인공제부금</t>
    <phoneticPr fontId="80" type="noConversion"/>
  </si>
  <si>
    <t>C44</t>
    <phoneticPr fontId="80" type="noConversion"/>
  </si>
  <si>
    <t>주택청약종합저축</t>
    <phoneticPr fontId="80" type="noConversion"/>
  </si>
  <si>
    <t>C45</t>
    <phoneticPr fontId="80" type="noConversion"/>
  </si>
  <si>
    <t>장기집합투자증권저축</t>
    <phoneticPr fontId="80" type="noConversion"/>
  </si>
  <si>
    <t>C46</t>
    <phoneticPr fontId="80" type="noConversion"/>
  </si>
  <si>
    <t>해지추징 계</t>
    <phoneticPr fontId="80" type="noConversion"/>
  </si>
  <si>
    <t>C50</t>
    <phoneticPr fontId="80" type="noConversion"/>
  </si>
  <si>
    <t>(5 쪽)</t>
    <phoneticPr fontId="80" type="noConversion"/>
  </si>
  <si>
    <t>비
거
주
자
개
인</t>
    <phoneticPr fontId="80" type="noConversion"/>
  </si>
  <si>
    <t>이자</t>
    <phoneticPr fontId="80" type="noConversion"/>
  </si>
  <si>
    <t>제한, 20%</t>
    <phoneticPr fontId="80" type="noConversion"/>
  </si>
  <si>
    <t>C61</t>
    <phoneticPr fontId="80" type="noConversion"/>
  </si>
  <si>
    <t>배당</t>
    <phoneticPr fontId="80" type="noConversion"/>
  </si>
  <si>
    <t>C62</t>
    <phoneticPr fontId="80" type="noConversion"/>
  </si>
  <si>
    <t>사업</t>
    <phoneticPr fontId="80" type="noConversion"/>
  </si>
  <si>
    <t>선박 등 임대,사업</t>
    <phoneticPr fontId="80" type="noConversion"/>
  </si>
  <si>
    <t>C63</t>
  </si>
  <si>
    <t>인적용역</t>
    <phoneticPr fontId="80" type="noConversion"/>
  </si>
  <si>
    <t>C64</t>
  </si>
  <si>
    <t>사용료</t>
    <phoneticPr fontId="80" type="noConversion"/>
  </si>
  <si>
    <t>C65</t>
  </si>
  <si>
    <t>양도</t>
    <phoneticPr fontId="80" type="noConversion"/>
  </si>
  <si>
    <t>유가증권양도</t>
    <phoneticPr fontId="80" type="noConversion"/>
  </si>
  <si>
    <t>10% , 20%</t>
    <phoneticPr fontId="80" type="noConversion"/>
  </si>
  <si>
    <t>C66</t>
  </si>
  <si>
    <t>부동산 양도</t>
    <phoneticPr fontId="80" type="noConversion"/>
  </si>
  <si>
    <t>C67</t>
  </si>
  <si>
    <t>C68</t>
  </si>
  <si>
    <t>C69</t>
    <phoneticPr fontId="80" type="noConversion"/>
  </si>
  <si>
    <t>비거주자 계</t>
    <phoneticPr fontId="80" type="noConversion"/>
  </si>
  <si>
    <t>C70</t>
    <phoneticPr fontId="80" type="noConversion"/>
  </si>
  <si>
    <t>법
인
원
천</t>
    <phoneticPr fontId="80" type="noConversion"/>
  </si>
  <si>
    <t>내국
법인</t>
    <phoneticPr fontId="80" type="noConversion"/>
  </si>
  <si>
    <t>C71</t>
  </si>
  <si>
    <t>투자신탁의 이익</t>
    <phoneticPr fontId="80" type="noConversion"/>
  </si>
  <si>
    <t>C72</t>
  </si>
  <si>
    <t>신탁재산 분배</t>
    <phoneticPr fontId="80" type="noConversion"/>
  </si>
  <si>
    <t>C73</t>
  </si>
  <si>
    <t>신탁업자 징수분</t>
    <phoneticPr fontId="80" type="noConversion"/>
  </si>
  <si>
    <t>C74</t>
  </si>
  <si>
    <t>비영업대금의 이익 (25%)</t>
    <phoneticPr fontId="80" type="noConversion"/>
  </si>
  <si>
    <t>C75</t>
  </si>
  <si>
    <t>비과세 소득</t>
    <phoneticPr fontId="80" type="noConversion"/>
  </si>
  <si>
    <t>C76</t>
  </si>
  <si>
    <t>외국
법인
국내
원천
소득</t>
    <phoneticPr fontId="80" type="noConversion"/>
  </si>
  <si>
    <t>C81</t>
    <phoneticPr fontId="80" type="noConversion"/>
  </si>
  <si>
    <t>C82</t>
  </si>
  <si>
    <t>C83</t>
  </si>
  <si>
    <t>20%, 3%</t>
    <phoneticPr fontId="80" type="noConversion"/>
  </si>
  <si>
    <t>C84</t>
  </si>
  <si>
    <t>C85</t>
  </si>
  <si>
    <t>10%,20%</t>
    <phoneticPr fontId="80" type="noConversion"/>
  </si>
  <si>
    <t>C86</t>
  </si>
  <si>
    <t>C87</t>
  </si>
  <si>
    <t>C88</t>
  </si>
  <si>
    <t>법인세 계</t>
    <phoneticPr fontId="80" type="noConversion"/>
  </si>
  <si>
    <t>C90</t>
    <phoneticPr fontId="80" type="noConversion"/>
  </si>
  <si>
    <t>(7 쪽)</t>
    <phoneticPr fontId="80" type="noConversion"/>
  </si>
  <si>
    <t>[  ] 원천징수세액환급신청서 부표</t>
    <phoneticPr fontId="80" type="noConversion"/>
  </si>
  <si>
    <t>소득의
종류</t>
    <phoneticPr fontId="80" type="noConversion"/>
  </si>
  <si>
    <t>귀속
연월</t>
    <phoneticPr fontId="80" type="noConversion"/>
  </si>
  <si>
    <t>지급
연월</t>
    <phoneticPr fontId="80" type="noConversion"/>
  </si>
  <si>
    <t>소   득
지급액</t>
    <phoneticPr fontId="80" type="noConversion"/>
  </si>
  <si>
    <t>①결정
세액</t>
    <phoneticPr fontId="80" type="noConversion"/>
  </si>
  <si>
    <t>기납부 원천징수세액</t>
    <phoneticPr fontId="80" type="noConversion"/>
  </si>
  <si>
    <t>③차감
세액</t>
    <phoneticPr fontId="80" type="noConversion"/>
  </si>
  <si>
    <t>④분납
금액</t>
    <phoneticPr fontId="80" type="noConversion"/>
  </si>
  <si>
    <t>⑤ 조정
환급
세액</t>
    <phoneticPr fontId="80" type="noConversion"/>
  </si>
  <si>
    <t>⑥ 환급
신청액</t>
    <phoneticPr fontId="80" type="noConversion"/>
  </si>
  <si>
    <t>② 계</t>
    <phoneticPr fontId="80" type="noConversion"/>
  </si>
  <si>
    <t>기납부세액
[ 주(현) ]</t>
    <phoneticPr fontId="80" type="noConversion"/>
  </si>
  <si>
    <t>기납부세액
[ 종(전) ]</t>
    <phoneticPr fontId="80" type="noConversion"/>
  </si>
  <si>
    <t>작 성 방 법</t>
    <phoneticPr fontId="80" type="noConversion"/>
  </si>
  <si>
    <t xml:space="preserve"> 1. 「소득세법 시행규칙」 제93조 등에 따라 제출합니다.
</t>
    <phoneticPr fontId="80" type="noConversion"/>
  </si>
  <si>
    <t xml:space="preserve"> 2. 이 부표는 원천징수세액환급신청서(1쪽)의 21 의 환급신청란에 환급신청액을 적어 환급신청을 한 경우 작성합니다. 
</t>
    <phoneticPr fontId="80" type="noConversion"/>
  </si>
  <si>
    <t xml:space="preserve"> 3. 소득의 종류란은 환급대상 원천징수 세목의 소득을 적습니다.
</t>
    <phoneticPr fontId="80" type="noConversion"/>
  </si>
  <si>
    <t xml:space="preserve"> 4. 귀속연월은 신청한 환급세액이 발생한 "원천징수이행상황신고서(1쪽)"의 ②귀속연월을 적습니다. ③지급연월은 신청한 환급세액
</t>
    <phoneticPr fontId="80" type="noConversion"/>
  </si>
  <si>
    <t xml:space="preserve">이 발생한 "원천징수이행상황신고서(1쪽)"의 ③지급연월을 적습니다. 
</t>
    <phoneticPr fontId="80" type="noConversion"/>
  </si>
  <si>
    <t xml:space="preserve"> 5. 코드란은 환급 신청대상 원천징수 소득의 해당 코드(1쪽의 코드 참조)를 적으며, 인원란은 환급대상 소득에 해당하는 원천징수이
</t>
    <phoneticPr fontId="80" type="noConversion"/>
  </si>
  <si>
    <t xml:space="preserve">행상황신고서(1쪽)의 소득자 소득구분 및 코드에 해당하는 인원을 적습니다. 소득지급액란은 "원천징수이행상황신고서(1쪽)의 ⑤
</t>
    <phoneticPr fontId="80" type="noConversion"/>
  </si>
  <si>
    <t xml:space="preserve">총지급액의 작성방법을 준용하여 작성합니다.
</t>
    <phoneticPr fontId="80" type="noConversion"/>
  </si>
  <si>
    <t xml:space="preserve"> 6. ①결정세액, 기납부 원천징수세액(②계, 기납부세액[주(현)], 기납부세액[종(전)]란은 환급대상 소득에 해당하는 지급명세서의 
</t>
    <phoneticPr fontId="80" type="noConversion"/>
  </si>
  <si>
    <t xml:space="preserve">결정세액, 기납부원천징수세액의 합계액을 적어야 하며, 기납부세액[주(현), 종(전)]이 있는 경우 "기납부세액 명세서(8쪽)"를 
</t>
    <phoneticPr fontId="80" type="noConversion"/>
  </si>
  <si>
    <t xml:space="preserve">작성하여야 합니다. 
</t>
    <phoneticPr fontId="80" type="noConversion"/>
  </si>
  <si>
    <t xml:space="preserve"> 7. ③차감세액란은 환급대상 소득에 해당하는 지급명세서의 차감징수세액의 합계액과 일치하여야 합니다.
</t>
    <phoneticPr fontId="80" type="noConversion"/>
  </si>
  <si>
    <t xml:space="preserve"> 8. ④조정환급세액란은 환급할 세액에서 차감한 같은 세목의 납부할 세액을 포함하여 적습니다.
</t>
    <phoneticPr fontId="80" type="noConversion"/>
  </si>
  <si>
    <t xml:space="preserve"> 9. 합계의 ⑤환급신청액란은 "원천징수이행상황신고서(1쪽)"의 환급신청액란의 금액과 일치하여야 합니다. "환급신청 시 원천징수
</t>
    <phoneticPr fontId="80" type="noConversion"/>
  </si>
  <si>
    <t xml:space="preserve">이행상황신고서(1쪽)"의 2. 환급세액 조정의 전월미환급세액란에 금액이 있는 경우 "전월미환급세액 조정명세서(9쪽)"를 작성하여 
</t>
    <phoneticPr fontId="80" type="noConversion"/>
  </si>
  <si>
    <t xml:space="preserve">제출하여야 합니다. 
</t>
    <phoneticPr fontId="80" type="noConversion"/>
  </si>
  <si>
    <t xml:space="preserve">10. 환급신청서 부표에 포함되는 소득지급명세서는 별도로 제출합니다. 다만, 지급명세서 법정제출기한 내에 해당 지급명세서를 제출한 
</t>
    <phoneticPr fontId="80" type="noConversion"/>
  </si>
  <si>
    <t xml:space="preserve">경우에는 별도로 제출할 필요가 없습니다.
</t>
    <phoneticPr fontId="80" type="noConversion"/>
  </si>
  <si>
    <t xml:space="preserve">11. 환급신청자가 "기납부세액 명세서(8쪽)" 및 "전월미환급세액 조정명세서(9쪽)"를 제출하지 아니한 경우 원천징수 관할 세무서장
</t>
    <phoneticPr fontId="80" type="noConversion"/>
  </si>
  <si>
    <t xml:space="preserve">은 즉시 해당 명세서를 추가로 제출할 수 있도록 안내하고, 그 제출기간은 환급처리기간에 포함하지 아니합니다.
</t>
    <phoneticPr fontId="80" type="noConversion"/>
  </si>
  <si>
    <t>(8 쪽)</t>
    <phoneticPr fontId="80" type="noConversion"/>
  </si>
  <si>
    <t>기 납 부 세 액  명 세 서</t>
    <phoneticPr fontId="80" type="noConversion"/>
  </si>
  <si>
    <t>① 원천징수 신고 납부 현황</t>
    <phoneticPr fontId="80" type="noConversion"/>
  </si>
  <si>
    <t>소득의
구분</t>
    <phoneticPr fontId="80" type="noConversion"/>
  </si>
  <si>
    <t>귀속연월</t>
    <phoneticPr fontId="80" type="noConversion"/>
  </si>
  <si>
    <t>지급연월</t>
    <phoneticPr fontId="80" type="noConversion"/>
  </si>
  <si>
    <t>①소득세
등</t>
    <phoneticPr fontId="80" type="noConversion"/>
  </si>
  <si>
    <t>②농어촌
특별세</t>
    <phoneticPr fontId="80" type="noConversion"/>
  </si>
  <si>
    <t>합  계</t>
    <phoneticPr fontId="80" type="noConversion"/>
  </si>
  <si>
    <t>② 지급명세서 기납부세액 현황</t>
    <phoneticPr fontId="80" type="noConversion"/>
  </si>
  <si>
    <t>주(현)근무지</t>
    <phoneticPr fontId="80" type="noConversion"/>
  </si>
  <si>
    <t>종(전)근무지 결정세액</t>
    <phoneticPr fontId="80" type="noConversion"/>
  </si>
  <si>
    <t>계</t>
    <phoneticPr fontId="80" type="noConversion"/>
  </si>
  <si>
    <t>③소득세
등</t>
    <phoneticPr fontId="80" type="noConversion"/>
  </si>
  <si>
    <t>④농어촌
특별세</t>
    <phoneticPr fontId="80" type="noConversion"/>
  </si>
  <si>
    <t>종(전)
근무지</t>
    <phoneticPr fontId="80" type="noConversion"/>
  </si>
  <si>
    <t>소득세등</t>
    <phoneticPr fontId="80" type="noConversion"/>
  </si>
  <si>
    <t>③ 기납부세액 차이 조정 현황</t>
    <phoneticPr fontId="80" type="noConversion"/>
  </si>
  <si>
    <t>농어촌특별세</t>
    <phoneticPr fontId="80" type="noConversion"/>
  </si>
  <si>
    <t>사     유</t>
    <phoneticPr fontId="80" type="noConversion"/>
  </si>
  <si>
    <t>① 소득세 등
합계</t>
    <phoneticPr fontId="80" type="noConversion"/>
  </si>
  <si>
    <t>③ 소득세 등
합계</t>
    <phoneticPr fontId="80" type="noConversion"/>
  </si>
  <si>
    <t>차이금액
( ③ - ① )</t>
    <phoneticPr fontId="80" type="noConversion"/>
  </si>
  <si>
    <t>②농어촌특별세
합계</t>
    <phoneticPr fontId="80" type="noConversion"/>
  </si>
  <si>
    <t>④농어촌특별세
합계</t>
    <phoneticPr fontId="80" type="noConversion"/>
  </si>
  <si>
    <t>차이금액
( ④ - ②)</t>
    <phoneticPr fontId="80" type="noConversion"/>
  </si>
  <si>
    <t xml:space="preserve"> 2. [1. 원천징수 신고 납부 현황]은 환급신청 대상 세목에 대한 원천징수 신고 납부 현황을 적습니다. 작성대상이 많은 경우 [1. 원
</t>
    <phoneticPr fontId="80" type="noConversion"/>
  </si>
  <si>
    <t xml:space="preserve">천징수 신고 납부 현황]에 대해 합계를 적고 해당 내역에 대한 형식을 참고하여 별지 형식으로 제출할 수 있습니다. 
</t>
    <phoneticPr fontId="80" type="noConversion"/>
  </si>
  <si>
    <t xml:space="preserve"> 3. [2. 지급명세서 기납부세액 현황]은 환급신청 대상 세목에 대한 지급명세서 기납부세액을 적습니다. 작성대상이 많은 경우 [2. 
</t>
    <phoneticPr fontId="80" type="noConversion"/>
  </si>
  <si>
    <t xml:space="preserve">지급명세서 기납부세액 현황]에 대해 합계를 적고 해당 내역에 대한 형식을 참고하여 별지 형식으로 제출할 수 있습니다.
</t>
    <phoneticPr fontId="80" type="noConversion"/>
  </si>
  <si>
    <t xml:space="preserve"> 4. [1. 원천징수 신고납부 현황]의 ①소득세 등의 합계와 [2. 지급명세서 기납부세액 현황]의 주(현)근무지 ③소득세 등의 합계와 
</t>
    <phoneticPr fontId="80" type="noConversion"/>
  </si>
  <si>
    <t xml:space="preserve">일치하여야 합니다. 또한 [1. 원천징수 신고납부 현황]의 ②농어촌특별세의 합계와 [2. 지급명세서 기납부세액 현황]의 주(현)근
</t>
    <phoneticPr fontId="80" type="noConversion"/>
  </si>
  <si>
    <t xml:space="preserve">무지 ④농어촌특별세의 합계와 일치하여야 합니다. 
</t>
    <phoneticPr fontId="80" type="noConversion"/>
  </si>
  <si>
    <t xml:space="preserve"> 5. [1. 원천징수 신고납부 현황]의 ①소득세 등의 합계,  ②농어촌특별세의 합계와 [2. 지급명세서 기납부세액 현황]의 주(현)근무지 
</t>
    <phoneticPr fontId="80" type="noConversion"/>
  </si>
  <si>
    <t xml:space="preserve">③소득세 등의 합계, ④농어촌특별세의 합계가 일치하지 아니한 경우에는 [3. 기납부세액 차이 조정 현황]을 작성하여야 합니다.
</t>
    <phoneticPr fontId="80" type="noConversion"/>
  </si>
  <si>
    <t xml:space="preserve"> 6. [3. 기납부세액 차이 조정 현황]은 [1. 원천징수 신고 납부 현황] 과 [2. 지급명세서 기납부세액 현황]를 비교하여 작성하여 차
</t>
    <phoneticPr fontId="80" type="noConversion"/>
  </si>
  <si>
    <t xml:space="preserve">이금액이 발생하는 경우 해당 사유를 명확히 적고 적을 내용이 많은 경우 별지로 작성하여 제출할 수 있습니다.
</t>
    <phoneticPr fontId="80" type="noConversion"/>
  </si>
  <si>
    <t>(9 쪽)</t>
    <phoneticPr fontId="80" type="noConversion"/>
  </si>
  <si>
    <t>전월미환급세액 조정명세서</t>
    <phoneticPr fontId="80" type="noConversion"/>
  </si>
  <si>
    <t>① 환급 신청시 전월미환급세액 내역</t>
    <phoneticPr fontId="80" type="noConversion"/>
  </si>
  <si>
    <t>신고구분</t>
    <phoneticPr fontId="80" type="noConversion"/>
  </si>
  <si>
    <t>세목 및 코드</t>
    <phoneticPr fontId="80" type="noConversion"/>
  </si>
  <si>
    <t>①발생환급 세액</t>
    <phoneticPr fontId="80" type="noConversion"/>
  </si>
  <si>
    <t>② 같은세목의
납부할세액</t>
    <phoneticPr fontId="80" type="noConversion"/>
  </si>
  <si>
    <t>③당월발생
환급세액
(① - ②)</t>
    <phoneticPr fontId="80" type="noConversion"/>
  </si>
  <si>
    <t>② 환급세액 조정 현황</t>
    <phoneticPr fontId="80" type="noConversion"/>
  </si>
  <si>
    <t>④전월미환
급세액</t>
    <phoneticPr fontId="80" type="noConversion"/>
  </si>
  <si>
    <t>⑤기환급세액</t>
    <phoneticPr fontId="80" type="noConversion"/>
  </si>
  <si>
    <t>⑥차감잔액</t>
    <phoneticPr fontId="80" type="noConversion"/>
  </si>
  <si>
    <t>⑦당월발생
환급세액</t>
    <phoneticPr fontId="80" type="noConversion"/>
  </si>
  <si>
    <t>⑧조정대상
환급세액</t>
    <phoneticPr fontId="80" type="noConversion"/>
  </si>
  <si>
    <t>⑨당월조정
환급세액</t>
    <phoneticPr fontId="80" type="noConversion"/>
  </si>
  <si>
    <t>⑩차월이월
환급세액</t>
    <phoneticPr fontId="80" type="noConversion"/>
  </si>
  <si>
    <t xml:space="preserve"> 2. "전월미환급세액 조정명세서"는 환급신청시 전월미환급세액이 있는 경우 작성합니다.
</t>
    <phoneticPr fontId="80" type="noConversion"/>
  </si>
  <si>
    <t xml:space="preserve"> 3. [1. 환급 신청시 전월미환급세액 내역]은 환급신청 시 「원천징수이행상황신고서 2. 환급세액 조정」의 전월미환급세액란에 금
</t>
    <phoneticPr fontId="80" type="noConversion"/>
  </si>
  <si>
    <t xml:space="preserve">액이 있는 경우 해당 전월미환급세액의 최초 발생 시의 내역을 적습니다. 신고구분란에는 해당 전월미환급세액의 발생 사유
</t>
    <phoneticPr fontId="80" type="noConversion"/>
  </si>
  <si>
    <t xml:space="preserve">를 연말정산, 수정신고 등 해당되는 사유를 구분하여 적습니다. 
</t>
    <phoneticPr fontId="80" type="noConversion"/>
  </si>
  <si>
    <t xml:space="preserve">    세목 및 코드는 해당 전월미환급세액의 세목 및 해당 세목의 코드를 적습니다.
</t>
    <phoneticPr fontId="80" type="noConversion"/>
  </si>
  <si>
    <t xml:space="preserve"> 4. [환급세액 조정현황]은 「원천징수이행상황신고서 2. 환급세액 조정」란을 참고하여 작성합니다.
</t>
    <phoneticPr fontId="80" type="noConversion"/>
  </si>
  <si>
    <t xml:space="preserve">    ⑦당월발생환급세액란에는 [1. 환급 신청시 전월미환급세액 내역]의 ③당월발생급세액을 적습니다. ⑩차월이월환급세액란은 환급신청 
</t>
    <phoneticPr fontId="80" type="noConversion"/>
  </si>
  <si>
    <t xml:space="preserve">시 「원천징수이행상황신고서 2. 환급세액 조정」의 전월미환급세액과 일치해야 합니다. 
</t>
    <phoneticPr fontId="80" type="noConversion"/>
  </si>
  <si>
    <t>210mm x 297mm(백상지 80g/㎡)</t>
    <phoneticPr fontId="80" type="noConversion"/>
  </si>
  <si>
    <t>(10 쪽)</t>
    <phoneticPr fontId="80" type="noConversion"/>
  </si>
  <si>
    <t>합병 및 사업자단위과세 전환 등에 따른
차월이월환급세액 승계 명세</t>
    <phoneticPr fontId="80" type="noConversion"/>
  </si>
  <si>
    <t>승계대상 사업자</t>
    <phoneticPr fontId="80" type="noConversion"/>
  </si>
  <si>
    <t>차월이월환급세액
승계근거</t>
    <phoneticPr fontId="80" type="noConversion"/>
  </si>
  <si>
    <t>승계대상 차월이월 환급세액 내역</t>
    <phoneticPr fontId="80" type="noConversion"/>
  </si>
  <si>
    <t>상  호</t>
    <phoneticPr fontId="80" type="noConversion"/>
  </si>
  <si>
    <t>일 자</t>
    <phoneticPr fontId="80" type="noConversion"/>
  </si>
  <si>
    <t>귀 거</t>
    <phoneticPr fontId="80" type="noConversion"/>
  </si>
  <si>
    <t>귀속년연월</t>
    <phoneticPr fontId="80" type="noConversion"/>
  </si>
  <si>
    <t>차월이월환급세액</t>
    <phoneticPr fontId="80" type="noConversion"/>
  </si>
  <si>
    <t xml:space="preserve"> 1. 합병 또는 사업자단위과세 전환 등으로 인해 피합병법인 또는 지점 등의 차월이월환급세액을 합병법인 또는 사업자단위과세 본점(또는 
</t>
    <phoneticPr fontId="80" type="noConversion"/>
  </si>
  <si>
    <t xml:space="preserve">주사무소) 등이 승계하는 경우에 합병 및 사업자단위과세 전환 등에 따른 차월이월환급세액 승계명세를 작성하여야 합니다.
</t>
    <phoneticPr fontId="80" type="noConversion"/>
  </si>
  <si>
    <t xml:space="preserve"> 2. 승계대상 사업자등록번호 및 상호란은 피합병법인 및 지점 법인의 사업자등록번호를 적습니다.
</t>
    <phoneticPr fontId="80" type="noConversion"/>
  </si>
  <si>
    <t xml:space="preserve"> 3. 차월이월 환급세액 승계 근거란은 차월이월 환급세액 승계 근거가 발생한 일자와 근거(코드)를 적습니다.
</t>
    <phoneticPr fontId="80" type="noConversion"/>
  </si>
  <si>
    <t>승계근거</t>
    <phoneticPr fontId="80" type="noConversion"/>
  </si>
  <si>
    <t>합병</t>
    <phoneticPr fontId="80" type="noConversion"/>
  </si>
  <si>
    <t>사업자단위과세전환</t>
    <phoneticPr fontId="80" type="noConversion"/>
  </si>
  <si>
    <t>그 밖의 원인</t>
    <phoneticPr fontId="80" type="noConversion"/>
  </si>
  <si>
    <t xml:space="preserve"> 4. 승계대상 차월이월 환급세액 내역란은 승계할 차월이월 환급세액이 "원천징수이행상황신고서(1쪽)"의 ②귀속연월, 
</t>
    <phoneticPr fontId="80" type="noConversion"/>
  </si>
  <si>
    <t xml:space="preserve">     ③지급연월, 차월이월환급세액란의 금액을 적습니다.</t>
    <phoneticPr fontId="80" type="noConversion"/>
  </si>
  <si>
    <t xml:space="preserve"> 5. 합병 및 사업자단위과세전환 등에 따른 차월이월환급세액 승계명세를 착오 또는 허위로 적은 경우 과소납부 등으로 가산세를 부담할 
</t>
    <phoneticPr fontId="80" type="noConversion"/>
  </si>
  <si>
    <t xml:space="preserve">수 있으므로 정확히 작성하여야 합니다.
</t>
    <phoneticPr fontId="80" type="noConversion"/>
  </si>
  <si>
    <t>충남 천안시 서북구 오성로 103,6층(두정동,청풍프라자)</t>
    <phoneticPr fontId="80" type="noConversion"/>
  </si>
  <si>
    <t>서울시 성동구 성수이로 51, 서울숲한라시그마밸리 610호</t>
    <phoneticPr fontId="8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</si>
</sst>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176" formatCode="#\ #\ #\ \-\ #\ #\ \-\ #\ #\ #\ #\ #"/>
    <numFmt numFmtId="177" formatCode="###\-##\-#####"/>
    <numFmt numFmtId="178" formatCode="yyyy\.mm\.dd"/>
    <numFmt numFmtId="179" formatCode="yyyy\.\ mm\.\ dd"/>
    <numFmt numFmtId="180" formatCode="#,##0_ ;[Red]\-#,##0\ "/>
    <numFmt numFmtId="181" formatCode="_-* #,##0.00_-;\-* #,##0.00_-;_-* &quot;-&quot;_-;_-@_-"/>
    <numFmt numFmtId="182" formatCode="_-* #,##0.0_-;\-* #,##0.0_-;_-* &quot;-&quot;_-;_-@_-"/>
    <numFmt numFmtId="183" formatCode="yyyy&quot;년&quot;\ m&quot;월&quot;\ d&quot;일&quot;;@"/>
    <numFmt numFmtId="184" formatCode="000000\-0000000"/>
    <numFmt numFmtId="185" formatCode="_-[$€-2]* #,##0.00_-;\-[$€-2]* #,##0.00_-;_-[$€-2]* &quot;-&quot;??_-"/>
    <numFmt numFmtId="186" formatCode="#,##0_-"/>
    <numFmt numFmtId="187" formatCode="#,##0&quot;세&quot;"/>
    <numFmt numFmtId="188" formatCode="0_);[Red]\(0\)"/>
    <numFmt numFmtId="189" formatCode="_-* #,##0_-;[Red]\▲\ #,##0_-;_-* &quot;-&quot;_-;_-@_-"/>
    <numFmt numFmtId="190" formatCode="yyyy&quot;년&quot;\ m&quot;월&quot;;@"/>
    <numFmt numFmtId="191" formatCode="_▲* #,##0_-;[Blue]\▲* #,##0_-;_-* &quot;-&quot;_-;_-@_-"/>
  </numFmts>
  <fonts count="114">
    <font>
      <sz val="11"/>
      <name val="돋움"/>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name val="돋움"/>
      <family val="3"/>
      <charset val="129"/>
    </font>
    <font>
      <sz val="8"/>
      <name val="굴림"/>
      <family val="3"/>
      <charset val="129"/>
    </font>
    <font>
      <sz val="8"/>
      <name val="돋움"/>
      <family val="3"/>
      <charset val="129"/>
    </font>
    <font>
      <sz val="7"/>
      <name val="굴림"/>
      <family val="3"/>
      <charset val="129"/>
    </font>
    <font>
      <sz val="15"/>
      <name val="굴림"/>
      <family val="3"/>
      <charset val="129"/>
    </font>
    <font>
      <b/>
      <sz val="16"/>
      <name val="굴림"/>
      <family val="3"/>
      <charset val="129"/>
    </font>
    <font>
      <b/>
      <sz val="7"/>
      <color rgb="FF7030A0"/>
      <name val="굴림"/>
      <family val="3"/>
      <charset val="129"/>
    </font>
    <font>
      <b/>
      <sz val="8"/>
      <color rgb="FF7030A0"/>
      <name val="굴림"/>
      <family val="3"/>
      <charset val="129"/>
    </font>
    <font>
      <sz val="7"/>
      <color theme="1"/>
      <name val="굴림"/>
      <family val="3"/>
      <charset val="129"/>
    </font>
    <font>
      <b/>
      <sz val="7"/>
      <color theme="7"/>
      <name val="굴림"/>
      <family val="3"/>
      <charset val="129"/>
    </font>
    <font>
      <b/>
      <sz val="15"/>
      <color rgb="FFFF0000"/>
      <name val="굴림"/>
      <family val="3"/>
      <charset val="129"/>
    </font>
    <font>
      <b/>
      <sz val="9"/>
      <name val="굴림"/>
      <family val="3"/>
      <charset val="129"/>
    </font>
    <font>
      <b/>
      <sz val="8"/>
      <name val="굴림"/>
      <family val="3"/>
      <charset val="129"/>
    </font>
    <font>
      <sz val="8"/>
      <color rgb="FF7030A0"/>
      <name val="굴림"/>
      <family val="3"/>
      <charset val="129"/>
    </font>
    <font>
      <b/>
      <sz val="8"/>
      <color rgb="FF002060"/>
      <name val="굴림"/>
      <family val="3"/>
      <charset val="129"/>
    </font>
    <font>
      <sz val="7.5"/>
      <name val="굴림"/>
      <family val="3"/>
      <charset val="129"/>
    </font>
    <font>
      <sz val="7"/>
      <color rgb="FF00B050"/>
      <name val="굴림"/>
      <family val="3"/>
      <charset val="129"/>
    </font>
    <font>
      <b/>
      <sz val="7"/>
      <color rgb="FF002060"/>
      <name val="굴림"/>
      <family val="3"/>
      <charset val="129"/>
    </font>
    <font>
      <b/>
      <sz val="7"/>
      <color rgb="FF00B050"/>
      <name val="굴림"/>
      <family val="3"/>
      <charset val="129"/>
    </font>
    <font>
      <sz val="7"/>
      <color rgb="FF002060"/>
      <name val="굴림"/>
      <family val="3"/>
      <charset val="129"/>
    </font>
    <font>
      <b/>
      <sz val="8"/>
      <color rgb="FF0070C0"/>
      <name val="굴림"/>
      <family val="3"/>
      <charset val="129"/>
    </font>
    <font>
      <sz val="6"/>
      <name val="굴림"/>
      <family val="3"/>
      <charset val="129"/>
    </font>
    <font>
      <sz val="8"/>
      <color rgb="FF00B050"/>
      <name val="굴림"/>
      <family val="3"/>
      <charset val="129"/>
    </font>
    <font>
      <b/>
      <sz val="8"/>
      <color rgb="FF00B050"/>
      <name val="굴림"/>
      <family val="3"/>
      <charset val="129"/>
    </font>
    <font>
      <sz val="8"/>
      <color rgb="FFFF0000"/>
      <name val="굴림"/>
      <family val="3"/>
      <charset val="129"/>
    </font>
    <font>
      <sz val="5"/>
      <name val="굴림"/>
      <family val="3"/>
      <charset val="129"/>
    </font>
    <font>
      <sz val="7"/>
      <color rgb="FF7030A0"/>
      <name val="굴림"/>
      <family val="3"/>
      <charset val="129"/>
    </font>
    <font>
      <b/>
      <sz val="8"/>
      <color rgb="FFC00000"/>
      <name val="굴림"/>
      <family val="3"/>
      <charset val="129"/>
    </font>
    <font>
      <b/>
      <sz val="9"/>
      <color indexed="81"/>
      <name val="Tahoma"/>
      <family val="2"/>
    </font>
    <font>
      <b/>
      <sz val="9"/>
      <color indexed="81"/>
      <name val="돋움"/>
      <family val="3"/>
      <charset val="129"/>
    </font>
    <font>
      <sz val="11"/>
      <name val="굴림체"/>
      <family val="3"/>
      <charset val="129"/>
    </font>
    <font>
      <sz val="11"/>
      <color theme="1"/>
      <name val="굴림"/>
      <family val="3"/>
      <charset val="129"/>
    </font>
    <font>
      <sz val="10"/>
      <name val="Arial"/>
      <family val="2"/>
    </font>
    <font>
      <u/>
      <sz val="11"/>
      <color theme="10"/>
      <name val="맑은 고딕"/>
      <family val="3"/>
      <charset val="129"/>
    </font>
    <font>
      <b/>
      <sz val="9"/>
      <color rgb="FFFF0000"/>
      <name val="굴림"/>
      <family val="3"/>
      <charset val="129"/>
    </font>
    <font>
      <b/>
      <sz val="8"/>
      <color rgb="FFFF0000"/>
      <name val="굴림"/>
      <family val="3"/>
      <charset val="129"/>
    </font>
    <font>
      <b/>
      <sz val="8"/>
      <color theme="6" tint="-0.249977111117893"/>
      <name val="굴림"/>
      <family val="3"/>
      <charset val="129"/>
    </font>
    <font>
      <b/>
      <sz val="7"/>
      <color theme="6" tint="-0.249977111117893"/>
      <name val="굴림"/>
      <family val="3"/>
      <charset val="129"/>
    </font>
    <font>
      <sz val="8"/>
      <color theme="1"/>
      <name val="굴림"/>
      <family val="3"/>
      <charset val="129"/>
    </font>
    <font>
      <b/>
      <sz val="8"/>
      <color theme="6" tint="-0.499984740745262"/>
      <name val="굴림"/>
      <family val="3"/>
      <charset val="129"/>
    </font>
    <font>
      <sz val="6"/>
      <color theme="6" tint="-0.499984740745262"/>
      <name val="굴림"/>
      <family val="3"/>
      <charset val="129"/>
    </font>
    <font>
      <sz val="7"/>
      <color theme="3"/>
      <name val="굴림"/>
      <family val="3"/>
      <charset val="129"/>
    </font>
    <font>
      <b/>
      <sz val="6"/>
      <color theme="6" tint="-0.249977111117893"/>
      <name val="굴림"/>
      <family val="3"/>
      <charset val="129"/>
    </font>
    <font>
      <b/>
      <sz val="6"/>
      <color theme="6" tint="-0.499984740745262"/>
      <name val="굴림"/>
      <family val="3"/>
      <charset val="129"/>
    </font>
    <font>
      <sz val="6"/>
      <color theme="8" tint="-0.499984740745262"/>
      <name val="굴림"/>
      <family val="3"/>
      <charset val="129"/>
    </font>
    <font>
      <b/>
      <sz val="6"/>
      <name val="굴림"/>
      <family val="3"/>
      <charset val="129"/>
    </font>
    <font>
      <b/>
      <sz val="8"/>
      <color theme="4" tint="-0.499984740745262"/>
      <name val="굴림"/>
      <family val="3"/>
      <charset val="129"/>
    </font>
    <font>
      <b/>
      <sz val="8"/>
      <color theme="8" tint="-0.499984740745262"/>
      <name val="굴림"/>
      <family val="3"/>
      <charset val="129"/>
    </font>
    <font>
      <b/>
      <sz val="8"/>
      <color theme="8" tint="-0.499984740745262"/>
      <name val="바탕"/>
      <family val="1"/>
      <charset val="129"/>
    </font>
    <font>
      <sz val="8"/>
      <color theme="4" tint="-0.499984740745262"/>
      <name val="굴림"/>
      <family val="3"/>
      <charset val="129"/>
    </font>
    <font>
      <sz val="8"/>
      <color theme="5"/>
      <name val="굴림"/>
      <family val="3"/>
      <charset val="129"/>
    </font>
    <font>
      <sz val="8"/>
      <color theme="7"/>
      <name val="굴림"/>
      <family val="3"/>
      <charset val="129"/>
    </font>
    <font>
      <b/>
      <sz val="8"/>
      <color theme="7"/>
      <name val="굴림"/>
      <family val="3"/>
      <charset val="129"/>
    </font>
    <font>
      <sz val="6"/>
      <color theme="7"/>
      <name val="굴림"/>
      <family val="3"/>
      <charset val="129"/>
    </font>
    <font>
      <sz val="5"/>
      <color theme="7"/>
      <name val="굴림"/>
      <family val="3"/>
      <charset val="129"/>
    </font>
    <font>
      <b/>
      <sz val="6"/>
      <color theme="7"/>
      <name val="굴림"/>
      <family val="3"/>
      <charset val="129"/>
    </font>
    <font>
      <b/>
      <sz val="5"/>
      <color theme="7"/>
      <name val="굴림"/>
      <family val="3"/>
      <charset val="129"/>
    </font>
    <font>
      <b/>
      <sz val="6"/>
      <color rgb="FFFF0000"/>
      <name val="굴림"/>
      <family val="3"/>
      <charset val="129"/>
    </font>
    <font>
      <sz val="9"/>
      <color indexed="81"/>
      <name val="Tahoma"/>
      <family val="2"/>
    </font>
    <font>
      <sz val="9"/>
      <color indexed="81"/>
      <name val="돋움"/>
      <family val="3"/>
      <charset val="129"/>
    </font>
    <font>
      <b/>
      <sz val="5"/>
      <color rgb="FFC00000"/>
      <name val="굴림"/>
      <family val="3"/>
      <charset val="129"/>
    </font>
    <font>
      <b/>
      <sz val="9"/>
      <color indexed="81"/>
      <name val="MingLiU"/>
      <family val="3"/>
      <charset val="136"/>
    </font>
    <font>
      <b/>
      <sz val="9"/>
      <color indexed="81"/>
      <name val="MS Gothic"/>
      <family val="3"/>
      <charset val="128"/>
    </font>
    <font>
      <sz val="6"/>
      <color theme="1"/>
      <name val="굴림"/>
      <family val="3"/>
      <charset val="129"/>
    </font>
    <font>
      <sz val="7"/>
      <color theme="7"/>
      <name val="굴림"/>
      <family val="3"/>
      <charset val="129"/>
    </font>
    <font>
      <b/>
      <sz val="7"/>
      <color theme="4" tint="-0.499984740745262"/>
      <name val="굴림"/>
      <family val="3"/>
      <charset val="129"/>
    </font>
    <font>
      <sz val="11"/>
      <color theme="1"/>
      <name val="기아 Medium"/>
      <family val="3"/>
      <charset val="129"/>
    </font>
    <font>
      <b/>
      <sz val="9"/>
      <color rgb="FF0070C0"/>
      <name val="굴림"/>
      <family val="3"/>
      <charset val="129"/>
    </font>
    <font>
      <sz val="4"/>
      <color theme="7"/>
      <name val="굴림"/>
      <family val="3"/>
      <charset val="129"/>
    </font>
    <font>
      <b/>
      <sz val="10"/>
      <color rgb="FFC00000"/>
      <name val="굴림"/>
      <family val="3"/>
      <charset val="129"/>
    </font>
    <font>
      <sz val="11"/>
      <color rgb="FFFF0000"/>
      <name val="돋움"/>
      <family val="3"/>
      <charset val="129"/>
    </font>
    <font>
      <sz val="6"/>
      <color rgb="FF7030A0"/>
      <name val="굴림"/>
      <family val="3"/>
      <charset val="129"/>
    </font>
    <font>
      <sz val="8"/>
      <name val="맑은 고딕"/>
      <family val="2"/>
      <charset val="129"/>
      <scheme val="minor"/>
    </font>
    <font>
      <sz val="9"/>
      <color theme="1"/>
      <name val="맑은 고딕"/>
      <family val="2"/>
      <charset val="129"/>
      <scheme val="minor"/>
    </font>
    <font>
      <sz val="10"/>
      <color theme="1"/>
      <name val="맑은 고딕"/>
      <family val="2"/>
      <charset val="129"/>
      <scheme val="minor"/>
    </font>
    <font>
      <b/>
      <sz val="9"/>
      <color rgb="FFC00000"/>
      <name val="굴림"/>
      <family val="3"/>
      <charset val="129"/>
    </font>
    <font>
      <u/>
      <sz val="11"/>
      <color theme="10"/>
      <name val="돋움"/>
      <family val="3"/>
      <charset val="129"/>
    </font>
    <font>
      <sz val="5"/>
      <color theme="1"/>
      <name val="굴림"/>
      <family val="3"/>
      <charset val="129"/>
    </font>
    <font>
      <u/>
      <sz val="10"/>
      <color theme="10"/>
      <name val="맑은 고딕"/>
      <family val="2"/>
      <charset val="129"/>
      <scheme val="minor"/>
    </font>
    <font>
      <b/>
      <sz val="7"/>
      <color rgb="FFC00000"/>
      <name val="굴림"/>
      <family val="3"/>
      <charset val="129"/>
    </font>
    <font>
      <b/>
      <u/>
      <sz val="7"/>
      <color rgb="FFFF0000"/>
      <name val="굴림"/>
      <family val="3"/>
      <charset val="129"/>
    </font>
    <font>
      <sz val="9"/>
      <color theme="1"/>
      <name val="굴림"/>
      <family val="3"/>
      <charset val="129"/>
    </font>
    <font>
      <sz val="9"/>
      <color rgb="FF000000"/>
      <name val="굴림"/>
      <family val="3"/>
      <charset val="129"/>
    </font>
    <font>
      <sz val="8"/>
      <color rgb="FF0070C0"/>
      <name val="굴림"/>
      <family val="3"/>
      <charset val="129"/>
    </font>
    <font>
      <b/>
      <sz val="7"/>
      <color theme="1"/>
      <name val="굴림"/>
      <family val="3"/>
      <charset val="129"/>
    </font>
    <font>
      <b/>
      <sz val="7.5"/>
      <name val="굴림"/>
      <family val="3"/>
      <charset val="129"/>
    </font>
    <font>
      <b/>
      <sz val="7"/>
      <name val="굴림"/>
      <family val="3"/>
      <charset val="129"/>
    </font>
    <font>
      <sz val="8"/>
      <color theme="0" tint="-0.499984740745262"/>
      <name val="굴림"/>
      <family val="3"/>
      <charset val="129"/>
    </font>
    <font>
      <b/>
      <sz val="11"/>
      <color rgb="FF002060"/>
      <name val="돋움"/>
      <family val="3"/>
      <charset val="129"/>
    </font>
    <font>
      <b/>
      <sz val="9"/>
      <color rgb="FF002060"/>
      <name val="굴림"/>
      <family val="3"/>
      <charset val="129"/>
    </font>
    <font>
      <b/>
      <sz val="11"/>
      <color theme="9" tint="-0.499984740745262"/>
      <name val="돋움"/>
      <family val="3"/>
      <charset val="129"/>
    </font>
    <font>
      <u/>
      <sz val="8"/>
      <color theme="10"/>
      <name val="돋움"/>
      <family val="3"/>
      <charset val="129"/>
    </font>
    <font>
      <sz val="8"/>
      <color rgb="FF002060"/>
      <name val="굴림"/>
      <family val="3"/>
      <charset val="129"/>
    </font>
    <font>
      <sz val="11"/>
      <color rgb="FF002060"/>
      <name val="돋움"/>
      <family val="3"/>
      <charset val="129"/>
    </font>
    <font>
      <b/>
      <sz val="12"/>
      <color theme="1"/>
      <name val="굴림"/>
      <family val="3"/>
      <charset val="129"/>
    </font>
    <font>
      <b/>
      <sz val="8"/>
      <color theme="1"/>
      <name val="굴림"/>
      <family val="3"/>
      <charset val="129"/>
    </font>
    <font>
      <b/>
      <sz val="5"/>
      <color rgb="FF7030A0"/>
      <name val="굴림"/>
      <family val="3"/>
      <charset val="129"/>
    </font>
    <font>
      <sz val="7"/>
      <color rgb="FFFF0000"/>
      <name val="굴림"/>
      <family val="3"/>
      <charset val="129"/>
    </font>
    <font>
      <b/>
      <sz val="7"/>
      <color rgb="FFFF0000"/>
      <name val="굴림"/>
      <family val="3"/>
      <charset val="129"/>
    </font>
    <font>
      <b/>
      <sz val="14"/>
      <color theme="1"/>
      <name val="굴림"/>
      <family val="3"/>
      <charset val="129"/>
    </font>
    <font>
      <b/>
      <sz val="22"/>
      <color theme="1"/>
      <name val="-다정"/>
      <family val="1"/>
      <charset val="129"/>
    </font>
    <font>
      <b/>
      <sz val="6"/>
      <color rgb="FF7030A0"/>
      <name val="굴림"/>
      <family val="3"/>
      <charset val="129"/>
    </font>
    <font>
      <b/>
      <sz val="9"/>
      <color theme="1"/>
      <name val="굴림"/>
      <family val="3"/>
      <charset val="129"/>
    </font>
    <font>
      <b/>
      <sz val="11"/>
      <color theme="1"/>
      <name val="굴림"/>
      <family val="3"/>
      <charset val="129"/>
    </font>
    <font>
      <b/>
      <sz val="7"/>
      <color indexed="81"/>
      <name val="굴림"/>
      <family val="3"/>
      <charset val="129"/>
    </font>
    <font>
      <sz val="6"/>
      <color rgb="FF002060"/>
      <name val="굴림"/>
      <family val="3"/>
      <charset val="129"/>
    </font>
  </fonts>
  <fills count="21">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indexed="43"/>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1F8FD"/>
        <bgColor indexed="64"/>
      </patternFill>
    </fill>
    <fill>
      <patternFill patternType="solid">
        <fgColor rgb="FFCCFF99"/>
        <bgColor indexed="64"/>
      </patternFill>
    </fill>
    <fill>
      <patternFill patternType="solid">
        <fgColor rgb="FFFFC000"/>
        <bgColor indexed="64"/>
      </patternFill>
    </fill>
    <fill>
      <patternFill patternType="solid">
        <fgColor rgb="FF92D050"/>
        <bgColor indexed="64"/>
      </patternFill>
    </fill>
  </fills>
  <borders count="289">
    <border>
      <left/>
      <right/>
      <top/>
      <bottom/>
      <diagonal/>
    </border>
    <border>
      <left/>
      <right/>
      <top style="thin">
        <color indexed="64"/>
      </top>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right style="thin">
        <color indexed="64"/>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style="thin">
        <color indexed="64"/>
      </bottom>
      <diagonal/>
    </border>
    <border>
      <left style="hair">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top style="medium">
        <color theme="5"/>
      </top>
      <bottom/>
      <diagonal/>
    </border>
    <border>
      <left/>
      <right style="thin">
        <color indexed="64"/>
      </right>
      <top style="medium">
        <color theme="5"/>
      </top>
      <bottom/>
      <diagonal/>
    </border>
    <border>
      <left style="thin">
        <color indexed="64"/>
      </left>
      <right/>
      <top style="medium">
        <color rgb="FFC00000"/>
      </top>
      <bottom/>
      <diagonal/>
    </border>
    <border>
      <left/>
      <right style="thin">
        <color indexed="64"/>
      </right>
      <top style="medium">
        <color rgb="FFC00000"/>
      </top>
      <bottom/>
      <diagonal/>
    </border>
    <border>
      <left/>
      <right/>
      <top style="medium">
        <color theme="5"/>
      </top>
      <bottom style="thin">
        <color indexed="64"/>
      </bottom>
      <diagonal/>
    </border>
    <border>
      <left/>
      <right style="thin">
        <color indexed="64"/>
      </right>
      <top style="medium">
        <color theme="5"/>
      </top>
      <bottom style="thin">
        <color indexed="64"/>
      </bottom>
      <diagonal/>
    </border>
    <border>
      <left/>
      <right style="hair">
        <color theme="5"/>
      </right>
      <top style="medium">
        <color theme="5"/>
      </top>
      <bottom style="thin">
        <color indexed="64"/>
      </bottom>
      <diagonal/>
    </border>
    <border>
      <left style="hair">
        <color theme="5"/>
      </left>
      <right/>
      <top style="medium">
        <color theme="5"/>
      </top>
      <bottom style="thin">
        <color indexed="64"/>
      </bottom>
      <diagonal/>
    </border>
    <border>
      <left style="thin">
        <color indexed="64"/>
      </left>
      <right/>
      <top/>
      <bottom style="medium">
        <color theme="5"/>
      </bottom>
      <diagonal/>
    </border>
    <border>
      <left/>
      <right/>
      <top/>
      <bottom style="medium">
        <color theme="5"/>
      </bottom>
      <diagonal/>
    </border>
    <border>
      <left/>
      <right style="thin">
        <color indexed="64"/>
      </right>
      <top/>
      <bottom style="medium">
        <color theme="5"/>
      </bottom>
      <diagonal/>
    </border>
    <border>
      <left style="medium">
        <color indexed="64"/>
      </left>
      <right/>
      <top style="medium">
        <color theme="5"/>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thin">
        <color indexed="64"/>
      </top>
      <bottom style="thin">
        <color theme="9" tint="-0.24994659260841701"/>
      </bottom>
      <diagonal/>
    </border>
    <border>
      <left style="medium">
        <color rgb="FFC00000"/>
      </left>
      <right/>
      <top style="thin">
        <color indexed="64"/>
      </top>
      <bottom style="thin">
        <color indexed="64"/>
      </bottom>
      <diagonal/>
    </border>
    <border>
      <left/>
      <right style="medium">
        <color rgb="FFC00000"/>
      </right>
      <top style="thin">
        <color indexed="64"/>
      </top>
      <bottom style="thin">
        <color indexed="64"/>
      </bottom>
      <diagonal/>
    </border>
    <border>
      <left style="medium">
        <color rgb="FFC00000"/>
      </left>
      <right/>
      <top style="thin">
        <color indexed="64"/>
      </top>
      <bottom style="thin">
        <color theme="9" tint="-0.24994659260841701"/>
      </bottom>
      <diagonal/>
    </border>
    <border>
      <left/>
      <right style="thin">
        <color indexed="64"/>
      </right>
      <top/>
      <bottom style="medium">
        <color rgb="FFFF0000"/>
      </bottom>
      <diagonal/>
    </border>
    <border>
      <left style="thin">
        <color theme="1"/>
      </left>
      <right/>
      <top style="hair">
        <color auto="1"/>
      </top>
      <bottom style="hair">
        <color auto="1"/>
      </bottom>
      <diagonal/>
    </border>
    <border>
      <left/>
      <right style="thin">
        <color theme="1"/>
      </right>
      <top style="hair">
        <color auto="1"/>
      </top>
      <bottom style="hair">
        <color auto="1"/>
      </bottom>
      <diagonal/>
    </border>
    <border>
      <left style="thin">
        <color indexed="64"/>
      </left>
      <right style="thin">
        <color indexed="64"/>
      </right>
      <top/>
      <bottom style="medium">
        <color rgb="FFFF0000"/>
      </bottom>
      <diagonal/>
    </border>
    <border>
      <left style="medium">
        <color rgb="FFC00000"/>
      </left>
      <right/>
      <top style="thin">
        <color indexed="64"/>
      </top>
      <bottom/>
      <diagonal/>
    </border>
    <border>
      <left style="medium">
        <color indexed="64"/>
      </left>
      <right style="thin">
        <color indexed="64"/>
      </right>
      <top/>
      <bottom style="thin">
        <color indexed="64"/>
      </bottom>
      <diagonal/>
    </border>
    <border>
      <left/>
      <right/>
      <top style="medium">
        <color rgb="FFFF6600"/>
      </top>
      <bottom/>
      <diagonal/>
    </border>
    <border>
      <left/>
      <right style="thin">
        <color indexed="64"/>
      </right>
      <top style="medium">
        <color rgb="FFFF6600"/>
      </top>
      <bottom/>
      <diagonal/>
    </border>
    <border>
      <left style="thin">
        <color indexed="64"/>
      </left>
      <right/>
      <top style="medium">
        <color rgb="FFFF6600"/>
      </top>
      <bottom/>
      <diagonal/>
    </border>
    <border>
      <left style="thin">
        <color indexed="64"/>
      </left>
      <right/>
      <top/>
      <bottom style="medium">
        <color rgb="FFFF6600"/>
      </bottom>
      <diagonal/>
    </border>
    <border>
      <left/>
      <right/>
      <top/>
      <bottom style="medium">
        <color rgb="FFFF6600"/>
      </bottom>
      <diagonal/>
    </border>
    <border>
      <left/>
      <right style="medium">
        <color indexed="64"/>
      </right>
      <top/>
      <bottom style="medium">
        <color theme="5"/>
      </bottom>
      <diagonal/>
    </border>
    <border>
      <left style="medium">
        <color indexed="64"/>
      </left>
      <right style="thin">
        <color indexed="64"/>
      </right>
      <top style="medium">
        <color indexed="64"/>
      </top>
      <bottom/>
      <diagonal/>
    </border>
    <border>
      <left/>
      <right style="medium">
        <color indexed="64"/>
      </right>
      <top style="thin">
        <color indexed="64"/>
      </top>
      <bottom style="thin">
        <color theme="9" tint="-0.24994659260841701"/>
      </bottom>
      <diagonal/>
    </border>
    <border>
      <left style="medium">
        <color indexed="64"/>
      </left>
      <right style="thin">
        <color indexed="64"/>
      </right>
      <top/>
      <bottom style="medium">
        <color indexed="64"/>
      </bottom>
      <diagonal/>
    </border>
    <border>
      <left style="thin">
        <color indexed="64"/>
      </left>
      <right/>
      <top style="medium">
        <color theme="5"/>
      </top>
      <bottom/>
      <diagonal/>
    </border>
    <border>
      <left style="thin">
        <color indexed="64"/>
      </left>
      <right style="medium">
        <color indexed="64"/>
      </right>
      <top/>
      <bottom style="thin">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medium">
        <color rgb="FFFF6600"/>
      </top>
      <bottom/>
      <diagonal/>
    </border>
    <border>
      <left/>
      <right/>
      <top style="medium">
        <color rgb="FFC00000"/>
      </top>
      <bottom/>
      <diagonal/>
    </border>
    <border>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bottom style="medium">
        <color indexed="64"/>
      </bottom>
      <diagonal/>
    </border>
    <border>
      <left style="thin">
        <color indexed="64"/>
      </left>
      <right style="thin">
        <color indexed="64"/>
      </right>
      <top/>
      <bottom style="medium">
        <color rgb="FFC00000"/>
      </bottom>
      <diagonal/>
    </border>
    <border>
      <left style="thin">
        <color indexed="64"/>
      </left>
      <right/>
      <top/>
      <bottom style="medium">
        <color rgb="FFC00000"/>
      </bottom>
      <diagonal/>
    </border>
    <border>
      <left/>
      <right style="thin">
        <color indexed="64"/>
      </right>
      <top/>
      <bottom style="medium">
        <color rgb="FFC00000"/>
      </bottom>
      <diagonal/>
    </border>
    <border>
      <left style="medium">
        <color rgb="FFC00000"/>
      </left>
      <right/>
      <top/>
      <bottom style="thin">
        <color indexed="64"/>
      </bottom>
      <diagonal/>
    </border>
    <border>
      <left style="thin">
        <color indexed="64"/>
      </left>
      <right/>
      <top style="thin">
        <color theme="9" tint="-0.24994659260841701"/>
      </top>
      <bottom/>
      <diagonal/>
    </border>
    <border>
      <left/>
      <right/>
      <top style="thin">
        <color theme="9" tint="-0.24994659260841701"/>
      </top>
      <bottom/>
      <diagonal/>
    </border>
    <border>
      <left/>
      <right style="thin">
        <color indexed="64"/>
      </right>
      <top style="thin">
        <color theme="9" tint="-0.24994659260841701"/>
      </top>
      <bottom/>
      <diagonal/>
    </border>
    <border>
      <left/>
      <right style="medium">
        <color indexed="64"/>
      </right>
      <top style="thin">
        <color theme="9" tint="-0.24994659260841701"/>
      </top>
      <bottom/>
      <diagonal/>
    </border>
    <border>
      <left style="thin">
        <color indexed="64"/>
      </left>
      <right style="thin">
        <color indexed="64"/>
      </right>
      <top style="medium">
        <color rgb="FFC00000"/>
      </top>
      <bottom/>
      <diagonal/>
    </border>
    <border>
      <left/>
      <right style="medium">
        <color rgb="FFFF0000"/>
      </right>
      <top style="thin">
        <color theme="9" tint="-0.24994659260841701"/>
      </top>
      <bottom/>
      <diagonal/>
    </border>
    <border>
      <left style="thin">
        <color indexed="64"/>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medium">
        <color indexed="64"/>
      </right>
      <top/>
      <bottom style="medium">
        <color rgb="FFFF0000"/>
      </bottom>
      <diagonal/>
    </border>
    <border>
      <left style="medium">
        <color rgb="FFFF0000"/>
      </left>
      <right/>
      <top style="thin">
        <color theme="9" tint="-0.24994659260841701"/>
      </top>
      <bottom/>
      <diagonal/>
    </border>
    <border>
      <left style="medium">
        <color rgb="FFFF0000"/>
      </left>
      <right/>
      <top/>
      <bottom style="medium">
        <color rgb="FFFF0000"/>
      </bottom>
      <diagonal/>
    </border>
    <border>
      <left style="thin">
        <color indexed="64"/>
      </left>
      <right style="thin">
        <color indexed="64"/>
      </right>
      <top/>
      <bottom style="medium">
        <color theme="5"/>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medium">
        <color rgb="FFFF6600"/>
      </bottom>
      <diagonal/>
    </border>
    <border>
      <left/>
      <right style="medium">
        <color indexed="64"/>
      </right>
      <top style="medium">
        <color theme="5"/>
      </top>
      <bottom/>
      <diagonal/>
    </border>
    <border>
      <left/>
      <right/>
      <top/>
      <bottom style="medium">
        <color theme="9" tint="-0.499984740745262"/>
      </bottom>
      <diagonal/>
    </border>
    <border>
      <left/>
      <right style="thin">
        <color indexed="64"/>
      </right>
      <top/>
      <bottom style="medium">
        <color theme="9" tint="-0.499984740745262"/>
      </bottom>
      <diagonal/>
    </border>
    <border>
      <left style="medium">
        <color indexed="64"/>
      </left>
      <right style="thin">
        <color indexed="64"/>
      </right>
      <top/>
      <bottom style="medium">
        <color theme="9" tint="-0.499984740745262"/>
      </bottom>
      <diagonal/>
    </border>
    <border>
      <left style="thin">
        <color indexed="64"/>
      </left>
      <right/>
      <top/>
      <bottom style="medium">
        <color theme="9" tint="-0.499984740745262"/>
      </bottom>
      <diagonal/>
    </border>
    <border>
      <left/>
      <right style="thin">
        <color indexed="64"/>
      </right>
      <top style="hair">
        <color auto="1"/>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bottom style="hair">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double">
        <color indexed="64"/>
      </top>
      <bottom style="hair">
        <color indexed="64"/>
      </bottom>
      <diagonal/>
    </border>
    <border>
      <left style="thin">
        <color indexed="64"/>
      </left>
      <right/>
      <top style="hair">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rgb="FFFF0000"/>
      </top>
      <bottom style="thin">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theme="3"/>
      </left>
      <right style="thin">
        <color indexed="64"/>
      </right>
      <top style="medium">
        <color theme="3"/>
      </top>
      <bottom style="medium">
        <color theme="3"/>
      </bottom>
      <diagonal/>
    </border>
    <border>
      <left style="thin">
        <color indexed="64"/>
      </left>
      <right style="thin">
        <color indexed="64"/>
      </right>
      <top style="medium">
        <color theme="3"/>
      </top>
      <bottom style="medium">
        <color theme="3"/>
      </bottom>
      <diagonal/>
    </border>
    <border>
      <left/>
      <right style="thin">
        <color indexed="64"/>
      </right>
      <top style="medium">
        <color theme="3"/>
      </top>
      <bottom style="medium">
        <color theme="3"/>
      </bottom>
      <diagonal/>
    </border>
    <border>
      <left style="thin">
        <color indexed="64"/>
      </left>
      <right style="medium">
        <color theme="3"/>
      </right>
      <top style="medium">
        <color theme="3"/>
      </top>
      <bottom style="medium">
        <color theme="3"/>
      </bottom>
      <diagonal/>
    </border>
    <border>
      <left style="thin">
        <color indexed="64"/>
      </left>
      <right/>
      <top style="thin">
        <color indexed="64"/>
      </top>
      <bottom style="medium">
        <color rgb="FFC00000"/>
      </bottom>
      <diagonal/>
    </border>
    <border>
      <left/>
      <right/>
      <top style="thin">
        <color indexed="64"/>
      </top>
      <bottom style="medium">
        <color rgb="FFC00000"/>
      </bottom>
      <diagonal/>
    </border>
    <border>
      <left/>
      <right style="thin">
        <color indexed="64"/>
      </right>
      <top style="thin">
        <color indexed="64"/>
      </top>
      <bottom style="medium">
        <color rgb="FFC00000"/>
      </bottom>
      <diagonal/>
    </border>
    <border>
      <left/>
      <right style="medium">
        <color indexed="64"/>
      </right>
      <top style="thin">
        <color indexed="64"/>
      </top>
      <bottom style="medium">
        <color rgb="FFC00000"/>
      </bottom>
      <diagonal/>
    </border>
    <border>
      <left/>
      <right style="medium">
        <color indexed="64"/>
      </right>
      <top/>
      <bottom style="medium">
        <color theme="9" tint="-0.499984740745262"/>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medium">
        <color rgb="FFC00000"/>
      </bottom>
      <diagonal/>
    </border>
    <border>
      <left style="thin">
        <color indexed="64"/>
      </left>
      <right style="thin">
        <color indexed="64"/>
      </right>
      <top style="medium">
        <color indexed="64"/>
      </top>
      <bottom/>
      <diagonal/>
    </border>
    <border>
      <left style="thin">
        <color indexed="64"/>
      </left>
      <right/>
      <top style="thin">
        <color theme="9" tint="-0.24994659260841701"/>
      </top>
      <bottom style="medium">
        <color indexed="64"/>
      </bottom>
      <diagonal/>
    </border>
    <border>
      <left/>
      <right/>
      <top style="thin">
        <color theme="9" tint="-0.24994659260841701"/>
      </top>
      <bottom style="medium">
        <color indexed="64"/>
      </bottom>
      <diagonal/>
    </border>
    <border>
      <left/>
      <right style="medium">
        <color indexed="64"/>
      </right>
      <top style="thin">
        <color theme="9" tint="-0.24994659260841701"/>
      </top>
      <bottom style="medium">
        <color indexed="64"/>
      </bottom>
      <diagonal/>
    </border>
    <border>
      <left/>
      <right style="thin">
        <color indexed="64"/>
      </right>
      <top style="medium">
        <color indexed="64"/>
      </top>
      <bottom style="medium">
        <color indexed="64"/>
      </bottom>
      <diagonal/>
    </border>
    <border>
      <left style="medium">
        <color indexed="64"/>
      </left>
      <right style="hair">
        <color auto="1"/>
      </right>
      <top style="medium">
        <color indexed="64"/>
      </top>
      <bottom style="hair">
        <color auto="1"/>
      </bottom>
      <diagonal/>
    </border>
    <border>
      <left style="hair">
        <color auto="1"/>
      </left>
      <right/>
      <top style="medium">
        <color indexed="64"/>
      </top>
      <bottom/>
      <diagonal/>
    </border>
    <border>
      <left/>
      <right style="hair">
        <color auto="1"/>
      </right>
      <top style="medium">
        <color indexed="64"/>
      </top>
      <bottom/>
      <diagonal/>
    </border>
    <border>
      <left style="hair">
        <color auto="1"/>
      </left>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top style="hair">
        <color auto="1"/>
      </top>
      <bottom style="hair">
        <color auto="1"/>
      </bottom>
      <diagonal/>
    </border>
    <border>
      <left style="medium">
        <color indexed="64"/>
      </left>
      <right/>
      <top style="hair">
        <color auto="1"/>
      </top>
      <bottom/>
      <diagonal/>
    </border>
    <border>
      <left style="hair">
        <color auto="1"/>
      </left>
      <right style="medium">
        <color indexed="64"/>
      </right>
      <top style="hair">
        <color auto="1"/>
      </top>
      <bottom style="hair">
        <color auto="1"/>
      </bottom>
      <diagonal/>
    </border>
    <border>
      <left style="hair">
        <color auto="1"/>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hair">
        <color auto="1"/>
      </right>
      <top style="hair">
        <color auto="1"/>
      </top>
      <bottom/>
      <diagonal/>
    </border>
    <border>
      <left style="hair">
        <color auto="1"/>
      </left>
      <right style="hair">
        <color auto="1"/>
      </right>
      <top style="thin">
        <color indexed="64"/>
      </top>
      <bottom style="hair">
        <color auto="1"/>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style="thin">
        <color indexed="64"/>
      </top>
      <bottom/>
      <diagonal/>
    </border>
    <border>
      <left style="hair">
        <color auto="1"/>
      </left>
      <right/>
      <top style="thin">
        <color indexed="64"/>
      </top>
      <bottom/>
      <diagonal/>
    </border>
    <border>
      <left/>
      <right style="hair">
        <color auto="1"/>
      </right>
      <top style="thin">
        <color indexed="64"/>
      </top>
      <bottom/>
      <diagonal/>
    </border>
    <border>
      <left style="hair">
        <color auto="1"/>
      </left>
      <right style="medium">
        <color indexed="64"/>
      </right>
      <top style="thin">
        <color indexed="64"/>
      </top>
      <bottom/>
      <diagonal/>
    </border>
    <border>
      <left style="medium">
        <color indexed="64"/>
      </left>
      <right style="hair">
        <color auto="1"/>
      </right>
      <top/>
      <bottom/>
      <diagonal/>
    </border>
    <border>
      <left style="hair">
        <color auto="1"/>
      </left>
      <right style="medium">
        <color indexed="64"/>
      </right>
      <top/>
      <bottom style="hair">
        <color auto="1"/>
      </bottom>
      <diagonal/>
    </border>
    <border>
      <left style="hair">
        <color auto="1"/>
      </left>
      <right/>
      <top style="hair">
        <color auto="1"/>
      </top>
      <bottom style="thin">
        <color indexed="64"/>
      </bottom>
      <diagonal/>
    </border>
    <border>
      <left style="hair">
        <color auto="1"/>
      </left>
      <right/>
      <top/>
      <bottom style="thin">
        <color indexed="64"/>
      </bottom>
      <diagonal/>
    </border>
    <border>
      <left/>
      <right style="hair">
        <color auto="1"/>
      </right>
      <top/>
      <bottom style="thin">
        <color indexed="64"/>
      </bottom>
      <diagonal/>
    </border>
    <border>
      <left style="hair">
        <color auto="1"/>
      </left>
      <right style="medium">
        <color indexed="64"/>
      </right>
      <top/>
      <bottom/>
      <diagonal/>
    </border>
    <border>
      <left style="medium">
        <color indexed="64"/>
      </left>
      <right style="hair">
        <color auto="1"/>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right style="hair">
        <color auto="1"/>
      </right>
      <top style="hair">
        <color auto="1"/>
      </top>
      <bottom style="medium">
        <color indexed="64"/>
      </bottom>
      <diagonal/>
    </border>
    <border>
      <left style="hair">
        <color auto="1"/>
      </left>
      <right/>
      <top/>
      <bottom style="medium">
        <color indexed="64"/>
      </bottom>
      <diagonal/>
    </border>
    <border>
      <left/>
      <right style="hair">
        <color auto="1"/>
      </right>
      <top/>
      <bottom style="medium">
        <color indexed="64"/>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style="medium">
        <color indexed="64"/>
      </right>
      <top style="medium">
        <color indexed="64"/>
      </top>
      <bottom/>
      <diagonal/>
    </border>
    <border>
      <left style="medium">
        <color indexed="64"/>
      </left>
      <right style="hair">
        <color auto="1"/>
      </right>
      <top/>
      <bottom style="medium">
        <color indexed="64"/>
      </bottom>
      <diagonal/>
    </border>
    <border>
      <left style="medium">
        <color indexed="64"/>
      </left>
      <right/>
      <top style="hair">
        <color auto="1"/>
      </top>
      <bottom style="hair">
        <color auto="1"/>
      </bottom>
      <diagonal/>
    </border>
    <border>
      <left style="hair">
        <color auto="1"/>
      </left>
      <right style="medium">
        <color indexed="64"/>
      </right>
      <top style="hair">
        <color auto="1"/>
      </top>
      <bottom style="medium">
        <color indexed="64"/>
      </bottom>
      <diagonal/>
    </border>
    <border>
      <left style="thin">
        <color indexed="64"/>
      </left>
      <right style="hair">
        <color auto="1"/>
      </right>
      <top style="hair">
        <color auto="1"/>
      </top>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style="hair">
        <color auto="1"/>
      </top>
      <bottom/>
      <diagonal/>
    </border>
    <border>
      <left style="thin">
        <color indexed="64"/>
      </left>
      <right style="hair">
        <color auto="1"/>
      </right>
      <top/>
      <bottom style="hair">
        <color auto="1"/>
      </bottom>
      <diagonal/>
    </border>
  </borders>
  <cellStyleXfs count="50">
    <xf numFmtId="0" fontId="0" fillId="0" borderId="0">
      <alignment vertical="center"/>
    </xf>
    <xf numFmtId="41" fontId="8" fillId="0" borderId="0" applyFont="0" applyFill="0" applyBorder="0" applyAlignment="0" applyProtection="0">
      <alignment vertical="center"/>
    </xf>
    <xf numFmtId="185" fontId="8" fillId="0" borderId="0" applyFont="0" applyFill="0" applyBorder="0" applyAlignment="0" applyProtection="0">
      <alignment vertical="center"/>
    </xf>
    <xf numFmtId="9" fontId="38" fillId="0" borderId="0" applyFont="0" applyFill="0" applyBorder="0" applyAlignment="0" applyProtection="0">
      <alignment vertical="center"/>
    </xf>
    <xf numFmtId="9" fontId="8" fillId="0" borderId="0" applyFont="0" applyFill="0" applyBorder="0" applyAlignment="0" applyProtection="0">
      <alignment vertical="center"/>
    </xf>
    <xf numFmtId="41" fontId="38" fillId="0" borderId="0" applyFont="0" applyFill="0" applyBorder="0" applyAlignment="0" applyProtection="0">
      <alignment vertical="center"/>
    </xf>
    <xf numFmtId="41" fontId="39"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38" fillId="0" borderId="0">
      <alignment vertical="center"/>
    </xf>
    <xf numFmtId="0" fontId="39" fillId="0" borderId="0">
      <alignment vertical="center"/>
    </xf>
    <xf numFmtId="0" fontId="8" fillId="0" borderId="0">
      <alignment vertical="center"/>
    </xf>
    <xf numFmtId="0" fontId="40" fillId="0" borderId="0"/>
    <xf numFmtId="0" fontId="7" fillId="0" borderId="0">
      <alignment vertical="center"/>
    </xf>
    <xf numFmtId="0" fontId="7" fillId="0" borderId="0">
      <alignment vertical="center"/>
    </xf>
    <xf numFmtId="0" fontId="7" fillId="0" borderId="0">
      <alignment vertical="center"/>
    </xf>
    <xf numFmtId="0" fontId="40" fillId="0" borderId="0"/>
    <xf numFmtId="0" fontId="7" fillId="0" borderId="0">
      <alignment vertical="center"/>
    </xf>
    <xf numFmtId="0" fontId="41" fillId="0" borderId="0" applyNumberFormat="0" applyFill="0" applyBorder="0" applyAlignment="0" applyProtection="0">
      <alignment vertical="top"/>
      <protection locked="0"/>
    </xf>
    <xf numFmtId="0" fontId="6" fillId="0" borderId="0">
      <alignment vertical="center"/>
    </xf>
    <xf numFmtId="0" fontId="5" fillId="0" borderId="0">
      <alignment vertical="center"/>
    </xf>
    <xf numFmtId="41" fontId="5" fillId="0" borderId="0" applyFont="0" applyFill="0" applyBorder="0" applyAlignment="0" applyProtection="0">
      <alignment vertical="center"/>
    </xf>
    <xf numFmtId="0" fontId="4" fillId="0" borderId="0">
      <alignment vertical="center"/>
    </xf>
    <xf numFmtId="41" fontId="4" fillId="0" borderId="0" applyFont="0" applyFill="0" applyBorder="0" applyAlignment="0" applyProtection="0">
      <alignment vertical="center"/>
    </xf>
    <xf numFmtId="0" fontId="8" fillId="0" borderId="0">
      <alignment vertical="center"/>
    </xf>
    <xf numFmtId="41" fontId="8"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74" fillId="0" borderId="0" applyFont="0" applyFill="0" applyBorder="0" applyAlignment="0" applyProtection="0">
      <alignment vertical="center"/>
    </xf>
    <xf numFmtId="0" fontId="4" fillId="0" borderId="0">
      <alignment vertical="center"/>
    </xf>
    <xf numFmtId="0" fontId="4" fillId="0" borderId="0">
      <alignment vertical="center"/>
    </xf>
    <xf numFmtId="0" fontId="7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41"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41" fontId="2" fillId="0" borderId="0" applyFont="0" applyFill="0" applyBorder="0" applyAlignment="0" applyProtection="0">
      <alignment vertical="center"/>
    </xf>
    <xf numFmtId="0" fontId="84" fillId="0" borderId="0" applyNumberFormat="0" applyFill="0" applyBorder="0" applyAlignment="0" applyProtection="0">
      <alignment vertical="center"/>
    </xf>
    <xf numFmtId="9" fontId="8"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cellStyleXfs>
  <cellXfs count="1718">
    <xf numFmtId="0" fontId="0" fillId="0" borderId="0" xfId="0">
      <alignment vertical="center"/>
    </xf>
    <xf numFmtId="41" fontId="20" fillId="5" borderId="25" xfId="1" quotePrefix="1" applyFont="1" applyFill="1" applyBorder="1" applyAlignment="1">
      <alignment horizontal="center" vertical="center" shrinkToFit="1"/>
    </xf>
    <xf numFmtId="0" fontId="11" fillId="0" borderId="31" xfId="0" quotePrefix="1" applyFont="1" applyBorder="1" applyAlignment="1">
      <alignment horizontal="center" vertical="center"/>
    </xf>
    <xf numFmtId="49" fontId="11" fillId="0" borderId="25" xfId="1" applyNumberFormat="1" applyFont="1" applyBorder="1" applyAlignment="1">
      <alignment horizontal="center" vertical="center" shrinkToFit="1"/>
    </xf>
    <xf numFmtId="0" fontId="11" fillId="0" borderId="24" xfId="0" quotePrefix="1" applyFont="1" applyBorder="1" applyAlignment="1">
      <alignment horizontal="center" vertical="center" shrinkToFit="1"/>
    </xf>
    <xf numFmtId="0" fontId="11" fillId="7" borderId="24" xfId="0" quotePrefix="1" applyFont="1" applyFill="1" applyBorder="1" applyAlignment="1">
      <alignment horizontal="center" vertical="center" shrinkToFit="1"/>
    </xf>
    <xf numFmtId="49" fontId="11" fillId="7" borderId="25" xfId="1" applyNumberFormat="1" applyFont="1" applyFill="1" applyBorder="1" applyAlignment="1">
      <alignment horizontal="center" vertical="center" shrinkToFit="1"/>
    </xf>
    <xf numFmtId="41" fontId="9" fillId="0" borderId="0" xfId="1" applyFont="1" applyAlignment="1">
      <alignment horizontal="right" vertical="center"/>
    </xf>
    <xf numFmtId="3" fontId="9" fillId="0" borderId="0" xfId="1" applyNumberFormat="1" applyFont="1" applyAlignment="1">
      <alignment horizontal="center" vertical="center"/>
    </xf>
    <xf numFmtId="3" fontId="29" fillId="0" borderId="0" xfId="1" applyNumberFormat="1" applyFont="1" applyAlignment="1">
      <alignment horizontal="right" vertical="center"/>
    </xf>
    <xf numFmtId="0" fontId="9" fillId="0" borderId="5" xfId="0" applyFont="1" applyBorder="1">
      <alignment vertical="center"/>
    </xf>
    <xf numFmtId="3" fontId="9" fillId="0" borderId="17" xfId="1" applyNumberFormat="1" applyFont="1" applyBorder="1" applyAlignment="1">
      <alignment horizontal="left" vertical="center"/>
    </xf>
    <xf numFmtId="0" fontId="9" fillId="0" borderId="18" xfId="0" applyFont="1" applyBorder="1">
      <alignment vertical="center"/>
    </xf>
    <xf numFmtId="180" fontId="19" fillId="0" borderId="54" xfId="1" applyNumberFormat="1" applyFont="1" applyBorder="1" applyAlignment="1">
      <alignment horizontal="center" vertical="center"/>
    </xf>
    <xf numFmtId="0" fontId="9" fillId="4" borderId="57" xfId="0" applyFont="1" applyFill="1" applyBorder="1">
      <alignment vertical="center"/>
    </xf>
    <xf numFmtId="0" fontId="45" fillId="0" borderId="31" xfId="0" quotePrefix="1" applyFont="1" applyBorder="1" applyAlignment="1">
      <alignment horizontal="center" vertical="center"/>
    </xf>
    <xf numFmtId="49" fontId="44" fillId="0" borderId="16" xfId="0" applyNumberFormat="1" applyFont="1" applyBorder="1" applyAlignment="1">
      <alignment horizontal="right" vertical="center"/>
    </xf>
    <xf numFmtId="49" fontId="44" fillId="0" borderId="25" xfId="0" applyNumberFormat="1" applyFont="1" applyBorder="1" applyAlignment="1">
      <alignment horizontal="right" vertical="center"/>
    </xf>
    <xf numFmtId="0" fontId="44" fillId="3" borderId="24" xfId="0" quotePrefix="1" applyFont="1" applyFill="1" applyBorder="1">
      <alignment vertical="center"/>
    </xf>
    <xf numFmtId="0" fontId="44" fillId="3" borderId="27" xfId="0" quotePrefix="1" applyFont="1" applyFill="1" applyBorder="1">
      <alignment vertical="center"/>
    </xf>
    <xf numFmtId="0" fontId="44" fillId="3" borderId="31" xfId="0" quotePrefix="1" applyFont="1" applyFill="1" applyBorder="1">
      <alignment vertical="center"/>
    </xf>
    <xf numFmtId="0" fontId="44" fillId="3" borderId="25" xfId="0" quotePrefix="1" applyFont="1" applyFill="1" applyBorder="1">
      <alignment vertical="center"/>
    </xf>
    <xf numFmtId="0" fontId="44" fillId="0" borderId="7" xfId="0" quotePrefix="1" applyFont="1" applyBorder="1">
      <alignment vertical="center"/>
    </xf>
    <xf numFmtId="0" fontId="47" fillId="0" borderId="7" xfId="0" quotePrefix="1" applyFont="1" applyBorder="1" applyAlignment="1">
      <alignment vertical="center" shrinkToFit="1"/>
    </xf>
    <xf numFmtId="0" fontId="47" fillId="0" borderId="60" xfId="0" quotePrefix="1" applyFont="1" applyBorder="1" applyAlignment="1">
      <alignment vertical="center" shrinkToFit="1"/>
    </xf>
    <xf numFmtId="0" fontId="29" fillId="0" borderId="0" xfId="0" applyFont="1" applyAlignment="1">
      <alignment horizontal="left" vertical="center"/>
    </xf>
    <xf numFmtId="0" fontId="11" fillId="0" borderId="82" xfId="0" quotePrefix="1" applyFont="1" applyBorder="1" applyAlignment="1">
      <alignment horizontal="center" vertical="center"/>
    </xf>
    <xf numFmtId="49" fontId="11" fillId="0" borderId="83" xfId="1" applyNumberFormat="1" applyFont="1" applyBorder="1" applyAlignment="1">
      <alignment horizontal="center" vertical="center" shrinkToFit="1"/>
    </xf>
    <xf numFmtId="0" fontId="47" fillId="9" borderId="112" xfId="0" quotePrefix="1" applyFont="1" applyFill="1" applyBorder="1" applyAlignment="1">
      <alignment vertical="center" shrinkToFit="1"/>
    </xf>
    <xf numFmtId="0" fontId="9" fillId="0" borderId="54" xfId="0" applyFont="1" applyBorder="1" applyAlignment="1">
      <alignment horizontal="center" vertical="center"/>
    </xf>
    <xf numFmtId="0" fontId="9" fillId="0" borderId="74" xfId="0" applyFont="1" applyBorder="1" applyAlignment="1">
      <alignment horizontal="center" vertical="center"/>
    </xf>
    <xf numFmtId="0" fontId="9" fillId="0" borderId="75" xfId="0" applyFont="1" applyBorder="1" applyAlignment="1">
      <alignment horizontal="center" vertical="center"/>
    </xf>
    <xf numFmtId="0" fontId="9" fillId="0" borderId="67" xfId="0" applyFont="1" applyBorder="1" applyAlignment="1">
      <alignment horizontal="center" vertical="center"/>
    </xf>
    <xf numFmtId="0" fontId="20" fillId="0" borderId="137" xfId="0" applyFont="1" applyBorder="1" applyAlignment="1">
      <alignment horizontal="center" vertical="center"/>
    </xf>
    <xf numFmtId="3" fontId="9" fillId="0" borderId="67" xfId="1" applyNumberFormat="1" applyFont="1" applyBorder="1" applyAlignment="1">
      <alignment horizontal="center" vertical="center"/>
    </xf>
    <xf numFmtId="41" fontId="9" fillId="0" borderId="54" xfId="1" applyFont="1" applyBorder="1" applyAlignment="1">
      <alignment horizontal="right" vertical="center"/>
    </xf>
    <xf numFmtId="41" fontId="9" fillId="14" borderId="0" xfId="0" applyNumberFormat="1" applyFont="1" applyFill="1" applyAlignment="1">
      <alignment horizontal="center" vertical="center"/>
    </xf>
    <xf numFmtId="0" fontId="76" fillId="3" borderId="22" xfId="0" applyFont="1" applyFill="1" applyBorder="1" applyAlignment="1">
      <alignment horizontal="center" vertical="center" wrapText="1"/>
    </xf>
    <xf numFmtId="0" fontId="47" fillId="0" borderId="17" xfId="0" quotePrefix="1" applyFont="1" applyBorder="1" applyAlignment="1">
      <alignment horizontal="right" vertical="center" shrinkToFit="1"/>
    </xf>
    <xf numFmtId="0" fontId="47" fillId="0" borderId="5" xfId="0" quotePrefix="1" applyFont="1" applyBorder="1" applyAlignment="1">
      <alignment horizontal="right" vertical="center" shrinkToFit="1"/>
    </xf>
    <xf numFmtId="0" fontId="9" fillId="13" borderId="22" xfId="0" applyFont="1" applyFill="1" applyBorder="1" applyAlignment="1">
      <alignment horizontal="center" vertical="center"/>
    </xf>
    <xf numFmtId="0" fontId="9" fillId="3" borderId="60" xfId="0" applyFont="1" applyFill="1" applyBorder="1" applyAlignment="1">
      <alignment horizontal="left" vertical="center"/>
    </xf>
    <xf numFmtId="0" fontId="9" fillId="3" borderId="1" xfId="0" applyFont="1" applyFill="1" applyBorder="1" applyAlignment="1">
      <alignment horizontal="left" vertical="center"/>
    </xf>
    <xf numFmtId="0" fontId="9" fillId="3" borderId="13" xfId="0" applyFont="1" applyFill="1" applyBorder="1" applyAlignment="1">
      <alignment horizontal="left" vertical="center"/>
    </xf>
    <xf numFmtId="0" fontId="9" fillId="0" borderId="49" xfId="0" applyFont="1" applyBorder="1" applyAlignment="1">
      <alignment horizontal="left" vertical="center"/>
    </xf>
    <xf numFmtId="0" fontId="9" fillId="0" borderId="7" xfId="0" applyFont="1" applyBorder="1" applyAlignment="1">
      <alignment horizontal="left" vertical="center"/>
    </xf>
    <xf numFmtId="0" fontId="9" fillId="3" borderId="7" xfId="0" applyFont="1" applyFill="1" applyBorder="1" applyAlignment="1">
      <alignment horizontal="left" vertical="center"/>
    </xf>
    <xf numFmtId="0" fontId="9" fillId="3" borderId="5" xfId="0" applyFont="1" applyFill="1" applyBorder="1" applyAlignment="1">
      <alignment horizontal="left" vertical="center"/>
    </xf>
    <xf numFmtId="0" fontId="9" fillId="3" borderId="6" xfId="0" applyFont="1" applyFill="1" applyBorder="1" applyAlignment="1">
      <alignment horizontal="left" vertical="center"/>
    </xf>
    <xf numFmtId="41" fontId="9" fillId="0" borderId="0" xfId="0" applyNumberFormat="1" applyFont="1" applyAlignment="1">
      <alignment horizontal="center" vertical="center"/>
    </xf>
    <xf numFmtId="0" fontId="20" fillId="0" borderId="74" xfId="0" applyFont="1" applyBorder="1" applyAlignment="1">
      <alignment horizontal="left" vertical="center"/>
    </xf>
    <xf numFmtId="0" fontId="55" fillId="0" borderId="74" xfId="0" applyFont="1" applyBorder="1" applyAlignment="1">
      <alignment vertical="center" wrapText="1"/>
    </xf>
    <xf numFmtId="0" fontId="55" fillId="0" borderId="73" xfId="0" applyFont="1" applyBorder="1" applyAlignment="1">
      <alignment vertical="center" wrapText="1"/>
    </xf>
    <xf numFmtId="0" fontId="20" fillId="0" borderId="75" xfId="0" applyFont="1" applyBorder="1" applyAlignment="1">
      <alignment horizontal="left" vertical="center"/>
    </xf>
    <xf numFmtId="0" fontId="55" fillId="0" borderId="78" xfId="0" applyFont="1" applyBorder="1" applyAlignment="1">
      <alignment vertical="center" wrapText="1"/>
    </xf>
    <xf numFmtId="0" fontId="47" fillId="0" borderId="132" xfId="0" quotePrefix="1" applyFont="1" applyBorder="1" applyAlignment="1">
      <alignment vertical="center" shrinkToFit="1"/>
    </xf>
    <xf numFmtId="3" fontId="0" fillId="0" borderId="0" xfId="0" applyNumberFormat="1">
      <alignment vertical="center"/>
    </xf>
    <xf numFmtId="0" fontId="0" fillId="0" borderId="0" xfId="0" applyAlignment="1">
      <alignment horizontal="center" vertical="center"/>
    </xf>
    <xf numFmtId="0" fontId="0" fillId="0" borderId="22" xfId="0" applyBorder="1" applyAlignment="1">
      <alignment horizontal="center" vertical="center"/>
    </xf>
    <xf numFmtId="3" fontId="0" fillId="0" borderId="22" xfId="0" applyNumberFormat="1" applyBorder="1">
      <alignment vertical="center"/>
    </xf>
    <xf numFmtId="41" fontId="0" fillId="0" borderId="22" xfId="1" applyFont="1" applyBorder="1">
      <alignment vertical="center"/>
    </xf>
    <xf numFmtId="9" fontId="0" fillId="0" borderId="22" xfId="0" applyNumberFormat="1" applyBorder="1" applyAlignment="1">
      <alignment horizontal="center" vertical="center"/>
    </xf>
    <xf numFmtId="0" fontId="57" fillId="3" borderId="25" xfId="0" applyFont="1" applyFill="1" applyBorder="1">
      <alignment vertical="center"/>
    </xf>
    <xf numFmtId="0" fontId="16" fillId="0" borderId="0" xfId="0" applyFont="1">
      <alignment vertical="center"/>
    </xf>
    <xf numFmtId="0" fontId="85" fillId="0" borderId="22" xfId="0" applyFont="1" applyBorder="1" applyAlignment="1">
      <alignment horizontal="center" vertical="center" wrapText="1"/>
    </xf>
    <xf numFmtId="0" fontId="71" fillId="0" borderId="22" xfId="0" applyFont="1" applyBorder="1" applyAlignment="1">
      <alignment horizontal="center" vertical="center" wrapText="1"/>
    </xf>
    <xf numFmtId="0" fontId="71" fillId="0" borderId="22" xfId="0" applyFont="1" applyBorder="1" applyAlignment="1">
      <alignment horizontal="center" vertical="center"/>
    </xf>
    <xf numFmtId="0" fontId="16" fillId="0" borderId="188" xfId="0" applyFont="1" applyBorder="1">
      <alignment vertical="center"/>
    </xf>
    <xf numFmtId="0" fontId="14" fillId="0" borderId="175" xfId="0" applyFont="1" applyBorder="1" applyAlignment="1">
      <alignment horizontal="center" vertical="center"/>
    </xf>
    <xf numFmtId="0" fontId="16" fillId="0" borderId="32" xfId="0" applyFont="1" applyBorder="1">
      <alignment vertical="center"/>
    </xf>
    <xf numFmtId="0" fontId="16" fillId="0" borderId="22" xfId="0" applyFont="1" applyBorder="1">
      <alignment vertical="center"/>
    </xf>
    <xf numFmtId="0" fontId="16" fillId="0" borderId="39" xfId="0" applyFont="1" applyBorder="1">
      <alignment vertical="center"/>
    </xf>
    <xf numFmtId="0" fontId="16" fillId="15" borderId="39" xfId="0" applyFont="1" applyFill="1" applyBorder="1">
      <alignment vertical="center"/>
    </xf>
    <xf numFmtId="0" fontId="39" fillId="12" borderId="22" xfId="0" applyFont="1" applyFill="1" applyBorder="1" applyAlignment="1">
      <alignment horizontal="center" vertical="center"/>
    </xf>
    <xf numFmtId="0" fontId="39" fillId="12" borderId="22" xfId="0" applyFont="1" applyFill="1" applyBorder="1">
      <alignment vertical="center"/>
    </xf>
    <xf numFmtId="0" fontId="16" fillId="0" borderId="72" xfId="0" applyFont="1" applyBorder="1">
      <alignment vertical="center"/>
    </xf>
    <xf numFmtId="0" fontId="86" fillId="0" borderId="0" xfId="46" applyFont="1">
      <alignment vertical="center"/>
    </xf>
    <xf numFmtId="0" fontId="81" fillId="0" borderId="0" xfId="0" applyFont="1">
      <alignment vertical="center"/>
    </xf>
    <xf numFmtId="0" fontId="89" fillId="0" borderId="0" xfId="0" applyFont="1">
      <alignment vertical="center"/>
    </xf>
    <xf numFmtId="0" fontId="82" fillId="0" borderId="0" xfId="0" applyFont="1">
      <alignment vertical="center"/>
    </xf>
    <xf numFmtId="41" fontId="34" fillId="0" borderId="0" xfId="45" applyFont="1" applyAlignment="1">
      <alignment horizontal="center" vertical="center" shrinkToFit="1"/>
    </xf>
    <xf numFmtId="187" fontId="34" fillId="0" borderId="0" xfId="45" applyNumberFormat="1" applyFont="1" applyAlignment="1">
      <alignment horizontal="center" vertical="center" shrinkToFit="1"/>
    </xf>
    <xf numFmtId="41" fontId="34" fillId="0" borderId="148" xfId="45" applyFont="1" applyBorder="1" applyAlignment="1">
      <alignment vertical="center" shrinkToFit="1"/>
    </xf>
    <xf numFmtId="41" fontId="34" fillId="0" borderId="28" xfId="45" applyFont="1" applyBorder="1" applyAlignment="1">
      <alignment vertical="center" shrinkToFit="1"/>
    </xf>
    <xf numFmtId="41" fontId="34" fillId="0" borderId="192" xfId="45" applyFont="1" applyBorder="1" applyAlignment="1">
      <alignment vertical="center" shrinkToFit="1"/>
    </xf>
    <xf numFmtId="41" fontId="34" fillId="0" borderId="20" xfId="45" applyFont="1" applyBorder="1" applyAlignment="1">
      <alignment vertical="center" shrinkToFit="1"/>
    </xf>
    <xf numFmtId="41" fontId="34" fillId="0" borderId="189" xfId="45" applyFont="1" applyBorder="1" applyAlignment="1">
      <alignment vertical="center" shrinkToFit="1"/>
    </xf>
    <xf numFmtId="41" fontId="34" fillId="0" borderId="173" xfId="45" applyFont="1" applyBorder="1" applyAlignment="1">
      <alignment vertical="center" shrinkToFit="1"/>
    </xf>
    <xf numFmtId="41" fontId="34" fillId="0" borderId="185" xfId="45" applyFont="1" applyBorder="1" applyAlignment="1">
      <alignment vertical="center" shrinkToFit="1"/>
    </xf>
    <xf numFmtId="41" fontId="34" fillId="0" borderId="5" xfId="45" applyFont="1" applyBorder="1" applyAlignment="1">
      <alignment vertical="center" shrinkToFit="1"/>
    </xf>
    <xf numFmtId="0" fontId="16" fillId="0" borderId="187" xfId="0" applyFont="1" applyBorder="1">
      <alignment vertical="center"/>
    </xf>
    <xf numFmtId="0" fontId="16" fillId="0" borderId="186" xfId="0" applyFont="1" applyBorder="1">
      <alignment vertical="center"/>
    </xf>
    <xf numFmtId="0" fontId="34" fillId="0" borderId="0" xfId="0" applyFont="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41" fontId="22" fillId="0" borderId="0" xfId="1" applyFont="1" applyAlignment="1">
      <alignment horizontal="center" vertical="center"/>
    </xf>
    <xf numFmtId="0" fontId="9" fillId="0" borderId="0" xfId="0" applyFont="1" applyAlignment="1">
      <alignment horizontal="left" vertical="center"/>
    </xf>
    <xf numFmtId="0" fontId="20" fillId="0" borderId="54" xfId="0" applyFont="1" applyBorder="1" applyAlignment="1">
      <alignment horizontal="left" vertical="center"/>
    </xf>
    <xf numFmtId="0" fontId="9" fillId="0" borderId="0" xfId="0" applyFont="1" applyAlignment="1">
      <alignment horizontal="center" vertical="center"/>
    </xf>
    <xf numFmtId="49" fontId="44" fillId="0" borderId="24" xfId="0" applyNumberFormat="1" applyFont="1" applyBorder="1" applyAlignment="1">
      <alignment horizontal="center" vertical="center"/>
    </xf>
    <xf numFmtId="0" fontId="47" fillId="0" borderId="0" xfId="0" quotePrefix="1" applyFont="1" applyBorder="1" applyAlignment="1">
      <alignment horizontal="center" vertical="center" shrinkToFit="1"/>
    </xf>
    <xf numFmtId="0" fontId="9" fillId="0" borderId="0" xfId="0" applyFont="1" applyBorder="1" applyAlignment="1">
      <alignment horizontal="center" vertical="center" wrapText="1"/>
    </xf>
    <xf numFmtId="41" fontId="19" fillId="0" borderId="0" xfId="1" applyFont="1" applyBorder="1" applyAlignment="1">
      <alignment horizontal="center" vertical="top" shrinkToFit="1"/>
    </xf>
    <xf numFmtId="0" fontId="9" fillId="7" borderId="161" xfId="0" applyFont="1" applyFill="1" applyBorder="1" applyAlignment="1">
      <alignment vertical="center"/>
    </xf>
    <xf numFmtId="0" fontId="9" fillId="7" borderId="162" xfId="0" applyFont="1" applyFill="1" applyBorder="1" applyAlignment="1">
      <alignment vertical="center"/>
    </xf>
    <xf numFmtId="41" fontId="22" fillId="0" borderId="0" xfId="1" applyFont="1" applyAlignment="1">
      <alignment horizontal="left" vertical="center"/>
    </xf>
    <xf numFmtId="41" fontId="34" fillId="0" borderId="184" xfId="45" applyFont="1" applyBorder="1" applyAlignment="1">
      <alignment vertical="center" shrinkToFit="1"/>
    </xf>
    <xf numFmtId="41" fontId="34" fillId="0" borderId="200" xfId="45" applyFont="1" applyBorder="1" applyAlignment="1">
      <alignment vertical="center" shrinkToFit="1"/>
    </xf>
    <xf numFmtId="0" fontId="14" fillId="0" borderId="187" xfId="0" applyFont="1" applyBorder="1" applyAlignment="1">
      <alignment horizontal="center" vertical="center"/>
    </xf>
    <xf numFmtId="0" fontId="9" fillId="7" borderId="22" xfId="0" applyFont="1" applyFill="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5" xfId="0" applyFont="1" applyBorder="1" applyAlignment="1">
      <alignment horizontal="left" vertical="center"/>
    </xf>
    <xf numFmtId="0" fontId="47" fillId="0" borderId="73" xfId="0" quotePrefix="1" applyFont="1" applyBorder="1" applyAlignment="1">
      <alignment horizontal="right" vertical="center" shrinkToFit="1"/>
    </xf>
    <xf numFmtId="0" fontId="9" fillId="0" borderId="6" xfId="0" applyFont="1" applyBorder="1" applyAlignment="1">
      <alignment horizontal="left" vertical="center"/>
    </xf>
    <xf numFmtId="49" fontId="44" fillId="0" borderId="60" xfId="0" applyNumberFormat="1" applyFont="1" applyBorder="1" applyAlignment="1">
      <alignment horizontal="center" vertical="center"/>
    </xf>
    <xf numFmtId="49" fontId="44" fillId="0" borderId="33" xfId="0" applyNumberFormat="1" applyFont="1" applyBorder="1" applyAlignment="1">
      <alignment horizontal="center" vertical="center"/>
    </xf>
    <xf numFmtId="0" fontId="9" fillId="0" borderId="0" xfId="0" applyFont="1" applyAlignment="1">
      <alignment horizontal="center" vertical="center"/>
    </xf>
    <xf numFmtId="0" fontId="9" fillId="0" borderId="78" xfId="0" applyFont="1" applyBorder="1" applyAlignment="1">
      <alignment horizontal="center" vertical="center"/>
    </xf>
    <xf numFmtId="49" fontId="14" fillId="7" borderId="25" xfId="1" applyNumberFormat="1" applyFont="1" applyFill="1" applyBorder="1" applyAlignment="1">
      <alignment horizontal="center" vertical="center" shrinkToFit="1"/>
    </xf>
    <xf numFmtId="0" fontId="44" fillId="3" borderId="82" xfId="0" quotePrefix="1" applyFont="1" applyFill="1" applyBorder="1">
      <alignment vertical="center"/>
    </xf>
    <xf numFmtId="0" fontId="44" fillId="3" borderId="83" xfId="0" quotePrefix="1" applyFont="1" applyFill="1" applyBorder="1">
      <alignment vertical="center"/>
    </xf>
    <xf numFmtId="0" fontId="44" fillId="3" borderId="89" xfId="0" quotePrefix="1" applyFont="1" applyFill="1" applyBorder="1">
      <alignment vertical="center"/>
    </xf>
    <xf numFmtId="41" fontId="95" fillId="0" borderId="0" xfId="1" applyFont="1" applyBorder="1" applyAlignment="1">
      <alignment horizontal="left" vertical="center"/>
    </xf>
    <xf numFmtId="41" fontId="9" fillId="0" borderId="0" xfId="1" applyFont="1" applyBorder="1" applyAlignment="1">
      <alignment horizontal="right" vertical="center"/>
    </xf>
    <xf numFmtId="3" fontId="9" fillId="0" borderId="0" xfId="1" applyNumberFormat="1" applyFont="1" applyBorder="1" applyAlignment="1">
      <alignment horizontal="center" vertical="center"/>
    </xf>
    <xf numFmtId="0" fontId="9" fillId="0" borderId="0" xfId="0" applyFont="1" applyBorder="1" applyAlignment="1">
      <alignment horizontal="center" vertical="center"/>
    </xf>
    <xf numFmtId="0" fontId="55" fillId="0" borderId="0" xfId="0" applyFont="1" applyBorder="1" applyAlignment="1">
      <alignment vertical="center" wrapText="1"/>
    </xf>
    <xf numFmtId="41" fontId="9" fillId="0" borderId="0" xfId="1" applyFont="1" applyBorder="1" applyAlignment="1">
      <alignment horizontal="left" vertical="center"/>
    </xf>
    <xf numFmtId="183" fontId="9" fillId="0" borderId="0" xfId="1" applyNumberFormat="1" applyFont="1" applyBorder="1">
      <alignment vertical="center"/>
    </xf>
    <xf numFmtId="41" fontId="21" fillId="0" borderId="0" xfId="1" applyFont="1" applyBorder="1" applyAlignment="1">
      <alignment horizontal="right" vertical="center"/>
    </xf>
    <xf numFmtId="183" fontId="28" fillId="0" borderId="0" xfId="1" applyNumberFormat="1" applyFont="1" applyBorder="1" applyAlignment="1">
      <alignment horizontal="distributed" vertical="center"/>
    </xf>
    <xf numFmtId="0" fontId="9" fillId="0" borderId="88" xfId="0" applyFont="1" applyBorder="1" applyAlignment="1">
      <alignment horizontal="center" vertical="center"/>
    </xf>
    <xf numFmtId="3" fontId="15" fillId="0" borderId="17" xfId="1" applyNumberFormat="1" applyFont="1" applyBorder="1" applyAlignment="1">
      <alignment horizontal="left" vertical="center" shrinkToFit="1"/>
    </xf>
    <xf numFmtId="0" fontId="9" fillId="3" borderId="1" xfId="0" applyFont="1" applyFill="1" applyBorder="1" applyAlignment="1">
      <alignment vertical="center"/>
    </xf>
    <xf numFmtId="0" fontId="9" fillId="3" borderId="13" xfId="0" applyFont="1" applyFill="1" applyBorder="1" applyAlignment="1">
      <alignment vertical="center"/>
    </xf>
    <xf numFmtId="0" fontId="20" fillId="0" borderId="0" xfId="0" applyFont="1" applyBorder="1" applyAlignment="1">
      <alignment horizontal="center" vertical="center" wrapText="1"/>
    </xf>
    <xf numFmtId="41" fontId="19" fillId="0" borderId="0" xfId="1" applyFont="1" applyBorder="1" applyAlignment="1">
      <alignment horizontal="right" vertical="center"/>
    </xf>
    <xf numFmtId="0" fontId="47" fillId="0" borderId="56" xfId="0" quotePrefix="1" applyFont="1" applyBorder="1" applyAlignment="1">
      <alignment vertical="center" shrinkToFit="1"/>
    </xf>
    <xf numFmtId="0" fontId="47" fillId="10" borderId="202" xfId="0" quotePrefix="1" applyFont="1" applyFill="1" applyBorder="1" applyAlignment="1">
      <alignment vertical="center" shrinkToFit="1"/>
    </xf>
    <xf numFmtId="0" fontId="9" fillId="0" borderId="0" xfId="0" applyFont="1" applyBorder="1">
      <alignment vertical="center"/>
    </xf>
    <xf numFmtId="0" fontId="9" fillId="0" borderId="0" xfId="0" applyFont="1" applyBorder="1" applyAlignment="1">
      <alignment horizontal="right"/>
    </xf>
    <xf numFmtId="0" fontId="13" fillId="0" borderId="0" xfId="0" applyFont="1" applyBorder="1">
      <alignment vertical="center"/>
    </xf>
    <xf numFmtId="0" fontId="9" fillId="0" borderId="0" xfId="0" applyFont="1" applyBorder="1" applyAlignment="1"/>
    <xf numFmtId="0" fontId="9" fillId="0" borderId="0" xfId="0" applyFont="1" applyBorder="1" applyAlignment="1">
      <alignment horizontal="left" vertical="center"/>
    </xf>
    <xf numFmtId="0" fontId="48" fillId="4" borderId="202" xfId="0" applyFont="1" applyFill="1" applyBorder="1">
      <alignment vertical="center"/>
    </xf>
    <xf numFmtId="0" fontId="29" fillId="13" borderId="22" xfId="0" applyFont="1" applyFill="1" applyBorder="1" applyAlignment="1">
      <alignment horizontal="center" vertical="center"/>
    </xf>
    <xf numFmtId="41" fontId="15" fillId="0" borderId="25" xfId="1" quotePrefix="1" applyFont="1" applyBorder="1" applyAlignment="1">
      <alignment horizontal="center" vertical="center" shrinkToFit="1"/>
    </xf>
    <xf numFmtId="41" fontId="96" fillId="3" borderId="0" xfId="0" applyNumberFormat="1" applyFont="1" applyFill="1">
      <alignment vertical="center"/>
    </xf>
    <xf numFmtId="41" fontId="96" fillId="7" borderId="22" xfId="0" applyNumberFormat="1" applyFont="1" applyFill="1" applyBorder="1">
      <alignment vertical="center"/>
    </xf>
    <xf numFmtId="41" fontId="98" fillId="3" borderId="22" xfId="0" applyNumberFormat="1" applyFont="1" applyFill="1" applyBorder="1">
      <alignment vertical="center"/>
    </xf>
    <xf numFmtId="10" fontId="0" fillId="0" borderId="0" xfId="47" applyNumberFormat="1" applyFont="1">
      <alignment vertical="center"/>
    </xf>
    <xf numFmtId="3" fontId="0" fillId="0" borderId="0" xfId="0" applyNumberFormat="1" applyAlignment="1">
      <alignment horizontal="center" vertical="center"/>
    </xf>
    <xf numFmtId="3" fontId="96" fillId="3" borderId="0" xfId="0" applyNumberFormat="1" applyFont="1" applyFill="1">
      <alignment vertical="center"/>
    </xf>
    <xf numFmtId="3" fontId="0" fillId="0" borderId="0" xfId="0" applyNumberFormat="1" applyAlignment="1">
      <alignment vertical="center" wrapText="1"/>
    </xf>
    <xf numFmtId="0" fontId="44" fillId="0" borderId="56" xfId="0" quotePrefix="1" applyFont="1" applyBorder="1">
      <alignment vertical="center"/>
    </xf>
    <xf numFmtId="0" fontId="9" fillId="0" borderId="57" xfId="0" applyFont="1" applyBorder="1">
      <alignment vertical="center"/>
    </xf>
    <xf numFmtId="0" fontId="9" fillId="0" borderId="58" xfId="0" applyFont="1" applyBorder="1">
      <alignment vertical="center"/>
    </xf>
    <xf numFmtId="0" fontId="44" fillId="0" borderId="69" xfId="0" quotePrefix="1" applyFont="1" applyBorder="1" applyAlignment="1">
      <alignment vertical="center" shrinkToFit="1"/>
    </xf>
    <xf numFmtId="0" fontId="9" fillId="0" borderId="70" xfId="0" applyFont="1" applyBorder="1">
      <alignment vertical="center"/>
    </xf>
    <xf numFmtId="0" fontId="9" fillId="3" borderId="22" xfId="0" applyFont="1" applyFill="1" applyBorder="1" applyAlignment="1">
      <alignment horizontal="center" vertical="center"/>
    </xf>
    <xf numFmtId="9" fontId="20" fillId="3" borderId="22" xfId="47" applyFont="1" applyFill="1" applyBorder="1" applyAlignment="1">
      <alignment horizontal="center" vertical="center"/>
    </xf>
    <xf numFmtId="41" fontId="20" fillId="3" borderId="22" xfId="1" applyFont="1" applyFill="1" applyBorder="1" applyAlignment="1">
      <alignment horizontal="center" vertical="center"/>
    </xf>
    <xf numFmtId="41" fontId="22" fillId="3" borderId="22" xfId="1" applyFont="1" applyFill="1" applyBorder="1" applyAlignment="1">
      <alignment horizontal="center" vertical="center"/>
    </xf>
    <xf numFmtId="41" fontId="9" fillId="16" borderId="22" xfId="1" applyFont="1" applyFill="1" applyBorder="1" applyAlignment="1">
      <alignment horizontal="center" vertical="center"/>
    </xf>
    <xf numFmtId="41" fontId="9" fillId="16" borderId="22" xfId="0" applyNumberFormat="1" applyFont="1" applyFill="1" applyBorder="1" applyAlignment="1">
      <alignment horizontal="center" vertical="center"/>
    </xf>
    <xf numFmtId="41" fontId="9" fillId="13" borderId="22" xfId="0" applyNumberFormat="1" applyFont="1" applyFill="1" applyBorder="1" applyAlignment="1">
      <alignment horizontal="center" vertical="center"/>
    </xf>
    <xf numFmtId="189" fontId="9" fillId="13" borderId="22" xfId="0" applyNumberFormat="1" applyFont="1" applyFill="1" applyBorder="1" applyAlignment="1">
      <alignment horizontal="center" vertical="center"/>
    </xf>
    <xf numFmtId="0" fontId="9" fillId="7" borderId="160" xfId="0" quotePrefix="1" applyFont="1" applyFill="1" applyBorder="1" applyAlignment="1">
      <alignment horizontal="left" vertical="center"/>
    </xf>
    <xf numFmtId="0" fontId="9" fillId="7" borderId="85" xfId="0" quotePrefix="1" applyFont="1" applyFill="1" applyBorder="1" applyAlignment="1">
      <alignment horizontal="right" vertical="center"/>
    </xf>
    <xf numFmtId="0" fontId="20" fillId="0" borderId="0" xfId="0" applyFont="1" applyAlignment="1">
      <alignment horizontal="left" vertical="center"/>
    </xf>
    <xf numFmtId="0" fontId="84" fillId="0" borderId="0" xfId="46">
      <alignment vertical="center"/>
    </xf>
    <xf numFmtId="0" fontId="16" fillId="0" borderId="22" xfId="0" applyFont="1" applyBorder="1" applyAlignment="1">
      <alignment horizontal="center" vertical="center"/>
    </xf>
    <xf numFmtId="0" fontId="9" fillId="7" borderId="22" xfId="0" applyFont="1" applyFill="1" applyBorder="1" applyAlignment="1">
      <alignment horizontal="center" vertical="center"/>
    </xf>
    <xf numFmtId="0" fontId="9" fillId="0" borderId="22" xfId="0" applyFont="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0" xfId="0" applyFont="1" applyBorder="1" applyAlignment="1">
      <alignment horizontal="left" vertical="center"/>
    </xf>
    <xf numFmtId="0" fontId="9" fillId="0" borderId="17" xfId="0" applyFont="1" applyBorder="1" applyAlignment="1">
      <alignment horizontal="center" vertical="center"/>
    </xf>
    <xf numFmtId="0" fontId="9" fillId="0" borderId="5" xfId="0" applyFont="1" applyBorder="1" applyAlignment="1">
      <alignment horizontal="left" vertical="center"/>
    </xf>
    <xf numFmtId="0" fontId="9" fillId="0" borderId="0" xfId="0" applyFont="1" applyBorder="1" applyAlignment="1">
      <alignment horizontal="center" vertical="center" wrapText="1"/>
    </xf>
    <xf numFmtId="41" fontId="22" fillId="0" borderId="0" xfId="1" applyFont="1" applyAlignment="1">
      <alignment horizontal="center" vertical="center"/>
    </xf>
    <xf numFmtId="41" fontId="9" fillId="0" borderId="0" xfId="1" applyFont="1" applyBorder="1" applyAlignment="1">
      <alignment horizontal="left" vertical="center"/>
    </xf>
    <xf numFmtId="0" fontId="9" fillId="0" borderId="0" xfId="0" applyFont="1" applyAlignment="1">
      <alignment horizontal="center" vertical="center"/>
    </xf>
    <xf numFmtId="0" fontId="9" fillId="0" borderId="0" xfId="0" applyFont="1" applyBorder="1" applyAlignment="1">
      <alignment horizontal="center" vertical="center"/>
    </xf>
    <xf numFmtId="0" fontId="9" fillId="0" borderId="78" xfId="0" applyFont="1" applyBorder="1" applyAlignment="1">
      <alignment horizontal="center" vertical="center"/>
    </xf>
    <xf numFmtId="0" fontId="99" fillId="0" borderId="0" xfId="46" applyFont="1" applyBorder="1" applyAlignment="1">
      <alignment horizontal="left" vertical="center"/>
    </xf>
    <xf numFmtId="0" fontId="16" fillId="0" borderId="0" xfId="0" applyFont="1" applyAlignment="1">
      <alignment horizontal="left" vertical="center"/>
    </xf>
    <xf numFmtId="41" fontId="22" fillId="0" borderId="25" xfId="1" quotePrefix="1" applyFont="1" applyBorder="1" applyAlignment="1">
      <alignment horizontal="center" vertical="center" shrinkToFit="1"/>
    </xf>
    <xf numFmtId="41" fontId="9" fillId="0" borderId="22" xfId="0" applyNumberFormat="1" applyFont="1" applyBorder="1" applyAlignment="1">
      <alignment horizontal="center" vertical="center"/>
    </xf>
    <xf numFmtId="180" fontId="9" fillId="0" borderId="22" xfId="0" applyNumberFormat="1" applyFont="1" applyBorder="1" applyAlignment="1">
      <alignment horizontal="center" vertical="center"/>
    </xf>
    <xf numFmtId="41" fontId="9" fillId="13" borderId="22" xfId="1" applyFont="1" applyFill="1" applyBorder="1" applyAlignment="1">
      <alignment horizontal="center" vertical="center"/>
    </xf>
    <xf numFmtId="0" fontId="21" fillId="0" borderId="22" xfId="0" applyFont="1" applyBorder="1" applyAlignment="1">
      <alignment horizontal="center" vertical="center"/>
    </xf>
    <xf numFmtId="0" fontId="20" fillId="0" borderId="22" xfId="0" applyFont="1" applyBorder="1" applyAlignment="1">
      <alignment horizontal="center" vertical="center"/>
    </xf>
    <xf numFmtId="180" fontId="20" fillId="13" borderId="22" xfId="0" applyNumberFormat="1" applyFont="1" applyFill="1" applyBorder="1" applyAlignment="1">
      <alignment horizontal="center" vertical="center"/>
    </xf>
    <xf numFmtId="0" fontId="84" fillId="0" borderId="0" xfId="46" applyAlignment="1">
      <alignment horizontal="left" vertical="center"/>
    </xf>
    <xf numFmtId="0" fontId="46" fillId="0" borderId="0" xfId="48" applyFont="1">
      <alignment vertical="center"/>
    </xf>
    <xf numFmtId="0" fontId="46" fillId="0" borderId="0" xfId="48" applyFont="1" applyAlignment="1">
      <alignment horizontal="right" vertical="center"/>
    </xf>
    <xf numFmtId="0" fontId="46" fillId="0" borderId="246" xfId="48" applyFont="1" applyBorder="1">
      <alignment vertical="center"/>
    </xf>
    <xf numFmtId="0" fontId="46" fillId="0" borderId="74" xfId="48" applyFont="1" applyBorder="1">
      <alignment vertical="center"/>
    </xf>
    <xf numFmtId="0" fontId="46" fillId="0" borderId="11" xfId="48" applyFont="1" applyBorder="1">
      <alignment vertical="center"/>
    </xf>
    <xf numFmtId="0" fontId="103" fillId="0" borderId="22" xfId="48" applyFont="1" applyBorder="1" applyAlignment="1">
      <alignment horizontal="center" vertical="center"/>
    </xf>
    <xf numFmtId="0" fontId="46" fillId="0" borderId="14" xfId="48" applyFont="1" applyBorder="1">
      <alignment vertical="center"/>
    </xf>
    <xf numFmtId="0" fontId="46" fillId="0" borderId="16" xfId="48" applyFont="1" applyBorder="1">
      <alignment vertical="center"/>
    </xf>
    <xf numFmtId="0" fontId="46" fillId="0" borderId="250" xfId="48" applyFont="1" applyBorder="1">
      <alignment vertical="center"/>
    </xf>
    <xf numFmtId="0" fontId="46" fillId="0" borderId="25" xfId="48" applyFont="1" applyBorder="1">
      <alignment vertical="center"/>
    </xf>
    <xf numFmtId="0" fontId="46" fillId="0" borderId="66" xfId="48" applyFont="1" applyBorder="1">
      <alignment vertical="center"/>
    </xf>
    <xf numFmtId="0" fontId="46" fillId="0" borderId="78" xfId="48" applyFont="1" applyBorder="1">
      <alignment vertical="center"/>
    </xf>
    <xf numFmtId="0" fontId="46" fillId="0" borderId="67" xfId="48" applyFont="1" applyBorder="1">
      <alignment vertical="center"/>
    </xf>
    <xf numFmtId="0" fontId="46" fillId="0" borderId="73" xfId="48" applyFont="1" applyBorder="1">
      <alignment vertical="center"/>
    </xf>
    <xf numFmtId="0" fontId="71" fillId="0" borderId="74" xfId="48" applyFont="1" applyBorder="1">
      <alignment vertical="center"/>
    </xf>
    <xf numFmtId="0" fontId="46" fillId="0" borderId="75" xfId="48" applyFont="1" applyBorder="1">
      <alignment vertical="center"/>
    </xf>
    <xf numFmtId="0" fontId="103" fillId="0" borderId="0" xfId="48" applyFont="1">
      <alignment vertical="center"/>
    </xf>
    <xf numFmtId="0" fontId="46" fillId="0" borderId="87" xfId="48" applyFont="1" applyBorder="1">
      <alignment vertical="center"/>
    </xf>
    <xf numFmtId="0" fontId="46" fillId="0" borderId="54" xfId="48" applyFont="1" applyBorder="1">
      <alignment vertical="center"/>
    </xf>
    <xf numFmtId="0" fontId="35" fillId="0" borderId="54" xfId="48" applyFont="1" applyBorder="1">
      <alignment vertical="center"/>
    </xf>
    <xf numFmtId="0" fontId="46" fillId="0" borderId="88" xfId="48" applyFont="1" applyBorder="1">
      <alignment vertical="center"/>
    </xf>
    <xf numFmtId="0" fontId="103" fillId="0" borderId="54" xfId="48" applyFont="1" applyBorder="1">
      <alignment vertical="center"/>
    </xf>
    <xf numFmtId="0" fontId="71" fillId="0" borderId="0" xfId="48" applyFont="1" applyAlignment="1">
      <alignment horizontal="right" vertical="center"/>
    </xf>
    <xf numFmtId="0" fontId="71" fillId="0" borderId="60" xfId="48" applyFont="1" applyBorder="1">
      <alignment vertical="center"/>
    </xf>
    <xf numFmtId="0" fontId="71" fillId="0" borderId="1" xfId="48" applyFont="1" applyBorder="1">
      <alignment vertical="center"/>
    </xf>
    <xf numFmtId="0" fontId="71" fillId="0" borderId="13" xfId="48" applyFont="1" applyBorder="1">
      <alignment vertical="center"/>
    </xf>
    <xf numFmtId="0" fontId="71" fillId="0" borderId="0" xfId="48" applyFont="1">
      <alignment vertical="center"/>
    </xf>
    <xf numFmtId="0" fontId="71" fillId="0" borderId="37" xfId="48" applyFont="1" applyBorder="1">
      <alignment vertical="center"/>
    </xf>
    <xf numFmtId="0" fontId="109" fillId="0" borderId="22" xfId="48" applyFont="1" applyBorder="1" applyAlignment="1">
      <alignment horizontal="center" vertical="center"/>
    </xf>
    <xf numFmtId="0" fontId="71" fillId="0" borderId="0" xfId="48" quotePrefix="1" applyFont="1" applyAlignment="1">
      <alignment horizontal="center" vertical="center"/>
    </xf>
    <xf numFmtId="0" fontId="71" fillId="0" borderId="23" xfId="48" applyFont="1" applyBorder="1">
      <alignment vertical="center"/>
    </xf>
    <xf numFmtId="0" fontId="71" fillId="0" borderId="31" xfId="48" applyFont="1" applyBorder="1">
      <alignment vertical="center"/>
    </xf>
    <xf numFmtId="0" fontId="71" fillId="0" borderId="16" xfId="48" applyFont="1" applyBorder="1">
      <alignment vertical="center"/>
    </xf>
    <xf numFmtId="0" fontId="46" fillId="0" borderId="0" xfId="48" applyFont="1" applyAlignment="1">
      <alignment vertical="center" wrapText="1"/>
    </xf>
    <xf numFmtId="0" fontId="46" fillId="0" borderId="17" xfId="48" applyFont="1" applyBorder="1">
      <alignment vertical="center"/>
    </xf>
    <xf numFmtId="0" fontId="110" fillId="0" borderId="37" xfId="48" applyFont="1" applyBorder="1">
      <alignment vertical="center"/>
    </xf>
    <xf numFmtId="0" fontId="46" fillId="0" borderId="23" xfId="48" applyFont="1" applyBorder="1">
      <alignment vertical="center"/>
    </xf>
    <xf numFmtId="0" fontId="46" fillId="0" borderId="37" xfId="48" applyFont="1" applyBorder="1">
      <alignment vertical="center"/>
    </xf>
    <xf numFmtId="0" fontId="110" fillId="0" borderId="0" xfId="48" applyFont="1" applyAlignment="1">
      <alignment horizontal="center" vertical="center" wrapText="1"/>
    </xf>
    <xf numFmtId="0" fontId="110" fillId="0" borderId="0" xfId="48" applyFont="1" applyAlignment="1">
      <alignment horizontal="center" vertical="center"/>
    </xf>
    <xf numFmtId="0" fontId="46" fillId="0" borderId="0" xfId="48" applyFont="1" applyAlignment="1">
      <alignment vertical="center" shrinkToFit="1"/>
    </xf>
    <xf numFmtId="0" fontId="9" fillId="0" borderId="37" xfId="0" applyFont="1" applyBorder="1" applyAlignment="1">
      <alignment horizontal="center" vertical="center"/>
    </xf>
    <xf numFmtId="0" fontId="9" fillId="0" borderId="49" xfId="0" applyFont="1" applyBorder="1" applyAlignment="1">
      <alignment horizontal="center" vertical="center"/>
    </xf>
    <xf numFmtId="0" fontId="9" fillId="0" borderId="38"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11" fillId="2" borderId="7"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6" fillId="2" borderId="7"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7" fillId="0" borderId="7"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49" fontId="77" fillId="0" borderId="73" xfId="0" applyNumberFormat="1" applyFont="1" applyBorder="1" applyAlignment="1">
      <alignment horizontal="center" vertical="center" wrapText="1"/>
    </xf>
    <xf numFmtId="49" fontId="77" fillId="0" borderId="74" xfId="0" applyNumberFormat="1" applyFont="1" applyBorder="1" applyAlignment="1">
      <alignment horizontal="center" vertical="center"/>
    </xf>
    <xf numFmtId="49" fontId="77" fillId="0" borderId="78" xfId="0" applyNumberFormat="1" applyFont="1" applyBorder="1" applyAlignment="1">
      <alignment horizontal="center" vertical="center"/>
    </xf>
    <xf numFmtId="49" fontId="77" fillId="0" borderId="0" xfId="0" applyNumberFormat="1" applyFont="1" applyBorder="1" applyAlignment="1">
      <alignment horizontal="center" vertical="center"/>
    </xf>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Border="1" applyAlignment="1">
      <alignment horizontal="left"/>
    </xf>
    <xf numFmtId="0" fontId="13" fillId="0" borderId="0" xfId="0" applyFont="1" applyBorder="1" applyAlignment="1">
      <alignment horizontal="left"/>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41" fontId="42" fillId="7" borderId="4" xfId="1" applyFont="1" applyFill="1" applyBorder="1" applyAlignment="1">
      <alignment horizontal="center" vertical="center" shrinkToFit="1"/>
    </xf>
    <xf numFmtId="41" fontId="42" fillId="7" borderId="2" xfId="1" applyFont="1" applyFill="1" applyBorder="1" applyAlignment="1">
      <alignment horizontal="center" vertical="center" shrinkToFit="1"/>
    </xf>
    <xf numFmtId="41" fontId="42" fillId="7" borderId="224" xfId="1" applyFont="1" applyFill="1" applyBorder="1" applyAlignment="1">
      <alignment horizontal="center" vertical="center" shrinkToFit="1"/>
    </xf>
    <xf numFmtId="0" fontId="9" fillId="0" borderId="1" xfId="0" applyFont="1" applyBorder="1" applyAlignment="1">
      <alignment horizontal="center" vertical="center"/>
    </xf>
    <xf numFmtId="0" fontId="9" fillId="0" borderId="13"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11" fillId="2" borderId="60"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9" fillId="0" borderId="78" xfId="0" applyFont="1" applyBorder="1" applyAlignment="1">
      <alignment horizontal="center" vertical="center"/>
    </xf>
    <xf numFmtId="0" fontId="9" fillId="0" borderId="0" xfId="0" applyFont="1" applyBorder="1" applyAlignment="1">
      <alignment horizontal="center" vertical="center"/>
    </xf>
    <xf numFmtId="0" fontId="92" fillId="2" borderId="7" xfId="0" applyFont="1" applyFill="1" applyBorder="1" applyAlignment="1">
      <alignment horizontal="center" vertical="center"/>
    </xf>
    <xf numFmtId="0" fontId="92" fillId="2" borderId="5" xfId="0" applyFont="1" applyFill="1" applyBorder="1" applyAlignment="1">
      <alignment horizontal="center" vertical="center"/>
    </xf>
    <xf numFmtId="0" fontId="92" fillId="2" borderId="6" xfId="0" applyFont="1" applyFill="1" applyBorder="1" applyAlignment="1">
      <alignment horizontal="center" vertical="center"/>
    </xf>
    <xf numFmtId="0" fontId="15" fillId="0" borderId="82" xfId="0" applyFont="1" applyBorder="1" applyAlignment="1">
      <alignment horizontal="center" vertical="center" shrinkToFit="1"/>
    </xf>
    <xf numFmtId="0" fontId="15" fillId="0" borderId="83" xfId="0" applyFont="1" applyBorder="1" applyAlignment="1">
      <alignment horizontal="center" vertical="center" shrinkToFit="1"/>
    </xf>
    <xf numFmtId="0" fontId="15" fillId="0" borderId="225" xfId="0" applyFont="1" applyBorder="1" applyAlignment="1">
      <alignment horizontal="center" vertical="center" shrinkToFit="1"/>
    </xf>
    <xf numFmtId="0" fontId="57" fillId="3" borderId="83" xfId="0" applyFont="1" applyFill="1" applyBorder="1" applyAlignment="1">
      <alignment horizontal="distributed" vertical="center"/>
    </xf>
    <xf numFmtId="0" fontId="57" fillId="3" borderId="225" xfId="0" applyFont="1" applyFill="1" applyBorder="1" applyAlignment="1">
      <alignment horizontal="distributed" vertical="center"/>
    </xf>
    <xf numFmtId="0" fontId="15" fillId="0" borderId="226" xfId="0" applyFont="1" applyBorder="1" applyAlignment="1">
      <alignment horizontal="center" vertical="center" shrinkToFit="1"/>
    </xf>
    <xf numFmtId="0" fontId="57" fillId="3" borderId="25" xfId="0" applyFont="1" applyFill="1" applyBorder="1" applyAlignment="1">
      <alignment horizontal="distributed" vertical="center"/>
    </xf>
    <xf numFmtId="0" fontId="57" fillId="3" borderId="26" xfId="0" applyFont="1" applyFill="1" applyBorder="1" applyAlignment="1">
      <alignment horizontal="distributed" vertical="center"/>
    </xf>
    <xf numFmtId="0" fontId="54" fillId="7" borderId="50" xfId="0" applyFont="1" applyFill="1" applyBorder="1" applyAlignment="1">
      <alignment horizontal="center" vertical="center"/>
    </xf>
    <xf numFmtId="0" fontId="54" fillId="7" borderId="139" xfId="0" applyFont="1" applyFill="1" applyBorder="1" applyAlignment="1">
      <alignment horizontal="center" vertical="center"/>
    </xf>
    <xf numFmtId="0" fontId="9" fillId="0" borderId="16" xfId="0" applyFont="1" applyBorder="1" applyAlignment="1">
      <alignment horizontal="distributed" vertical="distributed" indent="1"/>
    </xf>
    <xf numFmtId="0" fontId="15" fillId="4" borderId="19" xfId="0" applyFont="1" applyFill="1" applyBorder="1" applyAlignment="1">
      <alignment horizontal="center" vertical="center" shrinkToFit="1"/>
    </xf>
    <xf numFmtId="0" fontId="15" fillId="4" borderId="20" xfId="0" applyFont="1" applyFill="1" applyBorder="1" applyAlignment="1">
      <alignment horizontal="center" vertical="center" shrinkToFit="1"/>
    </xf>
    <xf numFmtId="0" fontId="15" fillId="4" borderId="21" xfId="0" applyFont="1" applyFill="1" applyBorder="1" applyAlignment="1">
      <alignment horizontal="center" vertical="center" shrinkToFit="1"/>
    </xf>
    <xf numFmtId="0" fontId="11" fillId="0" borderId="8" xfId="0" applyFont="1" applyBorder="1" applyAlignment="1">
      <alignment horizontal="center" vertical="center" wrapText="1"/>
    </xf>
    <xf numFmtId="0" fontId="11" fillId="0" borderId="9"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9" fillId="0" borderId="8" xfId="0" applyFont="1" applyBorder="1" applyAlignment="1">
      <alignment horizontal="center" vertical="center"/>
    </xf>
    <xf numFmtId="0" fontId="9" fillId="0" borderId="10" xfId="0" applyFont="1" applyBorder="1" applyAlignment="1">
      <alignment horizontal="center"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16" xfId="0" applyFont="1" applyBorder="1" applyAlignment="1">
      <alignment horizontal="center" vertical="center"/>
    </xf>
    <xf numFmtId="0" fontId="9" fillId="0" borderId="15" xfId="0" applyFont="1" applyBorder="1" applyAlignment="1">
      <alignment horizontal="center" vertical="center"/>
    </xf>
    <xf numFmtId="0" fontId="29" fillId="0" borderId="8" xfId="0" applyFont="1" applyBorder="1" applyAlignment="1">
      <alignment horizontal="center" vertical="center" wrapText="1"/>
    </xf>
    <xf numFmtId="0" fontId="29" fillId="0" borderId="9"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12" fillId="0" borderId="0" xfId="0" applyFont="1" applyBorder="1" applyAlignment="1">
      <alignment horizontal="right" vertical="top"/>
    </xf>
    <xf numFmtId="0" fontId="18" fillId="0" borderId="0" xfId="0" applyFont="1" applyBorder="1" applyAlignment="1">
      <alignment horizontal="center" vertical="top"/>
    </xf>
    <xf numFmtId="0" fontId="13" fillId="0" borderId="0" xfId="0" applyFont="1" applyBorder="1" applyAlignment="1">
      <alignment horizontal="left" vertical="top"/>
    </xf>
    <xf numFmtId="0" fontId="57" fillId="3" borderId="28" xfId="0" applyFont="1" applyFill="1" applyBorder="1" applyAlignment="1">
      <alignment horizontal="distributed" vertical="center"/>
    </xf>
    <xf numFmtId="0" fontId="57" fillId="3" borderId="29" xfId="0" applyFont="1" applyFill="1" applyBorder="1" applyAlignment="1">
      <alignment horizontal="distributed" vertical="center"/>
    </xf>
    <xf numFmtId="0" fontId="15" fillId="0" borderId="27" xfId="0" applyFont="1" applyBorder="1" applyAlignment="1">
      <alignment horizontal="left" vertical="center" indent="1" shrinkToFit="1"/>
    </xf>
    <xf numFmtId="0" fontId="15" fillId="0" borderId="28" xfId="0" applyFont="1" applyBorder="1" applyAlignment="1">
      <alignment horizontal="left" vertical="center" indent="1" shrinkToFit="1"/>
    </xf>
    <xf numFmtId="0" fontId="15" fillId="0" borderId="65" xfId="0" applyFont="1" applyBorder="1" applyAlignment="1">
      <alignment horizontal="left" vertical="center" indent="1" shrinkToFit="1"/>
    </xf>
    <xf numFmtId="0" fontId="57" fillId="3" borderId="147" xfId="0" applyFont="1" applyFill="1" applyBorder="1" applyAlignment="1">
      <alignment horizontal="center" vertical="center"/>
    </xf>
    <xf numFmtId="0" fontId="57" fillId="3" borderId="16" xfId="0" applyFont="1" applyFill="1" applyBorder="1" applyAlignment="1">
      <alignment horizontal="center" vertical="center"/>
    </xf>
    <xf numFmtId="0" fontId="57" fillId="3" borderId="30" xfId="0" applyFont="1" applyFill="1" applyBorder="1" applyAlignment="1">
      <alignment horizontal="center" vertical="center"/>
    </xf>
    <xf numFmtId="0" fontId="57" fillId="3" borderId="206" xfId="0" applyFont="1" applyFill="1" applyBorder="1" applyAlignment="1">
      <alignment horizontal="center" vertical="center"/>
    </xf>
    <xf numFmtId="0" fontId="57" fillId="3" borderId="90" xfId="0" applyFont="1" applyFill="1" applyBorder="1" applyAlignment="1">
      <alignment horizontal="center" vertical="center"/>
    </xf>
    <xf numFmtId="0" fontId="57" fillId="3" borderId="207" xfId="0" applyFont="1" applyFill="1" applyBorder="1" applyAlignment="1">
      <alignment horizontal="center" vertical="center"/>
    </xf>
    <xf numFmtId="0" fontId="57" fillId="3" borderId="16" xfId="0" applyFont="1" applyFill="1" applyBorder="1" applyAlignment="1">
      <alignment horizontal="distributed" vertical="center"/>
    </xf>
    <xf numFmtId="0" fontId="57" fillId="3" borderId="30" xfId="0" applyFont="1" applyFill="1" applyBorder="1" applyAlignment="1">
      <alignment horizontal="distributed" vertical="center"/>
    </xf>
    <xf numFmtId="0" fontId="15" fillId="0" borderId="31" xfId="0" applyFont="1" applyBorder="1" applyAlignment="1">
      <alignment horizontal="left" vertical="center" indent="1" shrinkToFit="1"/>
    </xf>
    <xf numFmtId="0" fontId="15" fillId="0" borderId="16" xfId="0" applyFont="1" applyBorder="1" applyAlignment="1">
      <alignment horizontal="left" vertical="center" indent="1" shrinkToFit="1"/>
    </xf>
    <xf numFmtId="184" fontId="15" fillId="0" borderId="16" xfId="0" applyNumberFormat="1" applyFont="1" applyBorder="1" applyAlignment="1">
      <alignment horizontal="distributed" vertical="center" indent="1" shrinkToFit="1"/>
    </xf>
    <xf numFmtId="184" fontId="15" fillId="0" borderId="140" xfId="0" applyNumberFormat="1" applyFont="1" applyBorder="1" applyAlignment="1">
      <alignment horizontal="distributed" vertical="center" indent="1" shrinkToFit="1"/>
    </xf>
    <xf numFmtId="0" fontId="57" fillId="3" borderId="90" xfId="0" applyFont="1" applyFill="1" applyBorder="1" applyAlignment="1">
      <alignment horizontal="distributed" vertical="center"/>
    </xf>
    <xf numFmtId="0" fontId="57" fillId="3" borderId="207" xfId="0" applyFont="1" applyFill="1" applyBorder="1" applyAlignment="1">
      <alignment horizontal="distributed" vertical="center"/>
    </xf>
    <xf numFmtId="0" fontId="15" fillId="0" borderId="89" xfId="0" applyFont="1" applyBorder="1" applyAlignment="1">
      <alignment horizontal="left" vertical="center" indent="1" shrinkToFit="1"/>
    </xf>
    <xf numFmtId="0" fontId="15" fillId="0" borderId="90" xfId="0" applyFont="1" applyBorder="1" applyAlignment="1">
      <alignment horizontal="left" vertical="center" indent="1" shrinkToFit="1"/>
    </xf>
    <xf numFmtId="0" fontId="15" fillId="0" borderId="91" xfId="0" applyFont="1" applyBorder="1" applyAlignment="1">
      <alignment horizontal="left" vertical="center" indent="1" shrinkToFit="1"/>
    </xf>
    <xf numFmtId="176" fontId="15" fillId="0" borderId="24" xfId="0" applyNumberFormat="1" applyFont="1" applyBorder="1" applyAlignment="1">
      <alignment horizontal="center" vertical="center" shrinkToFit="1"/>
    </xf>
    <xf numFmtId="176" fontId="15" fillId="0" borderId="25" xfId="0" applyNumberFormat="1" applyFont="1" applyBorder="1" applyAlignment="1">
      <alignment horizontal="center" vertical="center" shrinkToFit="1"/>
    </xf>
    <xf numFmtId="176" fontId="15" fillId="0" borderId="26" xfId="0" applyNumberFormat="1" applyFont="1" applyBorder="1" applyAlignment="1">
      <alignment horizontal="center" vertical="center" shrinkToFit="1"/>
    </xf>
    <xf numFmtId="184" fontId="15" fillId="0" borderId="25" xfId="0" applyNumberFormat="1" applyFont="1" applyBorder="1" applyAlignment="1">
      <alignment horizontal="distributed" vertical="center" indent="1" shrinkToFit="1"/>
    </xf>
    <xf numFmtId="184" fontId="15" fillId="0" borderId="66" xfId="0" applyNumberFormat="1" applyFont="1" applyBorder="1" applyAlignment="1">
      <alignment horizontal="distributed" vertical="center" indent="1" shrinkToFit="1"/>
    </xf>
    <xf numFmtId="0" fontId="57" fillId="3" borderId="25" xfId="0" applyFont="1" applyFill="1" applyBorder="1" applyAlignment="1">
      <alignment horizontal="center" vertical="center"/>
    </xf>
    <xf numFmtId="0" fontId="57" fillId="3" borderId="26" xfId="0" applyFont="1" applyFill="1" applyBorder="1" applyAlignment="1">
      <alignment horizontal="center" vertical="center"/>
    </xf>
    <xf numFmtId="176" fontId="22" fillId="0" borderId="24" xfId="0" applyNumberFormat="1" applyFont="1" applyBorder="1" applyAlignment="1">
      <alignment horizontal="center" vertical="center" shrinkToFit="1"/>
    </xf>
    <xf numFmtId="176" fontId="22" fillId="0" borderId="25" xfId="0" applyNumberFormat="1" applyFont="1" applyBorder="1" applyAlignment="1">
      <alignment horizontal="center" vertical="center" shrinkToFit="1"/>
    </xf>
    <xf numFmtId="176" fontId="22" fillId="0" borderId="26" xfId="0" applyNumberFormat="1" applyFont="1" applyBorder="1" applyAlignment="1">
      <alignment horizontal="center" vertical="center" shrinkToFit="1"/>
    </xf>
    <xf numFmtId="0" fontId="57" fillId="3" borderId="25" xfId="0" applyFont="1" applyFill="1" applyBorder="1" applyAlignment="1">
      <alignment horizontal="left" vertical="center"/>
    </xf>
    <xf numFmtId="0" fontId="57" fillId="3" borderId="26" xfId="0" applyFont="1" applyFill="1" applyBorder="1" applyAlignment="1">
      <alignment horizontal="left" vertical="center"/>
    </xf>
    <xf numFmtId="184" fontId="22" fillId="0" borderId="25" xfId="0" applyNumberFormat="1" applyFont="1" applyBorder="1" applyAlignment="1">
      <alignment horizontal="distributed" vertical="center" indent="1" shrinkToFit="1"/>
    </xf>
    <xf numFmtId="184" fontId="22" fillId="0" borderId="66" xfId="0" applyNumberFormat="1" applyFont="1" applyBorder="1" applyAlignment="1">
      <alignment horizontal="distributed" vertical="center" indent="1" shrinkToFit="1"/>
    </xf>
    <xf numFmtId="0" fontId="19" fillId="0" borderId="0" xfId="0" applyFont="1" applyBorder="1" applyAlignment="1">
      <alignment horizontal="center" vertical="center"/>
    </xf>
    <xf numFmtId="0" fontId="57" fillId="3" borderId="73" xfId="0" applyFont="1" applyFill="1" applyBorder="1" applyAlignment="1">
      <alignment horizontal="center" vertical="center" wrapText="1"/>
    </xf>
    <xf numFmtId="0" fontId="57" fillId="3" borderId="74" xfId="0" applyFont="1" applyFill="1" applyBorder="1" applyAlignment="1">
      <alignment horizontal="center" vertical="center" wrapText="1"/>
    </xf>
    <xf numFmtId="0" fontId="57" fillId="3" borderId="55" xfId="0" applyFont="1" applyFill="1" applyBorder="1" applyAlignment="1">
      <alignment horizontal="center" vertical="center" wrapText="1"/>
    </xf>
    <xf numFmtId="0" fontId="57" fillId="3" borderId="78"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57" fillId="3" borderId="23" xfId="0" applyFont="1" applyFill="1" applyBorder="1" applyAlignment="1">
      <alignment horizontal="center" vertical="center" wrapText="1"/>
    </xf>
    <xf numFmtId="0" fontId="57" fillId="3" borderId="79" xfId="0" applyFont="1" applyFill="1" applyBorder="1" applyAlignment="1">
      <alignment horizontal="center" vertical="center" wrapText="1"/>
    </xf>
    <xf numFmtId="0" fontId="57" fillId="3" borderId="17" xfId="0" applyFont="1" applyFill="1" applyBorder="1" applyAlignment="1">
      <alignment horizontal="center" vertical="center" wrapText="1"/>
    </xf>
    <xf numFmtId="0" fontId="57" fillId="3" borderId="18" xfId="0" applyFont="1" applyFill="1" applyBorder="1" applyAlignment="1">
      <alignment horizontal="center" vertical="center" wrapText="1"/>
    </xf>
    <xf numFmtId="0" fontId="15" fillId="0" borderId="72" xfId="0" applyFont="1" applyBorder="1" applyAlignment="1">
      <alignment horizontal="center" vertical="center" shrinkToFit="1"/>
    </xf>
    <xf numFmtId="3" fontId="20" fillId="5" borderId="72" xfId="1" applyNumberFormat="1" applyFont="1" applyFill="1" applyBorder="1" applyAlignment="1">
      <alignment horizontal="center" vertical="center" shrinkToFit="1"/>
    </xf>
    <xf numFmtId="3" fontId="20" fillId="5" borderId="150" xfId="1" applyNumberFormat="1" applyFont="1" applyFill="1" applyBorder="1" applyAlignment="1">
      <alignment horizontal="center" vertical="center" shrinkToFit="1"/>
    </xf>
    <xf numFmtId="0" fontId="55" fillId="0" borderId="118" xfId="0" applyFont="1" applyBorder="1" applyAlignment="1">
      <alignment horizontal="center" vertical="center" wrapText="1"/>
    </xf>
    <xf numFmtId="0" fontId="55" fillId="0" borderId="118" xfId="0" applyFont="1" applyBorder="1" applyAlignment="1">
      <alignment horizontal="center" vertical="center"/>
    </xf>
    <xf numFmtId="0" fontId="55" fillId="0" borderId="78" xfId="0" applyFont="1" applyBorder="1" applyAlignment="1">
      <alignment horizontal="center" vertical="center"/>
    </xf>
    <xf numFmtId="0" fontId="54" fillId="7" borderId="49" xfId="0" applyFont="1" applyFill="1" applyBorder="1" applyAlignment="1">
      <alignment horizontal="center" vertical="center"/>
    </xf>
    <xf numFmtId="0" fontId="54" fillId="7" borderId="17" xfId="0" applyFont="1" applyFill="1" applyBorder="1" applyAlignment="1">
      <alignment horizontal="center" vertical="center"/>
    </xf>
    <xf numFmtId="0" fontId="54" fillId="7" borderId="18" xfId="0" applyFont="1" applyFill="1" applyBorder="1" applyAlignment="1">
      <alignment horizontal="center" vertical="center"/>
    </xf>
    <xf numFmtId="0" fontId="9" fillId="7" borderId="50" xfId="0" applyFont="1" applyFill="1" applyBorder="1" applyAlignment="1">
      <alignment horizontal="center" vertical="center"/>
    </xf>
    <xf numFmtId="0" fontId="9" fillId="0" borderId="25" xfId="0" applyFont="1" applyBorder="1" applyAlignment="1">
      <alignment horizontal="distributed" vertical="distributed" indent="1"/>
    </xf>
    <xf numFmtId="177" fontId="15" fillId="4" borderId="24" xfId="0" applyNumberFormat="1" applyFont="1" applyFill="1" applyBorder="1" applyAlignment="1">
      <alignment horizontal="center" vertical="center" shrinkToFit="1"/>
    </xf>
    <xf numFmtId="177" fontId="15" fillId="4" borderId="25" xfId="0" applyNumberFormat="1" applyFont="1" applyFill="1" applyBorder="1" applyAlignment="1">
      <alignment horizontal="center" vertical="center" shrinkToFit="1"/>
    </xf>
    <xf numFmtId="177" fontId="15" fillId="4" borderId="26" xfId="0" applyNumberFormat="1" applyFont="1" applyFill="1" applyBorder="1" applyAlignment="1">
      <alignment horizontal="center" vertical="center" shrinkToFit="1"/>
    </xf>
    <xf numFmtId="177" fontId="15" fillId="0" borderId="24" xfId="0" applyNumberFormat="1" applyFont="1" applyBorder="1" applyAlignment="1">
      <alignment horizontal="center" vertical="center" shrinkToFit="1"/>
    </xf>
    <xf numFmtId="177" fontId="15" fillId="0" borderId="25" xfId="0" applyNumberFormat="1" applyFont="1" applyBorder="1" applyAlignment="1">
      <alignment horizontal="center" vertical="center" shrinkToFit="1"/>
    </xf>
    <xf numFmtId="177" fontId="15" fillId="0" borderId="26" xfId="0" applyNumberFormat="1" applyFont="1" applyBorder="1" applyAlignment="1">
      <alignment horizontal="center" vertical="center" shrinkToFit="1"/>
    </xf>
    <xf numFmtId="177" fontId="15" fillId="0" borderId="36" xfId="0" applyNumberFormat="1" applyFont="1" applyBorder="1" applyAlignment="1">
      <alignment horizontal="center" vertical="center" shrinkToFit="1"/>
    </xf>
    <xf numFmtId="178" fontId="21" fillId="0" borderId="25" xfId="1" applyNumberFormat="1" applyFont="1" applyBorder="1" applyAlignment="1">
      <alignment horizontal="center" vertical="center" shrinkToFit="1"/>
    </xf>
    <xf numFmtId="178" fontId="21" fillId="0" borderId="125" xfId="1" applyNumberFormat="1" applyFont="1" applyBorder="1" applyAlignment="1">
      <alignment horizontal="center" vertical="center" shrinkToFit="1"/>
    </xf>
    <xf numFmtId="179" fontId="20" fillId="5" borderId="26" xfId="1" applyNumberFormat="1" applyFont="1" applyFill="1" applyBorder="1" applyAlignment="1">
      <alignment horizontal="center" vertical="center" shrinkToFit="1"/>
    </xf>
    <xf numFmtId="179" fontId="20" fillId="5" borderId="36" xfId="1" applyNumberFormat="1" applyFont="1" applyFill="1" applyBorder="1" applyAlignment="1">
      <alignment horizontal="center" vertical="center" shrinkToFit="1"/>
    </xf>
    <xf numFmtId="179" fontId="20" fillId="5" borderId="24" xfId="1" applyNumberFormat="1" applyFont="1" applyFill="1" applyBorder="1" applyAlignment="1">
      <alignment horizontal="center" vertical="center" shrinkToFit="1"/>
    </xf>
    <xf numFmtId="179" fontId="20" fillId="5" borderId="145" xfId="1" applyNumberFormat="1" applyFont="1" applyFill="1" applyBorder="1" applyAlignment="1">
      <alignment horizontal="center" vertical="center" shrinkToFit="1"/>
    </xf>
    <xf numFmtId="179" fontId="15" fillId="0" borderId="24" xfId="1" applyNumberFormat="1" applyFont="1" applyBorder="1" applyAlignment="1">
      <alignment horizontal="center" vertical="center" shrinkToFit="1"/>
    </xf>
    <xf numFmtId="179" fontId="15" fillId="0" borderId="25" xfId="1" applyNumberFormat="1" applyFont="1" applyBorder="1" applyAlignment="1">
      <alignment horizontal="center" vertical="center" shrinkToFit="1"/>
    </xf>
    <xf numFmtId="179" fontId="15" fillId="0" borderId="26" xfId="1" applyNumberFormat="1" applyFont="1" applyBorder="1" applyAlignment="1">
      <alignment horizontal="center" vertical="center" shrinkToFit="1"/>
    </xf>
    <xf numFmtId="179" fontId="15" fillId="0" borderId="36" xfId="1" applyNumberFormat="1" applyFont="1" applyBorder="1" applyAlignment="1">
      <alignment horizontal="center" vertical="center" shrinkToFit="1"/>
    </xf>
    <xf numFmtId="3" fontId="20" fillId="5" borderId="36" xfId="1" applyNumberFormat="1" applyFont="1" applyFill="1" applyBorder="1" applyAlignment="1">
      <alignment horizontal="center" vertical="center" shrinkToFit="1"/>
    </xf>
    <xf numFmtId="3" fontId="20" fillId="5" borderId="145" xfId="1" applyNumberFormat="1" applyFont="1" applyFill="1" applyBorder="1" applyAlignment="1">
      <alignment horizontal="center" vertical="center" shrinkToFit="1"/>
    </xf>
    <xf numFmtId="178" fontId="21" fillId="0" borderId="124" xfId="1" applyNumberFormat="1" applyFont="1" applyBorder="1" applyAlignment="1">
      <alignment horizontal="center" vertical="center" shrinkToFit="1"/>
    </xf>
    <xf numFmtId="186" fontId="43" fillId="2" borderId="26" xfId="1" applyNumberFormat="1" applyFont="1" applyFill="1" applyBorder="1" applyAlignment="1">
      <alignment horizontal="right" vertical="center" shrinkToFit="1"/>
    </xf>
    <xf numFmtId="186" fontId="43" fillId="2" borderId="36" xfId="1" applyNumberFormat="1" applyFont="1" applyFill="1" applyBorder="1" applyAlignment="1">
      <alignment horizontal="right" vertical="center" shrinkToFit="1"/>
    </xf>
    <xf numFmtId="186" fontId="43" fillId="2" borderId="145" xfId="1" applyNumberFormat="1" applyFont="1" applyFill="1" applyBorder="1" applyAlignment="1">
      <alignment horizontal="right" vertical="center" shrinkToFit="1"/>
    </xf>
    <xf numFmtId="0" fontId="55" fillId="0" borderId="25" xfId="0" applyFont="1" applyBorder="1" applyAlignment="1">
      <alignment horizontal="distributed" vertical="distributed" indent="1"/>
    </xf>
    <xf numFmtId="0" fontId="55" fillId="0" borderId="26" xfId="0" applyFont="1" applyBorder="1" applyAlignment="1">
      <alignment horizontal="distributed" vertical="distributed" indent="1"/>
    </xf>
    <xf numFmtId="186" fontId="15" fillId="0" borderId="24" xfId="1" applyNumberFormat="1" applyFont="1" applyBorder="1" applyAlignment="1">
      <alignment horizontal="right" vertical="center" shrinkToFit="1"/>
    </xf>
    <xf numFmtId="186" fontId="15" fillId="0" borderId="25" xfId="1" applyNumberFormat="1" applyFont="1" applyBorder="1" applyAlignment="1">
      <alignment horizontal="right" vertical="center" shrinkToFit="1"/>
    </xf>
    <xf numFmtId="186" fontId="15" fillId="0" borderId="26" xfId="1" applyNumberFormat="1" applyFont="1" applyBorder="1" applyAlignment="1">
      <alignment horizontal="right" vertical="center" shrinkToFit="1"/>
    </xf>
    <xf numFmtId="186" fontId="15" fillId="0" borderId="36" xfId="1" applyNumberFormat="1" applyFont="1" applyBorder="1" applyAlignment="1">
      <alignment horizontal="right" vertical="center" shrinkToFit="1"/>
    </xf>
    <xf numFmtId="186" fontId="43" fillId="2" borderId="34" xfId="1" applyNumberFormat="1" applyFont="1" applyFill="1" applyBorder="1" applyAlignment="1">
      <alignment horizontal="right" vertical="center" shrinkToFit="1"/>
    </xf>
    <xf numFmtId="186" fontId="43" fillId="2" borderId="35" xfId="1" applyNumberFormat="1" applyFont="1" applyFill="1" applyBorder="1" applyAlignment="1">
      <alignment horizontal="right" vertical="center" shrinkToFit="1"/>
    </xf>
    <xf numFmtId="186" fontId="43" fillId="2" borderId="151" xfId="1" applyNumberFormat="1" applyFont="1" applyFill="1" applyBorder="1" applyAlignment="1">
      <alignment horizontal="right" vertical="center" shrinkToFit="1"/>
    </xf>
    <xf numFmtId="0" fontId="55" fillId="0" borderId="10" xfId="0" applyFont="1" applyBorder="1" applyAlignment="1">
      <alignment horizontal="distributed" vertical="distributed" indent="1"/>
    </xf>
    <xf numFmtId="0" fontId="55" fillId="0" borderId="34" xfId="0" applyFont="1" applyBorder="1" applyAlignment="1">
      <alignment horizontal="distributed" vertical="distributed" indent="1"/>
    </xf>
    <xf numFmtId="186" fontId="15" fillId="0" borderId="33" xfId="1" applyNumberFormat="1" applyFont="1" applyBorder="1" applyAlignment="1">
      <alignment horizontal="right" vertical="center" shrinkToFit="1"/>
    </xf>
    <xf numFmtId="186" fontId="15" fillId="0" borderId="10" xfId="1" applyNumberFormat="1" applyFont="1" applyBorder="1" applyAlignment="1">
      <alignment horizontal="right" vertical="center" shrinkToFit="1"/>
    </xf>
    <xf numFmtId="186" fontId="15" fillId="0" borderId="34" xfId="1" applyNumberFormat="1" applyFont="1" applyBorder="1" applyAlignment="1">
      <alignment horizontal="right" vertical="center" shrinkToFit="1"/>
    </xf>
    <xf numFmtId="186" fontId="15" fillId="0" borderId="35" xfId="1" applyNumberFormat="1" applyFont="1" applyBorder="1" applyAlignment="1">
      <alignment horizontal="right" vertical="center" shrinkToFit="1"/>
    </xf>
    <xf numFmtId="186" fontId="22" fillId="2" borderId="36" xfId="1" applyNumberFormat="1" applyFont="1" applyFill="1" applyBorder="1" applyAlignment="1">
      <alignment horizontal="right" vertical="center" shrinkToFit="1"/>
    </xf>
    <xf numFmtId="186" fontId="22" fillId="2" borderId="145" xfId="1" applyNumberFormat="1" applyFont="1" applyFill="1" applyBorder="1" applyAlignment="1">
      <alignment horizontal="right" vertical="center" shrinkToFit="1"/>
    </xf>
    <xf numFmtId="49" fontId="44" fillId="0" borderId="27" xfId="0" applyNumberFormat="1" applyFont="1" applyBorder="1" applyAlignment="1">
      <alignment horizontal="left" vertical="center"/>
    </xf>
    <xf numFmtId="49" fontId="44" fillId="0" borderId="28" xfId="0" applyNumberFormat="1" applyFont="1" applyBorder="1" applyAlignment="1">
      <alignment horizontal="left" vertical="center"/>
    </xf>
    <xf numFmtId="0" fontId="93" fillId="0" borderId="28" xfId="0" applyFont="1" applyBorder="1" applyAlignment="1">
      <alignment horizontal="left" vertical="center"/>
    </xf>
    <xf numFmtId="0" fontId="93" fillId="0" borderId="29" xfId="0" applyFont="1" applyBorder="1" applyAlignment="1">
      <alignment horizontal="left" vertical="center"/>
    </xf>
    <xf numFmtId="186" fontId="15" fillId="0" borderId="27" xfId="1" applyNumberFormat="1" applyFont="1" applyBorder="1" applyAlignment="1">
      <alignment horizontal="right" vertical="center" shrinkToFit="1"/>
    </xf>
    <xf numFmtId="186" fontId="15" fillId="0" borderId="28" xfId="1" applyNumberFormat="1" applyFont="1" applyBorder="1" applyAlignment="1">
      <alignment horizontal="right" vertical="center" shrinkToFit="1"/>
    </xf>
    <xf numFmtId="186" fontId="15" fillId="0" borderId="29" xfId="1" applyNumberFormat="1" applyFont="1" applyBorder="1" applyAlignment="1">
      <alignment horizontal="right" vertical="center" shrinkToFit="1"/>
    </xf>
    <xf numFmtId="186" fontId="15" fillId="0" borderId="39" xfId="1" applyNumberFormat="1" applyFont="1" applyBorder="1" applyAlignment="1">
      <alignment horizontal="right" vertical="center" shrinkToFit="1"/>
    </xf>
    <xf numFmtId="186" fontId="22" fillId="2" borderId="39" xfId="1" applyNumberFormat="1" applyFont="1" applyFill="1" applyBorder="1" applyAlignment="1">
      <alignment horizontal="right" vertical="center" shrinkToFit="1"/>
    </xf>
    <xf numFmtId="186" fontId="22" fillId="2" borderId="141" xfId="1" applyNumberFormat="1" applyFont="1" applyFill="1" applyBorder="1" applyAlignment="1">
      <alignment horizontal="right" vertical="center" shrinkToFit="1"/>
    </xf>
    <xf numFmtId="49" fontId="44" fillId="0" borderId="24" xfId="0" applyNumberFormat="1" applyFont="1" applyBorder="1" applyAlignment="1">
      <alignment horizontal="left" vertical="center"/>
    </xf>
    <xf numFmtId="49" fontId="44" fillId="0" borderId="25" xfId="0" applyNumberFormat="1" applyFont="1" applyBorder="1" applyAlignment="1">
      <alignment horizontal="left" vertical="center"/>
    </xf>
    <xf numFmtId="0" fontId="49" fillId="0" borderId="25" xfId="0" applyFont="1" applyBorder="1" applyAlignment="1">
      <alignment horizontal="left" vertical="center" shrinkToFit="1"/>
    </xf>
    <xf numFmtId="0" fontId="49" fillId="0" borderId="26" xfId="0" applyFont="1" applyBorder="1" applyAlignment="1">
      <alignment horizontal="left" vertical="center" shrinkToFit="1"/>
    </xf>
    <xf numFmtId="186" fontId="22" fillId="2" borderId="32" xfId="1" applyNumberFormat="1" applyFont="1" applyFill="1" applyBorder="1" applyAlignment="1">
      <alignment horizontal="right" vertical="center" shrinkToFit="1"/>
    </xf>
    <xf numFmtId="186" fontId="22" fillId="2" borderId="152" xfId="1" applyNumberFormat="1" applyFont="1" applyFill="1" applyBorder="1" applyAlignment="1">
      <alignment horizontal="right" vertical="center" shrinkToFit="1"/>
    </xf>
    <xf numFmtId="0" fontId="23" fillId="0" borderId="25" xfId="0" applyFont="1" applyBorder="1" applyAlignment="1">
      <alignment horizontal="left" vertical="center"/>
    </xf>
    <xf numFmtId="49" fontId="44" fillId="0" borderId="31" xfId="0" applyNumberFormat="1" applyFont="1" applyBorder="1" applyAlignment="1">
      <alignment horizontal="left" vertical="center"/>
    </xf>
    <xf numFmtId="49" fontId="44" fillId="0" borderId="16" xfId="0" applyNumberFormat="1" applyFont="1" applyBorder="1" applyAlignment="1">
      <alignment horizontal="left" vertical="center"/>
    </xf>
    <xf numFmtId="0" fontId="23" fillId="0" borderId="16" xfId="0" applyFont="1" applyBorder="1" applyAlignment="1">
      <alignment horizontal="left" vertical="center"/>
    </xf>
    <xf numFmtId="186" fontId="15" fillId="0" borderId="31" xfId="1" applyNumberFormat="1" applyFont="1" applyBorder="1" applyAlignment="1">
      <alignment horizontal="right" vertical="center" shrinkToFit="1"/>
    </xf>
    <xf numFmtId="186" fontId="15" fillId="0" borderId="16" xfId="1" applyNumberFormat="1" applyFont="1" applyBorder="1" applyAlignment="1">
      <alignment horizontal="right" vertical="center" shrinkToFit="1"/>
    </xf>
    <xf numFmtId="186" fontId="15" fillId="0" borderId="30" xfId="1" applyNumberFormat="1" applyFont="1" applyBorder="1" applyAlignment="1">
      <alignment horizontal="right" vertical="center" shrinkToFit="1"/>
    </xf>
    <xf numFmtId="186" fontId="15" fillId="0" borderId="32" xfId="1" applyNumberFormat="1" applyFont="1" applyBorder="1" applyAlignment="1">
      <alignment horizontal="right" vertical="center" shrinkToFit="1"/>
    </xf>
    <xf numFmtId="0" fontId="55" fillId="0" borderId="135" xfId="0" applyFont="1" applyBorder="1" applyAlignment="1">
      <alignment horizontal="center" vertical="center" wrapText="1"/>
    </xf>
    <xf numFmtId="0" fontId="55" fillId="0" borderId="137" xfId="0" applyFont="1" applyBorder="1" applyAlignment="1">
      <alignment horizontal="center" vertical="center" wrapText="1"/>
    </xf>
    <xf numFmtId="0" fontId="25" fillId="0" borderId="83" xfId="0" applyFont="1" applyBorder="1" applyAlignment="1">
      <alignment horizontal="distributed" vertical="center"/>
    </xf>
    <xf numFmtId="0" fontId="25" fillId="0" borderId="97" xfId="0" applyFont="1" applyBorder="1" applyAlignment="1">
      <alignment horizontal="distributed" vertical="center"/>
    </xf>
    <xf numFmtId="180" fontId="21" fillId="0" borderId="98" xfId="1" applyNumberFormat="1" applyFont="1" applyBorder="1" applyAlignment="1">
      <alignment horizontal="right" vertical="center"/>
    </xf>
    <xf numFmtId="180" fontId="21" fillId="0" borderId="77" xfId="1" applyNumberFormat="1" applyFont="1" applyBorder="1" applyAlignment="1">
      <alignment horizontal="right" vertical="center"/>
    </xf>
    <xf numFmtId="180" fontId="21" fillId="0" borderId="99" xfId="1" applyNumberFormat="1" applyFont="1" applyBorder="1" applyAlignment="1">
      <alignment horizontal="right" vertical="center"/>
    </xf>
    <xf numFmtId="180" fontId="21" fillId="0" borderId="100" xfId="1" applyNumberFormat="1" applyFont="1" applyBorder="1" applyAlignment="1">
      <alignment horizontal="right" vertical="center"/>
    </xf>
    <xf numFmtId="0" fontId="25" fillId="0" borderId="25" xfId="0" applyFont="1" applyBorder="1" applyAlignment="1">
      <alignment horizontal="distributed" vertical="center"/>
    </xf>
    <xf numFmtId="0" fontId="25" fillId="0" borderId="40" xfId="0" applyFont="1" applyBorder="1" applyAlignment="1">
      <alignment horizontal="distributed" vertical="center"/>
    </xf>
    <xf numFmtId="180" fontId="21" fillId="0" borderId="41" xfId="1" applyNumberFormat="1" applyFont="1" applyBorder="1" applyAlignment="1">
      <alignment horizontal="right" vertical="center"/>
    </xf>
    <xf numFmtId="180" fontId="21" fillId="0" borderId="42" xfId="1" applyNumberFormat="1" applyFont="1" applyBorder="1" applyAlignment="1">
      <alignment horizontal="right" vertical="center"/>
    </xf>
    <xf numFmtId="180" fontId="21" fillId="0" borderId="43" xfId="1" applyNumberFormat="1" applyFont="1" applyBorder="1" applyAlignment="1">
      <alignment horizontal="right" vertical="center"/>
    </xf>
    <xf numFmtId="180" fontId="21" fillId="0" borderId="36" xfId="1" applyNumberFormat="1" applyFont="1" applyBorder="1" applyAlignment="1">
      <alignment horizontal="right" vertical="center"/>
    </xf>
    <xf numFmtId="49" fontId="9" fillId="12" borderId="80" xfId="0" applyNumberFormat="1" applyFont="1" applyFill="1" applyBorder="1" applyAlignment="1">
      <alignment horizontal="center" vertical="center"/>
    </xf>
    <xf numFmtId="49" fontId="9" fillId="12" borderId="54" xfId="0" applyNumberFormat="1" applyFont="1" applyFill="1" applyBorder="1" applyAlignment="1">
      <alignment horizontal="center" vertical="center"/>
    </xf>
    <xf numFmtId="49" fontId="9" fillId="12" borderId="68" xfId="0" applyNumberFormat="1" applyFont="1" applyFill="1" applyBorder="1" applyAlignment="1">
      <alignment horizontal="center" vertical="center"/>
    </xf>
    <xf numFmtId="41" fontId="22" fillId="12" borderId="80" xfId="1" applyFont="1" applyFill="1" applyBorder="1" applyAlignment="1">
      <alignment horizontal="center" vertical="center"/>
    </xf>
    <xf numFmtId="41" fontId="22" fillId="12" borderId="54" xfId="1" applyFont="1" applyFill="1" applyBorder="1" applyAlignment="1">
      <alignment horizontal="center" vertical="center"/>
    </xf>
    <xf numFmtId="41" fontId="22" fillId="12" borderId="68" xfId="1" applyFont="1" applyFill="1" applyBorder="1" applyAlignment="1">
      <alignment horizontal="center" vertical="center"/>
    </xf>
    <xf numFmtId="181" fontId="22" fillId="12" borderId="80" xfId="1" applyNumberFormat="1" applyFont="1" applyFill="1" applyBorder="1" applyAlignment="1">
      <alignment horizontal="center" vertical="center"/>
    </xf>
    <xf numFmtId="181" fontId="22" fillId="12" borderId="54" xfId="1" applyNumberFormat="1" applyFont="1" applyFill="1" applyBorder="1" applyAlignment="1">
      <alignment horizontal="center" vertical="center"/>
    </xf>
    <xf numFmtId="181" fontId="22" fillId="12" borderId="68" xfId="1" applyNumberFormat="1" applyFont="1" applyFill="1" applyBorder="1" applyAlignment="1">
      <alignment horizontal="center" vertical="center"/>
    </xf>
    <xf numFmtId="182" fontId="22" fillId="12" borderId="80" xfId="1" applyNumberFormat="1" applyFont="1" applyFill="1" applyBorder="1" applyAlignment="1">
      <alignment horizontal="center" vertical="center"/>
    </xf>
    <xf numFmtId="182" fontId="22" fillId="12" borderId="54" xfId="1" applyNumberFormat="1" applyFont="1" applyFill="1" applyBorder="1" applyAlignment="1">
      <alignment horizontal="center" vertical="center"/>
    </xf>
    <xf numFmtId="182" fontId="22" fillId="12" borderId="68" xfId="1" applyNumberFormat="1" applyFont="1" applyFill="1" applyBorder="1" applyAlignment="1">
      <alignment horizontal="center" vertical="center"/>
    </xf>
    <xf numFmtId="180" fontId="22" fillId="12" borderId="80" xfId="1" applyNumberFormat="1" applyFont="1" applyFill="1" applyBorder="1" applyAlignment="1">
      <alignment horizontal="center" vertical="center"/>
    </xf>
    <xf numFmtId="180" fontId="22" fillId="12" borderId="54" xfId="1" applyNumberFormat="1" applyFont="1" applyFill="1" applyBorder="1" applyAlignment="1">
      <alignment horizontal="center" vertical="center"/>
    </xf>
    <xf numFmtId="180" fontId="22" fillId="12" borderId="68" xfId="1" applyNumberFormat="1" applyFont="1" applyFill="1" applyBorder="1" applyAlignment="1">
      <alignment horizontal="center" vertical="center"/>
    </xf>
    <xf numFmtId="41" fontId="22" fillId="12" borderId="88" xfId="1" applyFont="1" applyFill="1" applyBorder="1" applyAlignment="1">
      <alignment horizontal="center" vertical="center"/>
    </xf>
    <xf numFmtId="186" fontId="43" fillId="2" borderId="60" xfId="1" applyNumberFormat="1" applyFont="1" applyFill="1" applyBorder="1" applyAlignment="1">
      <alignment horizontal="right" vertical="center"/>
    </xf>
    <xf numFmtId="186" fontId="43" fillId="2" borderId="1" xfId="1" applyNumberFormat="1" applyFont="1" applyFill="1" applyBorder="1" applyAlignment="1">
      <alignment horizontal="right" vertical="center"/>
    </xf>
    <xf numFmtId="186" fontId="43" fillId="2" borderId="64" xfId="1" applyNumberFormat="1" applyFont="1" applyFill="1" applyBorder="1" applyAlignment="1">
      <alignment horizontal="right" vertical="center"/>
    </xf>
    <xf numFmtId="0" fontId="20" fillId="0" borderId="1" xfId="0" applyFont="1" applyBorder="1" applyAlignment="1">
      <alignment horizontal="center" vertical="center"/>
    </xf>
    <xf numFmtId="0" fontId="20" fillId="0" borderId="13" xfId="0" applyFont="1" applyBorder="1" applyAlignment="1">
      <alignment horizontal="center" vertical="center"/>
    </xf>
    <xf numFmtId="186" fontId="43" fillId="2" borderId="13" xfId="1" applyNumberFormat="1" applyFont="1" applyFill="1" applyBorder="1" applyAlignment="1">
      <alignment horizontal="right" vertical="center"/>
    </xf>
    <xf numFmtId="180" fontId="9" fillId="2" borderId="36" xfId="1" applyNumberFormat="1" applyFont="1" applyFill="1" applyBorder="1" applyAlignment="1">
      <alignment horizontal="right" vertical="center"/>
    </xf>
    <xf numFmtId="180" fontId="9" fillId="2" borderId="145" xfId="1" applyNumberFormat="1" applyFont="1" applyFill="1" applyBorder="1" applyAlignment="1">
      <alignment horizontal="right" vertical="center"/>
    </xf>
    <xf numFmtId="0" fontId="26" fillId="0" borderId="25" xfId="0" applyFont="1" applyBorder="1" applyAlignment="1">
      <alignment horizontal="distributed" vertical="center"/>
    </xf>
    <xf numFmtId="0" fontId="26" fillId="0" borderId="40" xfId="0" applyFont="1" applyBorder="1" applyAlignment="1">
      <alignment horizontal="distributed" vertical="center"/>
    </xf>
    <xf numFmtId="180" fontId="9" fillId="2" borderId="100" xfId="1" applyNumberFormat="1" applyFont="1" applyFill="1" applyBorder="1" applyAlignment="1">
      <alignment horizontal="right" vertical="center"/>
    </xf>
    <xf numFmtId="180" fontId="9" fillId="2" borderId="154" xfId="1" applyNumberFormat="1" applyFont="1" applyFill="1" applyBorder="1" applyAlignment="1">
      <alignment horizontal="right" vertical="center"/>
    </xf>
    <xf numFmtId="0" fontId="11" fillId="0" borderId="25" xfId="0" applyFont="1" applyBorder="1" applyAlignment="1">
      <alignment horizontal="distributed" vertical="center"/>
    </xf>
    <xf numFmtId="0" fontId="11" fillId="0" borderId="40" xfId="0" applyFont="1" applyBorder="1" applyAlignment="1">
      <alignment horizontal="distributed" vertical="center"/>
    </xf>
    <xf numFmtId="0" fontId="27" fillId="7" borderId="25" xfId="0" applyFont="1" applyFill="1" applyBorder="1" applyAlignment="1">
      <alignment horizontal="distributed" vertical="center"/>
    </xf>
    <xf numFmtId="0" fontId="27" fillId="7" borderId="40" xfId="0" applyFont="1" applyFill="1" applyBorder="1" applyAlignment="1">
      <alignment horizontal="distributed" vertical="center"/>
    </xf>
    <xf numFmtId="180" fontId="21" fillId="7" borderId="41" xfId="1" applyNumberFormat="1" applyFont="1" applyFill="1" applyBorder="1" applyAlignment="1">
      <alignment horizontal="right" vertical="center"/>
    </xf>
    <xf numFmtId="180" fontId="21" fillId="7" borderId="42" xfId="1" applyNumberFormat="1" applyFont="1" applyFill="1" applyBorder="1" applyAlignment="1">
      <alignment horizontal="right" vertical="center"/>
    </xf>
    <xf numFmtId="180" fontId="21" fillId="7" borderId="43" xfId="1" applyNumberFormat="1" applyFont="1" applyFill="1" applyBorder="1" applyAlignment="1">
      <alignment horizontal="right" vertical="center"/>
    </xf>
    <xf numFmtId="180" fontId="21" fillId="7" borderId="36" xfId="1" applyNumberFormat="1" applyFont="1" applyFill="1" applyBorder="1" applyAlignment="1">
      <alignment horizontal="right" vertical="center"/>
    </xf>
    <xf numFmtId="180" fontId="9" fillId="6" borderId="36" xfId="1" applyNumberFormat="1" applyFont="1" applyFill="1" applyBorder="1" applyAlignment="1">
      <alignment horizontal="right" vertical="center"/>
    </xf>
    <xf numFmtId="180" fontId="9" fillId="6" borderId="145" xfId="1" applyNumberFormat="1" applyFont="1" applyFill="1" applyBorder="1" applyAlignment="1">
      <alignment horizontal="right" vertical="center"/>
    </xf>
    <xf numFmtId="0" fontId="24" fillId="0" borderId="25" xfId="0" applyFont="1" applyBorder="1" applyAlignment="1">
      <alignment horizontal="distributed" vertical="center"/>
    </xf>
    <xf numFmtId="0" fontId="24" fillId="0" borderId="40" xfId="0" applyFont="1" applyBorder="1" applyAlignment="1">
      <alignment horizontal="distributed" vertical="center"/>
    </xf>
    <xf numFmtId="41" fontId="20" fillId="8" borderId="44" xfId="1" applyFont="1" applyFill="1" applyBorder="1" applyAlignment="1">
      <alignment horizontal="right" vertical="center"/>
    </xf>
    <xf numFmtId="41" fontId="20" fillId="8" borderId="45" xfId="1" applyFont="1" applyFill="1" applyBorder="1" applyAlignment="1">
      <alignment horizontal="right" vertical="center"/>
    </xf>
    <xf numFmtId="41" fontId="20" fillId="8" borderId="227" xfId="1" applyFont="1" applyFill="1" applyBorder="1" applyAlignment="1">
      <alignment horizontal="right" vertical="center"/>
    </xf>
    <xf numFmtId="49" fontId="44" fillId="0" borderId="69" xfId="0" applyNumberFormat="1" applyFont="1" applyBorder="1" applyAlignment="1">
      <alignment horizontal="left" vertical="center" shrinkToFit="1"/>
    </xf>
    <xf numFmtId="49" fontId="44" fillId="0" borderId="70" xfId="0" quotePrefix="1" applyNumberFormat="1" applyFont="1" applyBorder="1" applyAlignment="1">
      <alignment horizontal="left" vertical="center" shrinkToFit="1"/>
    </xf>
    <xf numFmtId="0" fontId="9" fillId="0" borderId="70" xfId="0" applyFont="1" applyBorder="1" applyAlignment="1">
      <alignment horizontal="distributed" vertical="center" indent="1"/>
    </xf>
    <xf numFmtId="0" fontId="9" fillId="0" borderId="71" xfId="0" applyFont="1" applyBorder="1" applyAlignment="1">
      <alignment horizontal="distributed" vertical="center" indent="1"/>
    </xf>
    <xf numFmtId="41" fontId="20" fillId="6" borderId="101" xfId="1" applyFont="1" applyFill="1" applyBorder="1" applyAlignment="1">
      <alignment horizontal="right" vertical="center"/>
    </xf>
    <xf numFmtId="41" fontId="20" fillId="6" borderId="102" xfId="1" applyFont="1" applyFill="1" applyBorder="1" applyAlignment="1">
      <alignment horizontal="right" vertical="center"/>
    </xf>
    <xf numFmtId="41" fontId="20" fillId="6" borderId="103" xfId="1" applyFont="1" applyFill="1" applyBorder="1" applyAlignment="1">
      <alignment horizontal="right" vertical="center"/>
    </xf>
    <xf numFmtId="41" fontId="20" fillId="6" borderId="155" xfId="1" applyFont="1" applyFill="1" applyBorder="1" applyAlignment="1">
      <alignment horizontal="right" vertical="center"/>
    </xf>
    <xf numFmtId="49" fontId="44" fillId="0" borderId="7" xfId="0" quotePrefix="1" applyNumberFormat="1" applyFont="1" applyBorder="1" applyAlignment="1">
      <alignment horizontal="left" vertical="center" shrinkToFit="1"/>
    </xf>
    <xf numFmtId="49" fontId="44" fillId="0" borderId="5" xfId="0" quotePrefix="1" applyNumberFormat="1" applyFont="1" applyBorder="1" applyAlignment="1">
      <alignment horizontal="left" vertical="center" shrinkToFit="1"/>
    </xf>
    <xf numFmtId="0" fontId="9" fillId="0" borderId="5" xfId="0" applyFont="1" applyBorder="1" applyAlignment="1">
      <alignment horizontal="distributed" vertical="center" indent="1"/>
    </xf>
    <xf numFmtId="0" fontId="9" fillId="0" borderId="6" xfId="0" applyFont="1" applyBorder="1" applyAlignment="1">
      <alignment horizontal="distributed" vertical="center" indent="1"/>
    </xf>
    <xf numFmtId="41" fontId="20" fillId="8" borderId="46" xfId="1" applyFont="1" applyFill="1" applyBorder="1" applyAlignment="1">
      <alignment horizontal="right" vertical="center"/>
    </xf>
    <xf numFmtId="180" fontId="21" fillId="0" borderId="47" xfId="1" applyNumberFormat="1" applyFont="1" applyBorder="1" applyAlignment="1">
      <alignment horizontal="right" vertical="center"/>
    </xf>
    <xf numFmtId="180" fontId="21" fillId="0" borderId="48" xfId="1" applyNumberFormat="1" applyFont="1" applyBorder="1" applyAlignment="1">
      <alignment horizontal="right" vertical="center"/>
    </xf>
    <xf numFmtId="180" fontId="21" fillId="0" borderId="92" xfId="1" applyNumberFormat="1" applyFont="1" applyBorder="1" applyAlignment="1">
      <alignment horizontal="right" vertical="center"/>
    </xf>
    <xf numFmtId="180" fontId="21" fillId="0" borderId="39" xfId="1" applyNumberFormat="1" applyFont="1" applyBorder="1" applyAlignment="1">
      <alignment horizontal="right" vertical="center"/>
    </xf>
    <xf numFmtId="180" fontId="9" fillId="2" borderId="39" xfId="1" applyNumberFormat="1" applyFont="1" applyFill="1" applyBorder="1" applyAlignment="1">
      <alignment horizontal="right" vertical="center"/>
    </xf>
    <xf numFmtId="180" fontId="9" fillId="2" borderId="141" xfId="1" applyNumberFormat="1" applyFont="1" applyFill="1" applyBorder="1" applyAlignment="1">
      <alignment horizontal="right" vertical="center"/>
    </xf>
    <xf numFmtId="41" fontId="15" fillId="0" borderId="31" xfId="1" applyFont="1" applyBorder="1" applyAlignment="1">
      <alignment horizontal="right" vertical="center" shrinkToFit="1"/>
    </xf>
    <xf numFmtId="41" fontId="15" fillId="0" borderId="16" xfId="1" applyFont="1" applyBorder="1" applyAlignment="1">
      <alignment horizontal="right" vertical="center" shrinkToFit="1"/>
    </xf>
    <xf numFmtId="41" fontId="15" fillId="0" borderId="30" xfId="1" applyFont="1" applyBorder="1" applyAlignment="1">
      <alignment horizontal="right" vertical="center" shrinkToFit="1"/>
    </xf>
    <xf numFmtId="41" fontId="20" fillId="6" borderId="31" xfId="1" applyFont="1" applyFill="1" applyBorder="1" applyAlignment="1">
      <alignment horizontal="right" vertical="center" shrinkToFit="1"/>
    </xf>
    <xf numFmtId="41" fontId="20" fillId="6" borderId="16" xfId="1" applyFont="1" applyFill="1" applyBorder="1" applyAlignment="1">
      <alignment horizontal="right" vertical="center" shrinkToFit="1"/>
    </xf>
    <xf numFmtId="41" fontId="20" fillId="6" borderId="30" xfId="1" applyFont="1" applyFill="1" applyBorder="1" applyAlignment="1">
      <alignment horizontal="right" vertical="center" shrinkToFit="1"/>
    </xf>
    <xf numFmtId="41" fontId="20" fillId="8" borderId="31" xfId="1" applyFont="1" applyFill="1" applyBorder="1" applyAlignment="1">
      <alignment horizontal="right" vertical="center" shrinkToFit="1"/>
    </xf>
    <xf numFmtId="41" fontId="20" fillId="8" borderId="16" xfId="1" applyFont="1" applyFill="1" applyBorder="1" applyAlignment="1">
      <alignment horizontal="right" vertical="center" shrinkToFit="1"/>
    </xf>
    <xf numFmtId="41" fontId="20" fillId="8" borderId="140" xfId="1" applyFont="1" applyFill="1" applyBorder="1" applyAlignment="1">
      <alignment horizontal="right" vertical="center" shrinkToFit="1"/>
    </xf>
    <xf numFmtId="0" fontId="73" fillId="0" borderId="93" xfId="0" applyFont="1" applyBorder="1" applyAlignment="1">
      <alignment horizontal="center" vertical="center"/>
    </xf>
    <xf numFmtId="0" fontId="73" fillId="0" borderId="53" xfId="0" applyFont="1" applyBorder="1" applyAlignment="1">
      <alignment horizontal="center" vertical="center"/>
    </xf>
    <xf numFmtId="0" fontId="73" fillId="0" borderId="95" xfId="0" applyFont="1" applyBorder="1" applyAlignment="1">
      <alignment horizontal="center" vertical="center"/>
    </xf>
    <xf numFmtId="0" fontId="54" fillId="0" borderId="93" xfId="0" applyFont="1" applyBorder="1" applyAlignment="1">
      <alignment horizontal="center" vertical="center"/>
    </xf>
    <xf numFmtId="0" fontId="54" fillId="0" borderId="95" xfId="0" applyFont="1" applyBorder="1" applyAlignment="1">
      <alignment horizontal="center" vertical="center"/>
    </xf>
    <xf numFmtId="177" fontId="20" fillId="8" borderId="40" xfId="0" applyNumberFormat="1" applyFont="1" applyFill="1" applyBorder="1" applyAlignment="1">
      <alignment horizontal="center" vertical="center" shrinkToFit="1"/>
    </xf>
    <xf numFmtId="177" fontId="20" fillId="8" borderId="42" xfId="0" applyNumberFormat="1" applyFont="1" applyFill="1" applyBorder="1" applyAlignment="1">
      <alignment horizontal="center" vertical="center" shrinkToFit="1"/>
    </xf>
    <xf numFmtId="177" fontId="20" fillId="8" borderId="43" xfId="0" applyNumberFormat="1" applyFont="1" applyFill="1" applyBorder="1" applyAlignment="1">
      <alignment horizontal="center" vertical="center" shrinkToFit="1"/>
    </xf>
    <xf numFmtId="41" fontId="15" fillId="0" borderId="36" xfId="1" applyFont="1" applyBorder="1" applyAlignment="1">
      <alignment horizontal="right" vertical="center" shrinkToFit="1"/>
    </xf>
    <xf numFmtId="41" fontId="20" fillId="6" borderId="36" xfId="1" applyFont="1" applyFill="1" applyBorder="1" applyAlignment="1">
      <alignment horizontal="right" vertical="center" shrinkToFit="1"/>
    </xf>
    <xf numFmtId="41" fontId="20" fillId="8" borderId="36" xfId="1" applyFont="1" applyFill="1" applyBorder="1" applyAlignment="1">
      <alignment horizontal="right" vertical="center" shrinkToFit="1"/>
    </xf>
    <xf numFmtId="41" fontId="20" fillId="8" borderId="145" xfId="1" applyFont="1" applyFill="1" applyBorder="1" applyAlignment="1">
      <alignment horizontal="right" vertical="center" shrinkToFit="1"/>
    </xf>
    <xf numFmtId="180" fontId="35" fillId="2" borderId="22" xfId="1" applyNumberFormat="1" applyFont="1" applyFill="1" applyBorder="1" applyAlignment="1">
      <alignment horizontal="right" vertical="center" shrinkToFit="1"/>
    </xf>
    <xf numFmtId="180" fontId="35" fillId="2" borderId="149" xfId="1" applyNumberFormat="1" applyFont="1" applyFill="1" applyBorder="1" applyAlignment="1">
      <alignment horizontal="right" vertical="center" shrinkToFit="1"/>
    </xf>
    <xf numFmtId="0" fontId="73" fillId="0" borderId="0" xfId="0" applyFont="1" applyBorder="1" applyAlignment="1">
      <alignment horizontal="center" vertical="center" wrapText="1"/>
    </xf>
    <xf numFmtId="0" fontId="94" fillId="0" borderId="93" xfId="0" applyFont="1" applyBorder="1" applyAlignment="1">
      <alignment horizontal="center" vertical="center"/>
    </xf>
    <xf numFmtId="0" fontId="11" fillId="0" borderId="53" xfId="0" applyFont="1" applyBorder="1" applyAlignment="1">
      <alignment horizontal="center" vertical="center"/>
    </xf>
    <xf numFmtId="0" fontId="11" fillId="0" borderId="95" xfId="0" applyFont="1" applyBorder="1" applyAlignment="1">
      <alignment horizontal="center" vertical="center"/>
    </xf>
    <xf numFmtId="177" fontId="20" fillId="8" borderId="15" xfId="0" applyNumberFormat="1" applyFont="1" applyFill="1" applyBorder="1" applyAlignment="1">
      <alignment horizontal="center" vertical="center" shrinkToFit="1"/>
    </xf>
    <xf numFmtId="177" fontId="20" fillId="8" borderId="51" xfId="0" applyNumberFormat="1" applyFont="1" applyFill="1" applyBorder="1" applyAlignment="1">
      <alignment horizontal="center" vertical="center" shrinkToFit="1"/>
    </xf>
    <xf numFmtId="177" fontId="20" fillId="8" borderId="52" xfId="0" applyNumberFormat="1" applyFont="1" applyFill="1" applyBorder="1" applyAlignment="1">
      <alignment horizontal="center" vertical="center" shrinkToFit="1"/>
    </xf>
    <xf numFmtId="0" fontId="54" fillId="7" borderId="57" xfId="0" applyFont="1" applyFill="1" applyBorder="1" applyAlignment="1">
      <alignment horizontal="center" vertical="center"/>
    </xf>
    <xf numFmtId="0" fontId="54" fillId="7" borderId="58" xfId="0" applyFont="1" applyFill="1" applyBorder="1" applyAlignment="1">
      <alignment horizontal="center" vertical="center"/>
    </xf>
    <xf numFmtId="0" fontId="9" fillId="7" borderId="96" xfId="0" applyFont="1" applyFill="1" applyBorder="1" applyAlignment="1">
      <alignment horizontal="center" vertical="center"/>
    </xf>
    <xf numFmtId="0" fontId="20" fillId="7" borderId="96" xfId="0" applyFont="1" applyFill="1" applyBorder="1" applyAlignment="1">
      <alignment horizontal="center" vertical="center"/>
    </xf>
    <xf numFmtId="0" fontId="54" fillId="7" borderId="96" xfId="0" applyFont="1" applyFill="1" applyBorder="1" applyAlignment="1">
      <alignment horizontal="center" vertical="center"/>
    </xf>
    <xf numFmtId="0" fontId="54" fillId="7" borderId="76" xfId="0" applyFont="1" applyFill="1" applyBorder="1" applyAlignment="1">
      <alignment horizontal="center" vertical="center"/>
    </xf>
    <xf numFmtId="0" fontId="9" fillId="0" borderId="7" xfId="0" applyFont="1" applyBorder="1" applyAlignment="1">
      <alignment horizontal="left" vertical="center" indent="4"/>
    </xf>
    <xf numFmtId="0" fontId="9" fillId="0" borderId="5" xfId="0" applyFont="1" applyBorder="1" applyAlignment="1">
      <alignment horizontal="left" vertical="center" indent="4"/>
    </xf>
    <xf numFmtId="0" fontId="9" fillId="0" borderId="6" xfId="0" applyFont="1" applyBorder="1" applyAlignment="1">
      <alignment horizontal="left" vertical="center" indent="4"/>
    </xf>
    <xf numFmtId="180" fontId="35" fillId="2" borderId="37" xfId="1" applyNumberFormat="1" applyFont="1" applyFill="1" applyBorder="1" applyAlignment="1">
      <alignment horizontal="right" vertical="center" shrinkToFit="1"/>
    </xf>
    <xf numFmtId="180" fontId="35" fillId="2" borderId="0" xfId="1" applyNumberFormat="1" applyFont="1" applyFill="1" applyBorder="1" applyAlignment="1">
      <alignment horizontal="right" vertical="center" shrinkToFit="1"/>
    </xf>
    <xf numFmtId="180" fontId="35" fillId="2" borderId="67" xfId="1" applyNumberFormat="1" applyFont="1" applyFill="1" applyBorder="1" applyAlignment="1">
      <alignment horizontal="right" vertical="center" shrinkToFit="1"/>
    </xf>
    <xf numFmtId="0" fontId="44" fillId="0" borderId="69" xfId="0" quotePrefix="1" applyFont="1" applyBorder="1" applyAlignment="1">
      <alignment horizontal="right" vertical="center" wrapText="1"/>
    </xf>
    <xf numFmtId="0" fontId="44" fillId="0" borderId="70" xfId="0" applyFont="1" applyBorder="1" applyAlignment="1">
      <alignment horizontal="right" vertical="center" wrapText="1"/>
    </xf>
    <xf numFmtId="0" fontId="54" fillId="0" borderId="70" xfId="0" applyFont="1" applyBorder="1" applyAlignment="1">
      <alignment horizontal="left" vertical="center"/>
    </xf>
    <xf numFmtId="0" fontId="9" fillId="0" borderId="70" xfId="0" applyFont="1" applyBorder="1" applyAlignment="1">
      <alignment horizontal="left" vertical="center"/>
    </xf>
    <xf numFmtId="0" fontId="9" fillId="0" borderId="71" xfId="0" applyFont="1" applyBorder="1" applyAlignment="1">
      <alignment horizontal="left" vertical="center"/>
    </xf>
    <xf numFmtId="180" fontId="15" fillId="0" borderId="80" xfId="1" applyNumberFormat="1" applyFont="1" applyBorder="1" applyAlignment="1">
      <alignment horizontal="center" vertical="center" shrinkToFit="1"/>
    </xf>
    <xf numFmtId="180" fontId="15" fillId="0" borderId="54" xfId="1" applyNumberFormat="1" applyFont="1" applyBorder="1" applyAlignment="1">
      <alignment horizontal="center" vertical="center" shrinkToFit="1"/>
    </xf>
    <xf numFmtId="180" fontId="15" fillId="0" borderId="68" xfId="1" applyNumberFormat="1" applyFont="1" applyBorder="1" applyAlignment="1">
      <alignment horizontal="center" vertical="center" shrinkToFit="1"/>
    </xf>
    <xf numFmtId="180" fontId="20" fillId="6" borderId="54" xfId="1" applyNumberFormat="1" applyFont="1" applyFill="1" applyBorder="1" applyAlignment="1">
      <alignment horizontal="center" vertical="center" shrinkToFit="1"/>
    </xf>
    <xf numFmtId="180" fontId="20" fillId="6" borderId="68" xfId="1" applyNumberFormat="1" applyFont="1" applyFill="1" applyBorder="1" applyAlignment="1">
      <alignment horizontal="center" vertical="center" shrinkToFit="1"/>
    </xf>
    <xf numFmtId="180" fontId="20" fillId="8" borderId="69" xfId="1" applyNumberFormat="1" applyFont="1" applyFill="1" applyBorder="1" applyAlignment="1">
      <alignment horizontal="center" vertical="center" shrinkToFit="1"/>
    </xf>
    <xf numFmtId="180" fontId="20" fillId="8" borderId="70" xfId="1" applyNumberFormat="1" applyFont="1" applyFill="1" applyBorder="1" applyAlignment="1">
      <alignment horizontal="center" vertical="center" shrinkToFit="1"/>
    </xf>
    <xf numFmtId="180" fontId="20" fillId="8" borderId="228" xfId="1" applyNumberFormat="1" applyFont="1" applyFill="1" applyBorder="1" applyAlignment="1">
      <alignment horizontal="center" vertical="center" shrinkToFit="1"/>
    </xf>
    <xf numFmtId="0" fontId="9" fillId="0" borderId="60" xfId="0" applyFont="1" applyBorder="1" applyAlignment="1">
      <alignment horizontal="left" vertical="center"/>
    </xf>
    <xf numFmtId="0" fontId="9" fillId="0" borderId="1" xfId="0" applyFont="1" applyBorder="1" applyAlignment="1">
      <alignment horizontal="left" vertical="center"/>
    </xf>
    <xf numFmtId="177" fontId="22" fillId="10" borderId="1" xfId="0" applyNumberFormat="1" applyFont="1" applyFill="1" applyBorder="1" applyAlignment="1">
      <alignment horizontal="center" vertical="center"/>
    </xf>
    <xf numFmtId="41" fontId="15" fillId="0" borderId="229" xfId="1" applyFont="1" applyBorder="1" applyAlignment="1">
      <alignment horizontal="right" vertical="center" shrinkToFit="1"/>
    </xf>
    <xf numFmtId="41" fontId="15" fillId="0" borderId="230" xfId="1" applyFont="1" applyBorder="1" applyAlignment="1">
      <alignment horizontal="right" vertical="center" shrinkToFit="1"/>
    </xf>
    <xf numFmtId="180" fontId="35" fillId="6" borderId="231" xfId="1" applyNumberFormat="1" applyFont="1" applyFill="1" applyBorder="1" applyAlignment="1">
      <alignment horizontal="right" vertical="center" shrinkToFit="1"/>
    </xf>
    <xf numFmtId="180" fontId="35" fillId="6" borderId="230" xfId="1" applyNumberFormat="1" applyFont="1" applyFill="1" applyBorder="1" applyAlignment="1">
      <alignment horizontal="right" vertical="center" shrinkToFit="1"/>
    </xf>
    <xf numFmtId="180" fontId="35" fillId="6" borderId="232" xfId="1" applyNumberFormat="1" applyFont="1" applyFill="1" applyBorder="1" applyAlignment="1">
      <alignment horizontal="right" vertical="center" shrinkToFit="1"/>
    </xf>
    <xf numFmtId="180" fontId="35" fillId="8" borderId="23" xfId="1" applyNumberFormat="1" applyFont="1" applyFill="1" applyBorder="1" applyAlignment="1">
      <alignment horizontal="right" vertical="center" shrinkToFit="1"/>
    </xf>
    <xf numFmtId="180" fontId="35" fillId="8" borderId="38" xfId="1" applyNumberFormat="1" applyFont="1" applyFill="1" applyBorder="1" applyAlignment="1">
      <alignment horizontal="right" vertical="center" shrinkToFit="1"/>
    </xf>
    <xf numFmtId="180" fontId="35" fillId="8" borderId="146" xfId="1" applyNumberFormat="1" applyFont="1" applyFill="1" applyBorder="1" applyAlignment="1">
      <alignment horizontal="right" vertical="center" shrinkToFit="1"/>
    </xf>
    <xf numFmtId="0" fontId="73" fillId="0" borderId="44" xfId="0" applyFont="1" applyBorder="1" applyAlignment="1">
      <alignment horizontal="center" vertical="center"/>
    </xf>
    <xf numFmtId="0" fontId="73" fillId="0" borderId="45" xfId="0" applyFont="1" applyBorder="1" applyAlignment="1">
      <alignment horizontal="center" vertical="center"/>
    </xf>
    <xf numFmtId="0" fontId="73" fillId="0" borderId="46" xfId="0" applyFont="1" applyBorder="1" applyAlignment="1">
      <alignment horizontal="center" vertical="center"/>
    </xf>
    <xf numFmtId="0" fontId="54" fillId="0" borderId="44" xfId="0" applyFont="1" applyBorder="1" applyAlignment="1">
      <alignment horizontal="center" vertical="center"/>
    </xf>
    <xf numFmtId="0" fontId="54" fillId="0" borderId="46" xfId="0" applyFont="1" applyBorder="1" applyAlignment="1">
      <alignment horizontal="center" vertical="center"/>
    </xf>
    <xf numFmtId="177" fontId="20" fillId="8" borderId="94" xfId="0" applyNumberFormat="1" applyFont="1" applyFill="1" applyBorder="1" applyAlignment="1">
      <alignment horizontal="center" vertical="center" shrinkToFit="1"/>
    </xf>
    <xf numFmtId="177" fontId="20" fillId="8" borderId="48" xfId="0" applyNumberFormat="1" applyFont="1" applyFill="1" applyBorder="1" applyAlignment="1">
      <alignment horizontal="center" vertical="center" shrinkToFit="1"/>
    </xf>
    <xf numFmtId="177" fontId="20" fillId="8" borderId="92" xfId="0" applyNumberFormat="1" applyFont="1" applyFill="1" applyBorder="1" applyAlignment="1">
      <alignment horizontal="center" vertical="center" shrinkToFit="1"/>
    </xf>
    <xf numFmtId="41" fontId="15" fillId="0" borderId="35" xfId="1" applyFont="1" applyBorder="1" applyAlignment="1">
      <alignment horizontal="right" vertical="center" shrinkToFit="1"/>
    </xf>
    <xf numFmtId="41" fontId="20" fillId="6" borderId="35" xfId="1" applyFont="1" applyFill="1" applyBorder="1" applyAlignment="1">
      <alignment horizontal="right" vertical="center" shrinkToFit="1"/>
    </xf>
    <xf numFmtId="41" fontId="20" fillId="8" borderId="39" xfId="1" applyFont="1" applyFill="1" applyBorder="1" applyAlignment="1">
      <alignment horizontal="right" vertical="center" shrinkToFit="1"/>
    </xf>
    <xf numFmtId="41" fontId="20" fillId="8" borderId="141" xfId="1" applyFont="1" applyFill="1" applyBorder="1" applyAlignment="1">
      <alignment horizontal="right" vertical="center" shrinkToFit="1"/>
    </xf>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9" fillId="0" borderId="14" xfId="0" applyFont="1" applyBorder="1" applyAlignment="1">
      <alignment horizontal="distributed" vertical="center"/>
    </xf>
    <xf numFmtId="0" fontId="9" fillId="0" borderId="16" xfId="0" applyFont="1" applyBorder="1" applyAlignment="1">
      <alignment horizontal="distributed" vertical="center"/>
    </xf>
    <xf numFmtId="0" fontId="9" fillId="0" borderId="10" xfId="0" quotePrefix="1" applyFont="1" applyBorder="1" applyAlignment="1">
      <alignment horizontal="center" vertical="center"/>
    </xf>
    <xf numFmtId="41" fontId="9" fillId="0" borderId="9" xfId="1" applyFont="1" applyBorder="1" applyAlignment="1">
      <alignment horizontal="center" vertical="center"/>
    </xf>
    <xf numFmtId="41" fontId="9" fillId="0" borderId="15" xfId="1" applyFont="1" applyBorder="1" applyAlignment="1">
      <alignment horizontal="center" vertical="center"/>
    </xf>
    <xf numFmtId="41" fontId="22" fillId="0" borderId="0" xfId="1" applyFont="1" applyBorder="1" applyAlignment="1">
      <alignment horizontal="right" vertical="center"/>
    </xf>
    <xf numFmtId="0" fontId="58" fillId="0" borderId="8" xfId="0" applyFont="1" applyBorder="1" applyAlignment="1">
      <alignment horizontal="distributed" vertical="center"/>
    </xf>
    <xf numFmtId="0" fontId="58" fillId="0" borderId="10" xfId="0" applyFont="1" applyBorder="1" applyAlignment="1">
      <alignment horizontal="distributed" vertical="center"/>
    </xf>
    <xf numFmtId="0" fontId="58" fillId="0" borderId="14" xfId="0" applyFont="1" applyBorder="1" applyAlignment="1">
      <alignment horizontal="distributed" vertical="center"/>
    </xf>
    <xf numFmtId="0" fontId="58" fillId="0" borderId="16" xfId="0" applyFont="1" applyBorder="1" applyAlignment="1">
      <alignment horizontal="distributed" vertical="center"/>
    </xf>
    <xf numFmtId="183" fontId="22" fillId="0" borderId="0" xfId="1" applyNumberFormat="1" applyFont="1" applyBorder="1" applyAlignment="1">
      <alignment horizontal="distributed" vertical="center"/>
    </xf>
    <xf numFmtId="0" fontId="44" fillId="0" borderId="37" xfId="0" quotePrefix="1" applyFont="1" applyBorder="1" applyAlignment="1">
      <alignment horizontal="right" vertical="center"/>
    </xf>
    <xf numFmtId="0" fontId="44" fillId="0" borderId="0" xfId="0" quotePrefix="1" applyFont="1" applyBorder="1" applyAlignment="1">
      <alignment horizontal="right" vertical="center"/>
    </xf>
    <xf numFmtId="0" fontId="20" fillId="0" borderId="0" xfId="0" applyFont="1" applyBorder="1" applyAlignment="1">
      <alignment horizontal="left" vertical="center"/>
    </xf>
    <xf numFmtId="0" fontId="20" fillId="0" borderId="23" xfId="0" applyFont="1" applyBorder="1" applyAlignment="1">
      <alignment horizontal="left" vertical="center"/>
    </xf>
    <xf numFmtId="180" fontId="35" fillId="2" borderId="38" xfId="1" applyNumberFormat="1" applyFont="1" applyFill="1" applyBorder="1" applyAlignment="1">
      <alignment horizontal="right" vertical="center" shrinkToFit="1"/>
    </xf>
    <xf numFmtId="0" fontId="9" fillId="0" borderId="1" xfId="0" applyFont="1" applyBorder="1" applyAlignment="1">
      <alignment horizontal="left" vertical="center" indent="1"/>
    </xf>
    <xf numFmtId="0" fontId="9" fillId="0" borderId="13" xfId="0" applyFont="1" applyBorder="1" applyAlignment="1">
      <alignment horizontal="left" vertical="center" indent="1"/>
    </xf>
    <xf numFmtId="41" fontId="97" fillId="2" borderId="60" xfId="1" applyFont="1" applyFill="1" applyBorder="1" applyAlignment="1">
      <alignment horizontal="right" vertical="center" shrinkToFit="1"/>
    </xf>
    <xf numFmtId="41" fontId="97" fillId="2" borderId="1" xfId="1" applyFont="1" applyFill="1" applyBorder="1" applyAlignment="1">
      <alignment horizontal="right" vertical="center" shrinkToFit="1"/>
    </xf>
    <xf numFmtId="41" fontId="97" fillId="2" borderId="64" xfId="1" applyFont="1" applyFill="1" applyBorder="1" applyAlignment="1">
      <alignment horizontal="right" vertical="center" shrinkToFit="1"/>
    </xf>
    <xf numFmtId="0" fontId="47" fillId="0" borderId="116" xfId="0" quotePrefix="1" applyFont="1" applyBorder="1" applyAlignment="1">
      <alignment horizontal="right" vertical="center" shrinkToFit="1"/>
    </xf>
    <xf numFmtId="0" fontId="47" fillId="0" borderId="78" xfId="0" quotePrefix="1" applyFont="1" applyBorder="1" applyAlignment="1">
      <alignment horizontal="right" vertical="center" shrinkToFit="1"/>
    </xf>
    <xf numFmtId="0" fontId="20" fillId="0" borderId="1" xfId="0" applyFont="1" applyBorder="1" applyAlignment="1">
      <alignment horizontal="left" vertical="center" indent="1"/>
    </xf>
    <xf numFmtId="0" fontId="20" fillId="0" borderId="13" xfId="0" applyFont="1" applyBorder="1" applyAlignment="1">
      <alignment horizontal="left" vertical="center" indent="1"/>
    </xf>
    <xf numFmtId="0" fontId="20" fillId="0" borderId="0" xfId="0" applyFont="1" applyBorder="1" applyAlignment="1">
      <alignment horizontal="left" vertical="center" indent="1"/>
    </xf>
    <xf numFmtId="0" fontId="20" fillId="0" borderId="23" xfId="0" applyFont="1" applyBorder="1" applyAlignment="1">
      <alignment horizontal="left" vertical="center" indent="1"/>
    </xf>
    <xf numFmtId="41" fontId="42" fillId="2" borderId="60" xfId="1" applyFont="1" applyFill="1" applyBorder="1" applyAlignment="1">
      <alignment horizontal="right" vertical="center" shrinkToFit="1"/>
    </xf>
    <xf numFmtId="41" fontId="42" fillId="2" borderId="1" xfId="1" applyFont="1" applyFill="1" applyBorder="1" applyAlignment="1">
      <alignment horizontal="right" vertical="center" shrinkToFit="1"/>
    </xf>
    <xf numFmtId="41" fontId="42" fillId="2" borderId="64" xfId="1" applyFont="1" applyFill="1" applyBorder="1" applyAlignment="1">
      <alignment horizontal="right" vertical="center" shrinkToFit="1"/>
    </xf>
    <xf numFmtId="3" fontId="15" fillId="0" borderId="0" xfId="1" applyNumberFormat="1" applyFont="1" applyBorder="1" applyAlignment="1">
      <alignment horizontal="center" vertical="center"/>
    </xf>
    <xf numFmtId="0" fontId="22" fillId="0" borderId="0" xfId="0" applyFont="1" applyAlignment="1">
      <alignment horizontal="center" vertical="center" shrinkToFit="1"/>
    </xf>
    <xf numFmtId="176" fontId="22" fillId="0" borderId="54" xfId="0" applyNumberFormat="1" applyFont="1" applyBorder="1" applyAlignment="1">
      <alignment horizontal="center" vertical="center"/>
    </xf>
    <xf numFmtId="0" fontId="22" fillId="0" borderId="54" xfId="0" applyFont="1" applyBorder="1" applyAlignment="1">
      <alignment horizontal="center" vertical="center"/>
    </xf>
    <xf numFmtId="41" fontId="22" fillId="0" borderId="0" xfId="1" applyFont="1" applyAlignment="1">
      <alignment horizontal="center" vertical="center"/>
    </xf>
    <xf numFmtId="0" fontId="9" fillId="0" borderId="74" xfId="0" applyFont="1" applyBorder="1" applyAlignment="1">
      <alignment horizontal="left" vertical="center" wrapText="1" indent="1"/>
    </xf>
    <xf numFmtId="0" fontId="9" fillId="0" borderId="55" xfId="0" applyFont="1" applyBorder="1" applyAlignment="1">
      <alignment horizontal="left" vertical="center" wrapText="1" indent="1"/>
    </xf>
    <xf numFmtId="41" fontId="42" fillId="2" borderId="86" xfId="1" applyFont="1" applyFill="1" applyBorder="1" applyAlignment="1">
      <alignment horizontal="right" vertical="center" shrinkToFit="1"/>
    </xf>
    <xf numFmtId="41" fontId="42" fillId="2" borderId="74" xfId="1" applyFont="1" applyFill="1" applyBorder="1" applyAlignment="1">
      <alignment horizontal="right" vertical="center" shrinkToFit="1"/>
    </xf>
    <xf numFmtId="41" fontId="42" fillId="2" borderId="75" xfId="1" applyFont="1" applyFill="1" applyBorder="1" applyAlignment="1">
      <alignment horizontal="right" vertical="center" shrinkToFit="1"/>
    </xf>
    <xf numFmtId="0" fontId="20" fillId="0" borderId="74" xfId="0" applyFont="1" applyBorder="1" applyAlignment="1">
      <alignment horizontal="left" vertical="center" indent="1"/>
    </xf>
    <xf numFmtId="0" fontId="20" fillId="0" borderId="55" xfId="0" applyFont="1" applyBorder="1" applyAlignment="1">
      <alignment horizontal="left" vertical="center" indent="1"/>
    </xf>
    <xf numFmtId="41" fontId="42" fillId="0" borderId="86" xfId="1" applyFont="1" applyBorder="1" applyAlignment="1">
      <alignment horizontal="right" vertical="center" shrinkToFit="1"/>
    </xf>
    <xf numFmtId="41" fontId="42" fillId="0" borderId="74" xfId="1" applyFont="1" applyBorder="1" applyAlignment="1">
      <alignment horizontal="right" vertical="center" shrinkToFit="1"/>
    </xf>
    <xf numFmtId="41" fontId="42" fillId="0" borderId="75" xfId="1" applyFont="1" applyBorder="1" applyAlignment="1">
      <alignment horizontal="right" vertical="center" shrinkToFit="1"/>
    </xf>
    <xf numFmtId="41" fontId="9" fillId="0" borderId="0" xfId="1" applyFont="1" applyBorder="1" applyAlignment="1">
      <alignment horizontal="center" vertical="center"/>
    </xf>
    <xf numFmtId="41" fontId="22" fillId="0" borderId="0" xfId="1" applyFont="1" applyBorder="1" applyAlignment="1">
      <alignment horizontal="center" vertical="center"/>
    </xf>
    <xf numFmtId="41" fontId="15" fillId="0" borderId="0" xfId="1" applyFont="1" applyBorder="1" applyAlignment="1">
      <alignment horizontal="center" vertical="center"/>
    </xf>
    <xf numFmtId="41" fontId="14" fillId="0" borderId="10" xfId="1" applyFont="1" applyBorder="1" applyAlignment="1">
      <alignment horizontal="center" vertical="center"/>
    </xf>
    <xf numFmtId="41" fontId="14" fillId="0" borderId="16" xfId="1" applyFont="1" applyBorder="1" applyAlignment="1">
      <alignment horizontal="center" vertical="center"/>
    </xf>
    <xf numFmtId="0" fontId="15" fillId="0" borderId="78" xfId="0" applyFont="1" applyBorder="1" applyAlignment="1">
      <alignment horizontal="center" vertical="center"/>
    </xf>
    <xf numFmtId="0" fontId="15" fillId="0" borderId="0" xfId="0" applyFont="1" applyBorder="1" applyAlignment="1">
      <alignment horizontal="center" vertical="center"/>
    </xf>
    <xf numFmtId="0" fontId="15" fillId="0" borderId="87" xfId="0" applyFont="1" applyBorder="1" applyAlignment="1">
      <alignment horizontal="center" vertical="center"/>
    </xf>
    <xf numFmtId="0" fontId="15" fillId="0" borderId="54" xfId="0" applyFont="1" applyBorder="1" applyAlignment="1">
      <alignment horizontal="center" vertical="center"/>
    </xf>
    <xf numFmtId="41" fontId="20" fillId="0" borderId="10" xfId="1" applyFont="1" applyBorder="1" applyAlignment="1">
      <alignment horizontal="center" vertical="center"/>
    </xf>
    <xf numFmtId="41" fontId="20" fillId="0" borderId="54" xfId="1" applyFont="1" applyBorder="1" applyAlignment="1">
      <alignment horizontal="center" vertical="center"/>
    </xf>
    <xf numFmtId="41" fontId="9" fillId="0" borderId="0" xfId="1" applyFont="1" applyBorder="1" applyAlignment="1">
      <alignment horizontal="left" vertical="center"/>
    </xf>
    <xf numFmtId="41" fontId="9" fillId="0" borderId="54" xfId="1" applyFont="1" applyBorder="1" applyAlignment="1">
      <alignment horizontal="left" vertical="center"/>
    </xf>
    <xf numFmtId="0" fontId="20" fillId="0" borderId="135"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37"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81" xfId="0" applyFont="1" applyBorder="1" applyAlignment="1">
      <alignment horizontal="center" vertical="center" wrapText="1"/>
    </xf>
    <xf numFmtId="0" fontId="47" fillId="0" borderId="60" xfId="0" quotePrefix="1" applyFont="1" applyBorder="1" applyAlignment="1">
      <alignment horizontal="center" vertical="center" shrinkToFit="1"/>
    </xf>
    <xf numFmtId="0" fontId="47" fillId="0" borderId="49" xfId="0" quotePrefix="1" applyFont="1" applyBorder="1" applyAlignment="1">
      <alignment horizontal="center" vertical="center" shrinkToFit="1"/>
    </xf>
    <xf numFmtId="0" fontId="9" fillId="0" borderId="1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11" fillId="0" borderId="61"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5" xfId="0" applyFont="1" applyBorder="1" applyAlignment="1">
      <alignment horizontal="distributed" vertical="center"/>
    </xf>
    <xf numFmtId="41" fontId="97" fillId="2" borderId="7" xfId="1" applyFont="1" applyFill="1" applyBorder="1" applyAlignment="1">
      <alignment horizontal="right" vertical="center" shrinkToFit="1"/>
    </xf>
    <xf numFmtId="41" fontId="97" fillId="2" borderId="5" xfId="1" applyFont="1" applyFill="1" applyBorder="1" applyAlignment="1">
      <alignment horizontal="right" vertical="center" shrinkToFit="1"/>
    </xf>
    <xf numFmtId="41" fontId="97" fillId="2" borderId="59" xfId="1" applyFont="1" applyFill="1" applyBorder="1" applyAlignment="1">
      <alignment horizontal="right" vertical="center" shrinkToFit="1"/>
    </xf>
    <xf numFmtId="0" fontId="9" fillId="0" borderId="5" xfId="0" applyFont="1" applyBorder="1" applyAlignment="1">
      <alignment horizontal="left" vertical="center" indent="1"/>
    </xf>
    <xf numFmtId="0" fontId="9" fillId="0" borderId="5" xfId="0" quotePrefix="1" applyFont="1" applyBorder="1" applyAlignment="1">
      <alignment horizontal="left" vertical="center" indent="1"/>
    </xf>
    <xf numFmtId="0" fontId="9" fillId="0" borderId="6" xfId="0" quotePrefix="1" applyFont="1" applyBorder="1" applyAlignment="1">
      <alignment horizontal="left" vertical="center" indent="1"/>
    </xf>
    <xf numFmtId="0" fontId="9" fillId="0" borderId="57" xfId="0" applyFont="1" applyBorder="1" applyAlignment="1">
      <alignment horizontal="left" vertical="center"/>
    </xf>
    <xf numFmtId="0" fontId="9" fillId="0" borderId="57" xfId="0" quotePrefix="1" applyFont="1" applyBorder="1" applyAlignment="1">
      <alignment horizontal="left" vertical="center"/>
    </xf>
    <xf numFmtId="0" fontId="9" fillId="0" borderId="58" xfId="0" quotePrefix="1" applyFont="1" applyBorder="1" applyAlignment="1">
      <alignment horizontal="left" vertical="center"/>
    </xf>
    <xf numFmtId="41" fontId="19" fillId="0" borderId="56" xfId="1" applyFont="1" applyBorder="1" applyAlignment="1">
      <alignment horizontal="right" vertical="center" shrinkToFit="1"/>
    </xf>
    <xf numFmtId="41" fontId="19" fillId="0" borderId="57" xfId="1" applyFont="1" applyBorder="1" applyAlignment="1">
      <alignment horizontal="right" vertical="center" shrinkToFit="1"/>
    </xf>
    <xf numFmtId="41" fontId="19" fillId="0" borderId="223" xfId="1" applyFont="1" applyBorder="1" applyAlignment="1">
      <alignment horizontal="right" vertical="center" shrinkToFit="1"/>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9" fillId="0" borderId="5" xfId="0" applyFont="1" applyBorder="1" applyAlignment="1">
      <alignment horizontal="left" vertical="center"/>
    </xf>
    <xf numFmtId="0" fontId="9" fillId="0" borderId="5" xfId="0" quotePrefix="1" applyFont="1" applyBorder="1" applyAlignment="1">
      <alignment horizontal="left" vertical="center"/>
    </xf>
    <xf numFmtId="0" fontId="9" fillId="0" borderId="6" xfId="0" quotePrefix="1" applyFont="1" applyBorder="1" applyAlignment="1">
      <alignment horizontal="left" vertical="center"/>
    </xf>
    <xf numFmtId="41" fontId="19" fillId="0" borderId="49" xfId="1" applyFont="1" applyBorder="1" applyAlignment="1">
      <alignment horizontal="right" vertical="center" shrinkToFit="1"/>
    </xf>
    <xf numFmtId="41" fontId="19" fillId="0" borderId="17" xfId="1" applyFont="1" applyBorder="1" applyAlignment="1">
      <alignment horizontal="right" vertical="center" shrinkToFit="1"/>
    </xf>
    <xf numFmtId="41" fontId="19" fillId="0" borderId="62" xfId="1" applyFont="1" applyBorder="1" applyAlignment="1">
      <alignment horizontal="right" vertical="center" shrinkToFit="1"/>
    </xf>
    <xf numFmtId="0" fontId="9" fillId="0" borderId="1"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67" xfId="0" applyFont="1" applyBorder="1" applyAlignment="1">
      <alignment horizontal="center" vertical="center" wrapText="1"/>
    </xf>
    <xf numFmtId="0" fontId="11" fillId="0" borderId="240" xfId="0" applyFont="1" applyBorder="1" applyAlignment="1">
      <alignment horizontal="center" vertical="center" wrapText="1"/>
    </xf>
    <xf numFmtId="0" fontId="11" fillId="0" borderId="38" xfId="0" applyFont="1" applyBorder="1" applyAlignment="1">
      <alignment horizontal="center" vertical="center"/>
    </xf>
    <xf numFmtId="0" fontId="11" fillId="0" borderId="50" xfId="0" applyFont="1" applyBorder="1" applyAlignment="1">
      <alignment horizontal="center" vertical="center"/>
    </xf>
    <xf numFmtId="0" fontId="11" fillId="0" borderId="57" xfId="0" applyFont="1" applyBorder="1" applyAlignment="1">
      <alignment horizontal="distributed" vertical="center"/>
    </xf>
    <xf numFmtId="41" fontId="97" fillId="9" borderId="56" xfId="1" applyFont="1" applyFill="1" applyBorder="1" applyAlignment="1">
      <alignment horizontal="right" vertical="center" shrinkToFit="1"/>
    </xf>
    <xf numFmtId="41" fontId="97" fillId="9" borderId="57" xfId="1" applyFont="1" applyFill="1" applyBorder="1" applyAlignment="1">
      <alignment horizontal="right" vertical="center" shrinkToFit="1"/>
    </xf>
    <xf numFmtId="41" fontId="97" fillId="9" borderId="223" xfId="1" applyFont="1" applyFill="1" applyBorder="1" applyAlignment="1">
      <alignment horizontal="right" vertical="center" shrinkToFit="1"/>
    </xf>
    <xf numFmtId="0" fontId="9" fillId="0" borderId="135" xfId="0" applyFont="1" applyBorder="1" applyAlignment="1">
      <alignment horizontal="center" vertical="center" wrapText="1"/>
    </xf>
    <xf numFmtId="0" fontId="9" fillId="0" borderId="118" xfId="0" applyFont="1" applyBorder="1" applyAlignment="1">
      <alignment horizontal="center" vertical="center" wrapText="1"/>
    </xf>
    <xf numFmtId="0" fontId="9" fillId="0" borderId="137" xfId="0" applyFont="1" applyBorder="1" applyAlignment="1">
      <alignment horizontal="center" vertical="center" wrapText="1"/>
    </xf>
    <xf numFmtId="0" fontId="9" fillId="0" borderId="7" xfId="0" applyFont="1" applyBorder="1" applyAlignment="1">
      <alignment horizontal="right" vertical="center"/>
    </xf>
    <xf numFmtId="0" fontId="9" fillId="0" borderId="5" xfId="0" applyFont="1" applyBorder="1" applyAlignment="1">
      <alignment horizontal="right" vertical="center"/>
    </xf>
    <xf numFmtId="3" fontId="15" fillId="0" borderId="5" xfId="0" quotePrefix="1" applyNumberFormat="1" applyFont="1" applyBorder="1" applyAlignment="1">
      <alignment horizontal="right" vertical="center"/>
    </xf>
    <xf numFmtId="0" fontId="9" fillId="0" borderId="6" xfId="0" quotePrefix="1" applyFont="1" applyBorder="1" applyAlignment="1">
      <alignment horizontal="center" vertical="center"/>
    </xf>
    <xf numFmtId="41" fontId="19" fillId="12" borderId="7" xfId="1" applyFont="1" applyFill="1" applyBorder="1" applyAlignment="1">
      <alignment horizontal="right" vertical="center" shrinkToFit="1"/>
    </xf>
    <xf numFmtId="41" fontId="19" fillId="12" borderId="5" xfId="1" applyFont="1" applyFill="1" applyBorder="1" applyAlignment="1">
      <alignment horizontal="right" vertical="center" shrinkToFit="1"/>
    </xf>
    <xf numFmtId="41" fontId="19" fillId="12" borderId="59" xfId="1" applyFont="1" applyFill="1" applyBorder="1" applyAlignment="1">
      <alignment horizontal="right" vertical="center" shrinkToFit="1"/>
    </xf>
    <xf numFmtId="0" fontId="44" fillId="0" borderId="37" xfId="0" quotePrefix="1" applyFont="1" applyBorder="1" applyAlignment="1">
      <alignment horizontal="center" vertical="center" shrinkToFit="1"/>
    </xf>
    <xf numFmtId="0" fontId="44" fillId="0" borderId="49" xfId="0" quotePrefix="1" applyFont="1" applyBorder="1" applyAlignment="1">
      <alignment horizontal="center" vertical="center" shrinkToFit="1"/>
    </xf>
    <xf numFmtId="0" fontId="9" fillId="0" borderId="0"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47" fillId="0" borderId="74" xfId="0" quotePrefix="1" applyFont="1" applyBorder="1" applyAlignment="1">
      <alignment horizontal="center" vertical="center" shrinkToFit="1"/>
    </xf>
    <xf numFmtId="0" fontId="47" fillId="0" borderId="17" xfId="0" quotePrefix="1" applyFont="1" applyBorder="1" applyAlignment="1">
      <alignment horizontal="center" vertical="center" shrinkToFit="1"/>
    </xf>
    <xf numFmtId="0" fontId="9" fillId="0" borderId="74" xfId="0" applyFont="1" applyBorder="1" applyAlignment="1">
      <alignment horizontal="left" vertical="center"/>
    </xf>
    <xf numFmtId="0" fontId="9" fillId="0" borderId="55" xfId="0" applyFont="1" applyBorder="1" applyAlignment="1">
      <alignment horizontal="left" vertical="center"/>
    </xf>
    <xf numFmtId="41" fontId="19" fillId="0" borderId="7" xfId="1" applyFont="1" applyBorder="1" applyAlignment="1">
      <alignment horizontal="right" vertical="center" shrinkToFit="1"/>
    </xf>
    <xf numFmtId="41" fontId="19" fillId="0" borderId="5" xfId="1" applyFont="1" applyBorder="1" applyAlignment="1">
      <alignment horizontal="right" vertical="center" shrinkToFit="1"/>
    </xf>
    <xf numFmtId="41" fontId="19" fillId="0" borderId="59" xfId="1" applyFont="1" applyBorder="1" applyAlignment="1">
      <alignment horizontal="right" vertical="center" shrinkToFit="1"/>
    </xf>
    <xf numFmtId="0" fontId="35" fillId="0" borderId="37" xfId="0" quotePrefix="1" applyFont="1" applyBorder="1" applyAlignment="1">
      <alignment horizontal="center" vertical="center" shrinkToFit="1"/>
    </xf>
    <xf numFmtId="0" fontId="35" fillId="0" borderId="80" xfId="0" quotePrefix="1" applyFont="1" applyBorder="1" applyAlignment="1">
      <alignment horizontal="center" vertical="center" shrinkToFit="1"/>
    </xf>
    <xf numFmtId="0" fontId="9" fillId="0" borderId="54" xfId="0" applyFont="1" applyBorder="1" applyAlignment="1">
      <alignment horizontal="left" vertical="center" indent="1"/>
    </xf>
    <xf numFmtId="0" fontId="9" fillId="0" borderId="68" xfId="0" applyFont="1" applyBorder="1" applyAlignment="1">
      <alignment horizontal="left" vertical="center" indent="1"/>
    </xf>
    <xf numFmtId="0" fontId="16" fillId="0" borderId="70" xfId="0" applyFont="1" applyBorder="1" applyAlignment="1">
      <alignment horizontal="distributed" vertical="center"/>
    </xf>
    <xf numFmtId="0" fontId="29" fillId="0" borderId="70" xfId="0" applyFont="1" applyBorder="1" applyAlignment="1">
      <alignment horizontal="center" vertical="center"/>
    </xf>
    <xf numFmtId="0" fontId="29" fillId="0" borderId="71" xfId="0" applyFont="1" applyBorder="1" applyAlignment="1">
      <alignment horizontal="center" vertical="center"/>
    </xf>
    <xf numFmtId="41" fontId="97" fillId="11" borderId="69" xfId="1" applyFont="1" applyFill="1" applyBorder="1" applyAlignment="1">
      <alignment horizontal="right" vertical="center" shrinkToFit="1"/>
    </xf>
    <xf numFmtId="41" fontId="97" fillId="11" borderId="70" xfId="1" applyFont="1" applyFill="1" applyBorder="1" applyAlignment="1">
      <alignment horizontal="right" vertical="center" shrinkToFit="1"/>
    </xf>
    <xf numFmtId="41" fontId="97" fillId="11" borderId="228" xfId="1" applyFont="1" applyFill="1" applyBorder="1" applyAlignment="1">
      <alignment horizontal="right" vertical="center" shrinkToFit="1"/>
    </xf>
    <xf numFmtId="0" fontId="11" fillId="0" borderId="50" xfId="0" applyFont="1" applyBorder="1" applyAlignment="1">
      <alignment horizontal="distributed" vertical="center" wrapText="1"/>
    </xf>
    <xf numFmtId="0" fontId="11" fillId="0" borderId="50" xfId="0" applyFont="1" applyBorder="1" applyAlignment="1">
      <alignment horizontal="distributed" vertical="center"/>
    </xf>
    <xf numFmtId="41" fontId="75" fillId="18" borderId="49" xfId="1" applyFont="1" applyFill="1" applyBorder="1" applyAlignment="1">
      <alignment horizontal="center" vertical="center" shrinkToFit="1"/>
    </xf>
    <xf numFmtId="41" fontId="75" fillId="18" borderId="17" xfId="1" applyFont="1" applyFill="1" applyBorder="1" applyAlignment="1">
      <alignment horizontal="center" vertical="center" shrinkToFit="1"/>
    </xf>
    <xf numFmtId="41" fontId="75" fillId="18" borderId="62" xfId="1" applyFont="1" applyFill="1" applyBorder="1" applyAlignment="1">
      <alignment horizontal="center" vertical="center" shrinkToFit="1"/>
    </xf>
    <xf numFmtId="0" fontId="9" fillId="0" borderId="0" xfId="0" applyFont="1" applyBorder="1" applyAlignment="1">
      <alignment horizontal="left" vertical="center"/>
    </xf>
    <xf numFmtId="0" fontId="9" fillId="0" borderId="23" xfId="0" applyFont="1" applyBorder="1" applyAlignment="1">
      <alignment horizontal="left" vertical="center"/>
    </xf>
    <xf numFmtId="0" fontId="11" fillId="0" borderId="72" xfId="0" applyFont="1" applyBorder="1" applyAlignment="1">
      <alignment horizontal="distributed" vertical="center"/>
    </xf>
    <xf numFmtId="0" fontId="9" fillId="0" borderId="1" xfId="0" applyFont="1" applyBorder="1" applyAlignment="1">
      <alignment horizontal="left" vertical="center" wrapText="1"/>
    </xf>
    <xf numFmtId="41" fontId="19" fillId="0" borderId="19" xfId="1" applyFont="1" applyBorder="1" applyAlignment="1">
      <alignment horizontal="center" vertical="center" shrinkToFit="1"/>
    </xf>
    <xf numFmtId="41" fontId="19" fillId="0" borderId="20" xfId="1" applyFont="1" applyBorder="1" applyAlignment="1">
      <alignment horizontal="center" vertical="center" shrinkToFit="1"/>
    </xf>
    <xf numFmtId="41" fontId="19" fillId="0" borderId="63" xfId="1" applyFont="1" applyBorder="1" applyAlignment="1">
      <alignment horizontal="center" vertical="center" shrinkToFit="1"/>
    </xf>
    <xf numFmtId="0" fontId="9" fillId="0" borderId="49" xfId="0" applyFont="1" applyBorder="1" applyAlignment="1">
      <alignment horizontal="center" vertical="center" shrinkToFit="1"/>
    </xf>
    <xf numFmtId="41" fontId="97" fillId="8" borderId="49" xfId="1" applyFont="1" applyFill="1" applyBorder="1" applyAlignment="1">
      <alignment horizontal="center" vertical="center" shrinkToFit="1"/>
    </xf>
    <xf numFmtId="41" fontId="97" fillId="8" borderId="17" xfId="1" applyFont="1" applyFill="1" applyBorder="1" applyAlignment="1">
      <alignment horizontal="center" vertical="center" shrinkToFit="1"/>
    </xf>
    <xf numFmtId="41" fontId="97" fillId="8" borderId="62" xfId="1" applyFont="1" applyFill="1" applyBorder="1" applyAlignment="1">
      <alignment horizontal="center" vertical="center" shrinkToFit="1"/>
    </xf>
    <xf numFmtId="41" fontId="42" fillId="17" borderId="7" xfId="1" applyFont="1" applyFill="1" applyBorder="1" applyAlignment="1">
      <alignment horizontal="center" vertical="center" shrinkToFit="1"/>
    </xf>
    <xf numFmtId="41" fontId="42" fillId="17" borderId="5" xfId="1" applyFont="1" applyFill="1" applyBorder="1" applyAlignment="1">
      <alignment horizontal="center" vertical="center" shrinkToFit="1"/>
    </xf>
    <xf numFmtId="41" fontId="42" fillId="17" borderId="59" xfId="1" applyFont="1" applyFill="1" applyBorder="1" applyAlignment="1">
      <alignment horizontal="center" vertical="center" shrinkToFit="1"/>
    </xf>
    <xf numFmtId="0" fontId="9" fillId="0" borderId="61" xfId="0" applyFont="1" applyBorder="1" applyAlignment="1">
      <alignment horizontal="center" vertical="center" wrapText="1" shrinkToFit="1"/>
    </xf>
    <xf numFmtId="0" fontId="9" fillId="0" borderId="38" xfId="0" applyFont="1" applyBorder="1" applyAlignment="1">
      <alignment horizontal="center" vertical="center" wrapText="1" shrinkToFit="1"/>
    </xf>
    <xf numFmtId="0" fontId="9" fillId="0" borderId="172" xfId="0" applyFont="1" applyBorder="1" applyAlignment="1">
      <alignment horizontal="center" vertical="center" wrapText="1" shrinkToFit="1"/>
    </xf>
    <xf numFmtId="0" fontId="47" fillId="0" borderId="112" xfId="0" quotePrefix="1" applyFont="1" applyBorder="1" applyAlignment="1">
      <alignment horizontal="center" vertical="center" shrinkToFit="1"/>
    </xf>
    <xf numFmtId="0" fontId="29" fillId="0" borderId="60" xfId="0" applyFont="1" applyBorder="1" applyAlignment="1">
      <alignment horizontal="center" vertical="center" shrinkToFit="1"/>
    </xf>
    <xf numFmtId="0" fontId="29" fillId="0" borderId="49" xfId="0" applyFont="1" applyBorder="1" applyAlignment="1">
      <alignment horizontal="center" vertical="center" shrinkToFit="1"/>
    </xf>
    <xf numFmtId="0" fontId="9" fillId="0" borderId="1" xfId="0" applyFont="1" applyBorder="1" applyAlignment="1">
      <alignment horizontal="left" vertical="center" shrinkToFit="1"/>
    </xf>
    <xf numFmtId="0" fontId="9" fillId="0" borderId="13" xfId="0" applyFont="1" applyBorder="1" applyAlignment="1">
      <alignment horizontal="left" vertical="center" shrinkToFit="1"/>
    </xf>
    <xf numFmtId="0" fontId="9" fillId="0" borderId="17" xfId="0" applyFont="1" applyBorder="1" applyAlignment="1">
      <alignment horizontal="left" vertical="center" shrinkToFit="1"/>
    </xf>
    <xf numFmtId="0" fontId="9" fillId="0" borderId="18" xfId="0" applyFont="1" applyBorder="1" applyAlignment="1">
      <alignment horizontal="left" vertical="center" shrinkToFit="1"/>
    </xf>
    <xf numFmtId="0" fontId="9" fillId="0" borderId="7"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0" fontId="15" fillId="0" borderId="164"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126" xfId="0" applyFont="1" applyBorder="1" applyAlignment="1">
      <alignment horizontal="center" vertical="center" wrapText="1"/>
    </xf>
    <xf numFmtId="0" fontId="9" fillId="0" borderId="106" xfId="0" applyFont="1" applyBorder="1" applyAlignment="1">
      <alignment horizontal="center" vertical="center" wrapText="1"/>
    </xf>
    <xf numFmtId="0" fontId="9" fillId="0" borderId="107"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18" xfId="0" applyFont="1" applyBorder="1" applyAlignment="1">
      <alignment horizontal="center" vertical="center" wrapText="1"/>
    </xf>
    <xf numFmtId="0" fontId="63" fillId="0" borderId="143" xfId="0" applyFont="1" applyBorder="1" applyAlignment="1">
      <alignment horizontal="center" vertical="center" shrinkToFit="1"/>
    </xf>
    <xf numFmtId="0" fontId="63" fillId="0" borderId="17" xfId="0" applyFont="1" applyBorder="1" applyAlignment="1">
      <alignment horizontal="center" vertical="center" shrinkToFit="1"/>
    </xf>
    <xf numFmtId="0" fontId="60" fillId="0" borderId="143" xfId="0" applyFont="1" applyBorder="1" applyAlignment="1">
      <alignment horizontal="left" vertical="center" wrapText="1" shrinkToFit="1"/>
    </xf>
    <xf numFmtId="0" fontId="60" fillId="0" borderId="107" xfId="0" applyFont="1" applyBorder="1" applyAlignment="1">
      <alignment horizontal="left" vertical="center" wrapText="1" shrinkToFit="1"/>
    </xf>
    <xf numFmtId="0" fontId="60" fillId="0" borderId="17" xfId="0" applyFont="1" applyBorder="1" applyAlignment="1">
      <alignment horizontal="left" vertical="center" wrapText="1" shrinkToFit="1"/>
    </xf>
    <xf numFmtId="0" fontId="60" fillId="0" borderId="18" xfId="0" applyFont="1" applyBorder="1" applyAlignment="1">
      <alignment horizontal="left" vertical="center" wrapText="1" shrinkToFit="1"/>
    </xf>
    <xf numFmtId="41" fontId="42" fillId="18" borderId="27" xfId="1" applyFont="1" applyFill="1" applyBorder="1" applyAlignment="1">
      <alignment horizontal="center" vertical="center" shrinkToFit="1"/>
    </xf>
    <xf numFmtId="41" fontId="42" fillId="18" borderId="28" xfId="1" applyFont="1" applyFill="1" applyBorder="1" applyAlignment="1">
      <alignment horizontal="center" vertical="center" shrinkToFit="1"/>
    </xf>
    <xf numFmtId="41" fontId="42" fillId="18" borderId="65" xfId="1" applyFont="1" applyFill="1" applyBorder="1" applyAlignment="1">
      <alignment horizontal="center" vertical="center" shrinkToFit="1"/>
    </xf>
    <xf numFmtId="0" fontId="11" fillId="0" borderId="39" xfId="0" applyFont="1" applyBorder="1" applyAlignment="1">
      <alignment horizontal="distributed" vertical="center" wrapText="1"/>
    </xf>
    <xf numFmtId="0" fontId="11" fillId="0" borderId="39" xfId="0" applyFont="1" applyBorder="1" applyAlignment="1">
      <alignment horizontal="distributed" vertical="center"/>
    </xf>
    <xf numFmtId="41" fontId="42" fillId="0" borderId="138" xfId="1" applyFont="1" applyBorder="1" applyAlignment="1">
      <alignment horizontal="center" vertical="center" shrinkToFit="1"/>
    </xf>
    <xf numFmtId="0" fontId="78" fillId="0" borderId="104" xfId="0" applyFont="1" applyBorder="1">
      <alignment vertical="center"/>
    </xf>
    <xf numFmtId="0" fontId="78" fillId="0" borderId="177" xfId="0" applyFont="1" applyBorder="1">
      <alignment vertical="center"/>
    </xf>
    <xf numFmtId="0" fontId="11" fillId="0" borderId="32" xfId="0" applyFont="1" applyBorder="1" applyAlignment="1">
      <alignment horizontal="distributed" vertical="center"/>
    </xf>
    <xf numFmtId="41" fontId="19" fillId="0" borderId="31" xfId="1" applyFont="1" applyBorder="1" applyAlignment="1">
      <alignment horizontal="center" vertical="center" shrinkToFit="1"/>
    </xf>
    <xf numFmtId="41" fontId="19" fillId="0" borderId="16" xfId="1" applyFont="1" applyBorder="1" applyAlignment="1">
      <alignment horizontal="center" vertical="center" shrinkToFit="1"/>
    </xf>
    <xf numFmtId="41" fontId="19" fillId="0" borderId="140" xfId="1" applyFont="1" applyBorder="1" applyAlignment="1">
      <alignment horizontal="center" vertical="center" shrinkToFit="1"/>
    </xf>
    <xf numFmtId="0" fontId="60" fillId="0" borderId="1" xfId="0" applyFont="1" applyBorder="1" applyAlignment="1">
      <alignment horizontal="left" vertical="center"/>
    </xf>
    <xf numFmtId="0" fontId="60" fillId="0" borderId="13" xfId="0" applyFont="1" applyBorder="1" applyAlignment="1">
      <alignment horizontal="left" vertical="center"/>
    </xf>
    <xf numFmtId="0" fontId="60" fillId="0" borderId="17" xfId="0" applyFont="1" applyBorder="1" applyAlignment="1">
      <alignment horizontal="left" vertical="center"/>
    </xf>
    <xf numFmtId="0" fontId="60" fillId="0" borderId="18" xfId="0" applyFont="1" applyBorder="1" applyAlignment="1">
      <alignment horizontal="left" vertical="center"/>
    </xf>
    <xf numFmtId="0" fontId="9" fillId="0" borderId="50" xfId="0" applyFont="1" applyBorder="1" applyAlignment="1">
      <alignment horizontal="center" vertical="center" wrapText="1"/>
    </xf>
    <xf numFmtId="0" fontId="72" fillId="3" borderId="60" xfId="0" applyFont="1" applyFill="1" applyBorder="1" applyAlignment="1">
      <alignment horizontal="center" vertical="center" wrapText="1"/>
    </xf>
    <xf numFmtId="0" fontId="72" fillId="3" borderId="1" xfId="0" applyFont="1" applyFill="1" applyBorder="1" applyAlignment="1">
      <alignment horizontal="center" vertical="center" wrapText="1"/>
    </xf>
    <xf numFmtId="0" fontId="72" fillId="3" borderId="13" xfId="0" applyFont="1" applyFill="1" applyBorder="1" applyAlignment="1">
      <alignment horizontal="center" vertical="center" wrapText="1"/>
    </xf>
    <xf numFmtId="0" fontId="72" fillId="3" borderId="37" xfId="0" applyFont="1" applyFill="1" applyBorder="1" applyAlignment="1">
      <alignment horizontal="center" vertical="center" wrapText="1"/>
    </xf>
    <xf numFmtId="0" fontId="72" fillId="3" borderId="0" xfId="0" applyFont="1" applyFill="1" applyBorder="1" applyAlignment="1">
      <alignment horizontal="center" vertical="center" wrapText="1"/>
    </xf>
    <xf numFmtId="0" fontId="72" fillId="3" borderId="23" xfId="0" applyFont="1" applyFill="1" applyBorder="1" applyAlignment="1">
      <alignment horizontal="center" vertical="center" wrapText="1"/>
    </xf>
    <xf numFmtId="0" fontId="72" fillId="3" borderId="49" xfId="0" applyFont="1" applyFill="1" applyBorder="1" applyAlignment="1">
      <alignment horizontal="center" vertical="center" wrapText="1"/>
    </xf>
    <xf numFmtId="0" fontId="72" fillId="3" borderId="17" xfId="0" applyFont="1" applyFill="1" applyBorder="1" applyAlignment="1">
      <alignment horizontal="center" vertical="center" wrapText="1"/>
    </xf>
    <xf numFmtId="0" fontId="72" fillId="3" borderId="18" xfId="0" applyFont="1" applyFill="1" applyBorder="1" applyAlignment="1">
      <alignment horizontal="center" vertical="center" wrapText="1"/>
    </xf>
    <xf numFmtId="0" fontId="59" fillId="3" borderId="60" xfId="0" applyFont="1" applyFill="1" applyBorder="1" applyAlignment="1">
      <alignment horizontal="center" vertical="center"/>
    </xf>
    <xf numFmtId="0" fontId="59" fillId="3" borderId="1" xfId="0" applyFont="1" applyFill="1" applyBorder="1" applyAlignment="1">
      <alignment horizontal="center" vertical="center"/>
    </xf>
    <xf numFmtId="0" fontId="59" fillId="3" borderId="13" xfId="0" applyFont="1" applyFill="1" applyBorder="1" applyAlignment="1">
      <alignment horizontal="center" vertical="center"/>
    </xf>
    <xf numFmtId="0" fontId="59" fillId="3" borderId="49" xfId="0" applyFont="1" applyFill="1" applyBorder="1" applyAlignment="1">
      <alignment horizontal="center" vertical="center"/>
    </xf>
    <xf numFmtId="0" fontId="59" fillId="3" borderId="17" xfId="0" applyFont="1" applyFill="1" applyBorder="1" applyAlignment="1">
      <alignment horizontal="center" vertical="center"/>
    </xf>
    <xf numFmtId="0" fontId="59" fillId="3" borderId="18" xfId="0" applyFont="1" applyFill="1" applyBorder="1" applyAlignment="1">
      <alignment horizontal="center" vertical="center"/>
    </xf>
    <xf numFmtId="41" fontId="53" fillId="6" borderId="60" xfId="1" applyFont="1" applyFill="1" applyBorder="1" applyAlignment="1">
      <alignment horizontal="center" vertical="center" shrinkToFit="1"/>
    </xf>
    <xf numFmtId="41" fontId="53" fillId="6" borderId="1" xfId="1" applyFont="1" applyFill="1" applyBorder="1" applyAlignment="1">
      <alignment horizontal="center" vertical="center" shrinkToFit="1"/>
    </xf>
    <xf numFmtId="41" fontId="19" fillId="0" borderId="127" xfId="1" applyFont="1" applyBorder="1" applyAlignment="1">
      <alignment horizontal="center" vertical="center" shrinkToFit="1"/>
    </xf>
    <xf numFmtId="41" fontId="19" fillId="0" borderId="1" xfId="1" applyFont="1" applyBorder="1" applyAlignment="1">
      <alignment horizontal="center" vertical="center" shrinkToFit="1"/>
    </xf>
    <xf numFmtId="41" fontId="19" fillId="0" borderId="64" xfId="1" applyFont="1" applyBorder="1" applyAlignment="1">
      <alignment horizontal="center" vertical="center" shrinkToFit="1"/>
    </xf>
    <xf numFmtId="0" fontId="11" fillId="0" borderId="239" xfId="0" applyFont="1" applyBorder="1" applyAlignment="1">
      <alignment horizontal="distributed" vertical="center" wrapText="1"/>
    </xf>
    <xf numFmtId="0" fontId="11" fillId="0" borderId="239" xfId="0" applyFont="1" applyBorder="1" applyAlignment="1">
      <alignment horizontal="distributed" vertical="center"/>
    </xf>
    <xf numFmtId="41" fontId="19" fillId="18" borderId="37" xfId="1" applyFont="1" applyFill="1" applyBorder="1" applyAlignment="1">
      <alignment horizontal="center" vertical="center" shrinkToFit="1"/>
    </xf>
    <xf numFmtId="41" fontId="19" fillId="18" borderId="0" xfId="1" applyFont="1" applyFill="1" applyBorder="1" applyAlignment="1">
      <alignment horizontal="center" vertical="center" shrinkToFit="1"/>
    </xf>
    <xf numFmtId="41" fontId="19" fillId="18" borderId="67" xfId="1" applyFont="1" applyFill="1" applyBorder="1" applyAlignment="1">
      <alignment horizontal="center" vertical="center" shrinkToFit="1"/>
    </xf>
    <xf numFmtId="41" fontId="53" fillId="6" borderId="49" xfId="1" applyFont="1" applyFill="1" applyBorder="1" applyAlignment="1">
      <alignment horizontal="center" vertical="center" shrinkToFit="1"/>
    </xf>
    <xf numFmtId="41" fontId="53" fillId="6" borderId="17" xfId="1" applyFont="1" applyFill="1" applyBorder="1" applyAlignment="1">
      <alignment horizontal="center" vertical="center" shrinkToFit="1"/>
    </xf>
    <xf numFmtId="41" fontId="19" fillId="0" borderId="159" xfId="1" applyFont="1" applyBorder="1" applyAlignment="1">
      <alignment horizontal="center" vertical="center" shrinkToFit="1"/>
    </xf>
    <xf numFmtId="41" fontId="19" fillId="0" borderId="17" xfId="1" applyFont="1" applyBorder="1" applyAlignment="1">
      <alignment horizontal="center" vertical="center" shrinkToFit="1"/>
    </xf>
    <xf numFmtId="41" fontId="19" fillId="0" borderId="62" xfId="1" applyFont="1" applyBorder="1" applyAlignment="1">
      <alignment horizontal="center" vertical="center" shrinkToFit="1"/>
    </xf>
    <xf numFmtId="0" fontId="63" fillId="0" borderId="1" xfId="0" applyFont="1" applyBorder="1" applyAlignment="1">
      <alignment horizontal="center" vertical="center" shrinkToFit="1"/>
    </xf>
    <xf numFmtId="0" fontId="60" fillId="0" borderId="1" xfId="0" applyFont="1" applyBorder="1" applyAlignment="1">
      <alignment horizontal="left" vertical="center" shrinkToFit="1"/>
    </xf>
    <xf numFmtId="0" fontId="60" fillId="0" borderId="13" xfId="0" applyFont="1" applyBorder="1" applyAlignment="1">
      <alignment horizontal="left" vertical="center" shrinkToFit="1"/>
    </xf>
    <xf numFmtId="0" fontId="60" fillId="0" borderId="17" xfId="0" applyFont="1" applyBorder="1" applyAlignment="1">
      <alignment horizontal="left" vertical="center" shrinkToFit="1"/>
    </xf>
    <xf numFmtId="0" fontId="60" fillId="0" borderId="18" xfId="0" applyFont="1" applyBorder="1" applyAlignment="1">
      <alignment horizontal="left" vertical="center" shrinkToFit="1"/>
    </xf>
    <xf numFmtId="0" fontId="61" fillId="3" borderId="60" xfId="0" applyFont="1" applyFill="1" applyBorder="1" applyAlignment="1">
      <alignment horizontal="center" vertical="center" wrapText="1"/>
    </xf>
    <xf numFmtId="0" fontId="61" fillId="3" borderId="1" xfId="0" applyFont="1" applyFill="1" applyBorder="1" applyAlignment="1">
      <alignment horizontal="center" vertical="center" wrapText="1"/>
    </xf>
    <xf numFmtId="0" fontId="61" fillId="3" borderId="13" xfId="0" applyFont="1" applyFill="1" applyBorder="1" applyAlignment="1">
      <alignment horizontal="center" vertical="center" wrapText="1"/>
    </xf>
    <xf numFmtId="41" fontId="53" fillId="6" borderId="7" xfId="1" applyFont="1" applyFill="1" applyBorder="1" applyAlignment="1">
      <alignment horizontal="center" vertical="center" shrinkToFit="1"/>
    </xf>
    <xf numFmtId="41" fontId="53" fillId="6" borderId="5" xfId="1" applyFont="1" applyFill="1" applyBorder="1" applyAlignment="1">
      <alignment horizontal="center" vertical="center" shrinkToFit="1"/>
    </xf>
    <xf numFmtId="41" fontId="19" fillId="0" borderId="120" xfId="1" applyFont="1" applyBorder="1" applyAlignment="1">
      <alignment horizontal="center" vertical="center" shrinkToFit="1"/>
    </xf>
    <xf numFmtId="41" fontId="19" fillId="0" borderId="5" xfId="1" applyFont="1" applyBorder="1" applyAlignment="1">
      <alignment horizontal="center" vertical="center" shrinkToFit="1"/>
    </xf>
    <xf numFmtId="41" fontId="19" fillId="0" borderId="59" xfId="1" applyFont="1" applyBorder="1" applyAlignment="1">
      <alignment horizontal="center" vertical="center" shrinkToFit="1"/>
    </xf>
    <xf numFmtId="41" fontId="75" fillId="18" borderId="27" xfId="1" applyFont="1" applyFill="1" applyBorder="1" applyAlignment="1">
      <alignment horizontal="center" vertical="center" shrinkToFit="1"/>
    </xf>
    <xf numFmtId="41" fontId="75" fillId="18" borderId="28" xfId="1" applyFont="1" applyFill="1" applyBorder="1" applyAlignment="1">
      <alignment horizontal="center" vertical="center" shrinkToFit="1"/>
    </xf>
    <xf numFmtId="41" fontId="75" fillId="18" borderId="65" xfId="1" applyFont="1" applyFill="1" applyBorder="1" applyAlignment="1">
      <alignment horizontal="center" vertical="center" shrinkToFit="1"/>
    </xf>
    <xf numFmtId="0" fontId="59" fillId="3" borderId="7" xfId="0" applyFont="1" applyFill="1" applyBorder="1" applyAlignment="1">
      <alignment horizontal="left" vertical="center" shrinkToFit="1"/>
    </xf>
    <xf numFmtId="0" fontId="59" fillId="3" borderId="5" xfId="0" applyFont="1" applyFill="1" applyBorder="1" applyAlignment="1">
      <alignment horizontal="left" vertical="center" shrinkToFit="1"/>
    </xf>
    <xf numFmtId="0" fontId="59" fillId="3" borderId="6" xfId="0" applyFont="1" applyFill="1" applyBorder="1" applyAlignment="1">
      <alignment horizontal="left" vertical="center" shrinkToFit="1"/>
    </xf>
    <xf numFmtId="0" fontId="62" fillId="3" borderId="60" xfId="0" applyFont="1" applyFill="1" applyBorder="1" applyAlignment="1">
      <alignment horizontal="center" vertical="center" wrapText="1"/>
    </xf>
    <xf numFmtId="0" fontId="62" fillId="3" borderId="13" xfId="0" applyFont="1" applyFill="1" applyBorder="1" applyAlignment="1">
      <alignment horizontal="center" vertical="center"/>
    </xf>
    <xf numFmtId="0" fontId="62" fillId="3" borderId="49" xfId="0" applyFont="1" applyFill="1" applyBorder="1" applyAlignment="1">
      <alignment horizontal="center" vertical="center"/>
    </xf>
    <xf numFmtId="0" fontId="62" fillId="3" borderId="18" xfId="0" applyFont="1" applyFill="1" applyBorder="1" applyAlignment="1">
      <alignment horizontal="center" vertical="center"/>
    </xf>
    <xf numFmtId="0" fontId="61" fillId="3" borderId="19" xfId="0" applyFont="1" applyFill="1" applyBorder="1" applyAlignment="1">
      <alignment horizontal="center" vertical="center" wrapText="1"/>
    </xf>
    <xf numFmtId="0" fontId="61" fillId="3" borderId="20" xfId="0" applyFont="1" applyFill="1" applyBorder="1" applyAlignment="1">
      <alignment horizontal="center" vertical="center" wrapText="1"/>
    </xf>
    <xf numFmtId="0" fontId="61" fillId="3" borderId="21" xfId="0" applyFont="1" applyFill="1" applyBorder="1" applyAlignment="1">
      <alignment horizontal="center" vertical="center" wrapText="1"/>
    </xf>
    <xf numFmtId="0" fontId="47" fillId="0" borderId="116" xfId="0" quotePrefix="1" applyFont="1" applyBorder="1" applyAlignment="1">
      <alignment horizontal="center" vertical="center" shrinkToFit="1"/>
    </xf>
    <xf numFmtId="0" fontId="47" fillId="0" borderId="79" xfId="0" quotePrefix="1" applyFont="1" applyBorder="1" applyAlignment="1">
      <alignment horizontal="center" vertical="center" shrinkToFit="1"/>
    </xf>
    <xf numFmtId="0" fontId="59" fillId="3" borderId="60" xfId="0" applyFont="1" applyFill="1" applyBorder="1" applyAlignment="1">
      <alignment horizontal="left" vertical="center" shrinkToFit="1"/>
    </xf>
    <xf numFmtId="0" fontId="59" fillId="3" borderId="1" xfId="0" applyFont="1" applyFill="1" applyBorder="1" applyAlignment="1">
      <alignment horizontal="left" vertical="center" shrinkToFit="1"/>
    </xf>
    <xf numFmtId="0" fontId="59" fillId="3" borderId="13" xfId="0" applyFont="1" applyFill="1" applyBorder="1" applyAlignment="1">
      <alignment horizontal="left" vertical="center" shrinkToFit="1"/>
    </xf>
    <xf numFmtId="0" fontId="59" fillId="3" borderId="19" xfId="0" applyFont="1" applyFill="1" applyBorder="1" applyAlignment="1">
      <alignment horizontal="left" vertical="center" shrinkToFit="1"/>
    </xf>
    <xf numFmtId="0" fontId="59" fillId="3" borderId="20" xfId="0" applyFont="1" applyFill="1" applyBorder="1" applyAlignment="1">
      <alignment horizontal="left" vertical="center" shrinkToFit="1"/>
    </xf>
    <xf numFmtId="0" fontId="59" fillId="3" borderId="21" xfId="0" applyFont="1" applyFill="1" applyBorder="1" applyAlignment="1">
      <alignment horizontal="left" vertical="center" shrinkToFit="1"/>
    </xf>
    <xf numFmtId="0" fontId="15" fillId="0" borderId="0" xfId="0" applyFont="1" applyBorder="1" applyAlignment="1">
      <alignment horizontal="left" vertical="center"/>
    </xf>
    <xf numFmtId="0" fontId="15" fillId="0" borderId="23"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59" fillId="3" borderId="37" xfId="0" applyFont="1" applyFill="1" applyBorder="1" applyAlignment="1">
      <alignment horizontal="center" vertical="center"/>
    </xf>
    <xf numFmtId="0" fontId="59" fillId="3" borderId="0" xfId="0" applyFont="1" applyFill="1" applyBorder="1" applyAlignment="1">
      <alignment horizontal="center" vertical="center"/>
    </xf>
    <xf numFmtId="0" fontId="59" fillId="3" borderId="23" xfId="0" applyFont="1" applyFill="1" applyBorder="1" applyAlignment="1">
      <alignment horizontal="center" vertical="center"/>
    </xf>
    <xf numFmtId="0" fontId="60" fillId="0" borderId="60" xfId="0" applyFont="1" applyBorder="1" applyAlignment="1">
      <alignment horizontal="center" vertical="center" wrapText="1"/>
    </xf>
    <xf numFmtId="0" fontId="60" fillId="0" borderId="1" xfId="0" applyFont="1" applyBorder="1" applyAlignment="1">
      <alignment horizontal="center" vertical="center"/>
    </xf>
    <xf numFmtId="0" fontId="60" fillId="0" borderId="13" xfId="0" applyFont="1" applyBorder="1" applyAlignment="1">
      <alignment horizontal="center" vertical="center"/>
    </xf>
    <xf numFmtId="0" fontId="60" fillId="0" borderId="49" xfId="0" applyFont="1" applyBorder="1" applyAlignment="1">
      <alignment horizontal="center" vertical="center"/>
    </xf>
    <xf numFmtId="0" fontId="60" fillId="0" borderId="17" xfId="0" applyFont="1" applyBorder="1" applyAlignment="1">
      <alignment horizontal="center" vertical="center"/>
    </xf>
    <xf numFmtId="0" fontId="60" fillId="0" borderId="18" xfId="0" applyFont="1" applyBorder="1" applyAlignment="1">
      <alignment horizontal="center" vertical="center"/>
    </xf>
    <xf numFmtId="0" fontId="32" fillId="7" borderId="160" xfId="0" applyFont="1" applyFill="1" applyBorder="1" applyAlignment="1">
      <alignment horizontal="center" vertical="center"/>
    </xf>
    <xf numFmtId="0" fontId="32" fillId="7" borderId="161" xfId="0" applyFont="1" applyFill="1" applyBorder="1" applyAlignment="1">
      <alignment horizontal="center" vertical="center"/>
    </xf>
    <xf numFmtId="0" fontId="32" fillId="7" borderId="162" xfId="0" applyFont="1" applyFill="1" applyBorder="1" applyAlignment="1">
      <alignment horizontal="center" vertical="center"/>
    </xf>
    <xf numFmtId="0" fontId="32" fillId="7" borderId="166" xfId="0" applyFont="1" applyFill="1" applyBorder="1" applyAlignment="1">
      <alignment horizontal="center" vertical="center"/>
    </xf>
    <xf numFmtId="0" fontId="32" fillId="7" borderId="167" xfId="0" applyFont="1" applyFill="1" applyBorder="1" applyAlignment="1">
      <alignment horizontal="center" vertical="center"/>
    </xf>
    <xf numFmtId="0" fontId="32" fillId="7" borderId="123" xfId="0" applyFont="1" applyFill="1" applyBorder="1" applyAlignment="1">
      <alignment horizontal="center" vertical="center"/>
    </xf>
    <xf numFmtId="0" fontId="60" fillId="0" borderId="60" xfId="0" applyFont="1" applyBorder="1" applyAlignment="1">
      <alignment horizontal="left" vertical="center" wrapText="1" indent="1"/>
    </xf>
    <xf numFmtId="0" fontId="60" fillId="0" borderId="1" xfId="0" applyFont="1" applyBorder="1" applyAlignment="1">
      <alignment horizontal="left" vertical="center" wrapText="1" indent="1"/>
    </xf>
    <xf numFmtId="0" fontId="60" fillId="0" borderId="13" xfId="0" applyFont="1" applyBorder="1" applyAlignment="1">
      <alignment horizontal="left" vertical="center" wrapText="1" indent="1"/>
    </xf>
    <xf numFmtId="0" fontId="60" fillId="0" borderId="37" xfId="0" applyFont="1" applyBorder="1" applyAlignment="1">
      <alignment horizontal="left" vertical="center" wrapText="1" indent="1"/>
    </xf>
    <xf numFmtId="0" fontId="60" fillId="0" borderId="0" xfId="0" applyFont="1" applyBorder="1" applyAlignment="1">
      <alignment horizontal="left" vertical="center" wrapText="1" indent="1"/>
    </xf>
    <xf numFmtId="0" fontId="60" fillId="0" borderId="23" xfId="0" applyFont="1" applyBorder="1" applyAlignment="1">
      <alignment horizontal="left" vertical="center" wrapText="1" indent="1"/>
    </xf>
    <xf numFmtId="0" fontId="60" fillId="0" borderId="49" xfId="0" applyFont="1" applyBorder="1" applyAlignment="1">
      <alignment horizontal="left" vertical="center" wrapText="1" indent="1"/>
    </xf>
    <xf numFmtId="0" fontId="60" fillId="0" borderId="17" xfId="0" applyFont="1" applyBorder="1" applyAlignment="1">
      <alignment horizontal="left" vertical="center" wrapText="1" indent="1"/>
    </xf>
    <xf numFmtId="0" fontId="60" fillId="0" borderId="18" xfId="0" applyFont="1" applyBorder="1" applyAlignment="1">
      <alignment horizontal="left" vertical="center" wrapText="1" indent="1"/>
    </xf>
    <xf numFmtId="0" fontId="62" fillId="3" borderId="7" xfId="0" applyFont="1" applyFill="1" applyBorder="1" applyAlignment="1">
      <alignment horizontal="center" vertical="center" wrapText="1"/>
    </xf>
    <xf numFmtId="0" fontId="62" fillId="3" borderId="6" xfId="0" applyFont="1" applyFill="1" applyBorder="1" applyAlignment="1">
      <alignment horizontal="center" vertical="center" wrapText="1"/>
    </xf>
    <xf numFmtId="41" fontId="53" fillId="6" borderId="121" xfId="1" applyFont="1" applyFill="1" applyBorder="1" applyAlignment="1">
      <alignment horizontal="center" vertical="center" shrinkToFit="1"/>
    </xf>
    <xf numFmtId="0" fontId="9" fillId="0" borderId="60" xfId="0" applyFont="1" applyBorder="1" applyAlignment="1">
      <alignment horizontal="center" vertical="center"/>
    </xf>
    <xf numFmtId="0" fontId="72" fillId="3" borderId="13" xfId="0" applyFont="1" applyFill="1" applyBorder="1" applyAlignment="1">
      <alignment horizontal="center" vertical="center"/>
    </xf>
    <xf numFmtId="0" fontId="72" fillId="3" borderId="37" xfId="0" applyFont="1" applyFill="1" applyBorder="1" applyAlignment="1">
      <alignment horizontal="center" vertical="center"/>
    </xf>
    <xf numFmtId="0" fontId="72" fillId="3" borderId="23" xfId="0" applyFont="1" applyFill="1" applyBorder="1" applyAlignment="1">
      <alignment horizontal="center" vertical="center"/>
    </xf>
    <xf numFmtId="0" fontId="72" fillId="3" borderId="49" xfId="0" applyFont="1" applyFill="1" applyBorder="1" applyAlignment="1">
      <alignment horizontal="center" vertical="center"/>
    </xf>
    <xf numFmtId="0" fontId="72" fillId="3" borderId="18" xfId="0" applyFont="1" applyFill="1" applyBorder="1" applyAlignment="1">
      <alignment horizontal="center" vertical="center"/>
    </xf>
    <xf numFmtId="0" fontId="61" fillId="3" borderId="61" xfId="0" applyFont="1" applyFill="1" applyBorder="1" applyAlignment="1">
      <alignment horizontal="center" vertical="center" wrapText="1"/>
    </xf>
    <xf numFmtId="0" fontId="61" fillId="3" borderId="38" xfId="0" applyFont="1" applyFill="1" applyBorder="1" applyAlignment="1">
      <alignment horizontal="center" vertical="center" wrapText="1"/>
    </xf>
    <xf numFmtId="0" fontId="61" fillId="3" borderId="50" xfId="0" applyFont="1" applyFill="1" applyBorder="1" applyAlignment="1">
      <alignment horizontal="center" vertical="center" wrapText="1"/>
    </xf>
    <xf numFmtId="41" fontId="19" fillId="6" borderId="7" xfId="1" applyFont="1" applyFill="1" applyBorder="1" applyAlignment="1">
      <alignment horizontal="right" vertical="center" shrinkToFit="1"/>
    </xf>
    <xf numFmtId="41" fontId="19" fillId="6" borderId="5" xfId="1" applyFont="1" applyFill="1" applyBorder="1" applyAlignment="1">
      <alignment horizontal="right" vertical="center" shrinkToFit="1"/>
    </xf>
    <xf numFmtId="41" fontId="19" fillId="6" borderId="59" xfId="1" applyFont="1" applyFill="1" applyBorder="1" applyAlignment="1">
      <alignment horizontal="right" vertical="center" shrinkToFit="1"/>
    </xf>
    <xf numFmtId="0" fontId="60" fillId="0" borderId="1" xfId="0" applyFont="1" applyBorder="1" applyAlignment="1">
      <alignment horizontal="left" vertical="center" indent="1"/>
    </xf>
    <xf numFmtId="0" fontId="60" fillId="0" borderId="13" xfId="0" applyFont="1" applyBorder="1" applyAlignment="1">
      <alignment horizontal="left" vertical="center" indent="1"/>
    </xf>
    <xf numFmtId="0" fontId="60" fillId="0" borderId="49" xfId="0" applyFont="1" applyBorder="1" applyAlignment="1">
      <alignment horizontal="left" vertical="center" indent="1"/>
    </xf>
    <xf numFmtId="0" fontId="60" fillId="0" borderId="17" xfId="0" applyFont="1" applyBorder="1" applyAlignment="1">
      <alignment horizontal="left" vertical="center" indent="1"/>
    </xf>
    <xf numFmtId="0" fontId="60" fillId="0" borderId="18" xfId="0" applyFont="1" applyBorder="1" applyAlignment="1">
      <alignment horizontal="left" vertical="center" indent="1"/>
    </xf>
    <xf numFmtId="0" fontId="60" fillId="0" borderId="60" xfId="0" applyFont="1" applyBorder="1" applyAlignment="1">
      <alignment horizontal="left" vertical="center" indent="1"/>
    </xf>
    <xf numFmtId="41" fontId="53" fillId="0" borderId="60" xfId="1" applyFont="1" applyBorder="1" applyAlignment="1">
      <alignment horizontal="center" vertical="center" shrinkToFit="1"/>
    </xf>
    <xf numFmtId="41" fontId="53" fillId="0" borderId="1" xfId="1" applyFont="1" applyBorder="1" applyAlignment="1">
      <alignment horizontal="center" vertical="center" shrinkToFit="1"/>
    </xf>
    <xf numFmtId="41" fontId="19" fillId="0" borderId="122" xfId="1" applyFont="1" applyBorder="1" applyAlignment="1">
      <alignment horizontal="center" vertical="center" shrinkToFit="1"/>
    </xf>
    <xf numFmtId="41" fontId="19" fillId="0" borderId="119" xfId="1" applyFont="1" applyBorder="1" applyAlignment="1">
      <alignment horizontal="center" vertical="center" shrinkToFit="1"/>
    </xf>
    <xf numFmtId="41" fontId="19" fillId="0" borderId="136" xfId="1" applyFont="1" applyBorder="1" applyAlignment="1">
      <alignment horizontal="center" vertical="center" shrinkToFit="1"/>
    </xf>
    <xf numFmtId="0" fontId="9" fillId="0" borderId="117" xfId="0" applyFont="1" applyBorder="1" applyAlignment="1">
      <alignment horizontal="center" vertical="center" wrapText="1"/>
    </xf>
    <xf numFmtId="41" fontId="42" fillId="10" borderId="56" xfId="1" applyFont="1" applyFill="1" applyBorder="1" applyAlignment="1">
      <alignment horizontal="center" vertical="center" shrinkToFit="1"/>
    </xf>
    <xf numFmtId="41" fontId="42" fillId="10" borderId="57" xfId="1" applyFont="1" applyFill="1" applyBorder="1" applyAlignment="1">
      <alignment horizontal="center" vertical="center" shrinkToFit="1"/>
    </xf>
    <xf numFmtId="41" fontId="42" fillId="10" borderId="223" xfId="1" applyFont="1" applyFill="1" applyBorder="1" applyAlignment="1">
      <alignment horizontal="center" vertical="center" shrinkToFit="1"/>
    </xf>
    <xf numFmtId="0" fontId="15" fillId="9" borderId="113" xfId="0" applyFont="1" applyFill="1" applyBorder="1" applyAlignment="1">
      <alignment horizontal="center" vertical="center"/>
    </xf>
    <xf numFmtId="0" fontId="15" fillId="9" borderId="113" xfId="0" quotePrefix="1" applyFont="1" applyFill="1" applyBorder="1" applyAlignment="1">
      <alignment horizontal="center" vertical="center"/>
    </xf>
    <xf numFmtId="0" fontId="15" fillId="9" borderId="114" xfId="0" quotePrefix="1" applyFont="1" applyFill="1" applyBorder="1" applyAlignment="1">
      <alignment horizontal="center" vertical="center"/>
    </xf>
    <xf numFmtId="41" fontId="19" fillId="0" borderId="112" xfId="1" applyFont="1" applyBorder="1" applyAlignment="1">
      <alignment horizontal="center" vertical="center" shrinkToFit="1"/>
    </xf>
    <xf numFmtId="41" fontId="19" fillId="0" borderId="113" xfId="1" applyFont="1" applyBorder="1" applyAlignment="1">
      <alignment horizontal="center" vertical="center" shrinkToFit="1"/>
    </xf>
    <xf numFmtId="41" fontId="19" fillId="0" borderId="134" xfId="1" applyFont="1" applyBorder="1" applyAlignment="1">
      <alignment horizontal="center" vertical="center" shrinkToFit="1"/>
    </xf>
    <xf numFmtId="41" fontId="75" fillId="18" borderId="89" xfId="1" applyFont="1" applyFill="1" applyBorder="1" applyAlignment="1">
      <alignment horizontal="center" vertical="center" shrinkToFit="1"/>
    </xf>
    <xf numFmtId="41" fontId="75" fillId="18" borderId="90" xfId="1" applyFont="1" applyFill="1" applyBorder="1" applyAlignment="1">
      <alignment horizontal="center" vertical="center" shrinkToFit="1"/>
    </xf>
    <xf numFmtId="41" fontId="75" fillId="18" borderId="91" xfId="1" applyFont="1" applyFill="1" applyBorder="1" applyAlignment="1">
      <alignment horizontal="center" vertical="center" shrinkToFit="1"/>
    </xf>
    <xf numFmtId="0" fontId="9" fillId="3" borderId="7" xfId="0" applyFont="1" applyFill="1" applyBorder="1" applyAlignment="1">
      <alignment horizontal="left" vertical="center" shrinkToFit="1"/>
    </xf>
    <xf numFmtId="0" fontId="9" fillId="3" borderId="5" xfId="0" applyFont="1" applyFill="1" applyBorder="1" applyAlignment="1">
      <alignment horizontal="left" vertical="center" shrinkToFit="1"/>
    </xf>
    <xf numFmtId="0" fontId="9" fillId="3" borderId="6" xfId="0" applyFont="1" applyFill="1" applyBorder="1" applyAlignment="1">
      <alignment horizontal="left" vertical="center" shrinkToFit="1"/>
    </xf>
    <xf numFmtId="41" fontId="75" fillId="18" borderId="33" xfId="1" applyFont="1" applyFill="1" applyBorder="1" applyAlignment="1">
      <alignment horizontal="center" vertical="center" shrinkToFit="1"/>
    </xf>
    <xf numFmtId="41" fontId="75" fillId="18" borderId="10" xfId="1" applyFont="1" applyFill="1" applyBorder="1" applyAlignment="1">
      <alignment horizontal="center" vertical="center" shrinkToFit="1"/>
    </xf>
    <xf numFmtId="41" fontId="75" fillId="18" borderId="144" xfId="1" applyFont="1" applyFill="1" applyBorder="1" applyAlignment="1">
      <alignment horizontal="center" vertical="center" shrinkToFit="1"/>
    </xf>
    <xf numFmtId="0" fontId="35" fillId="0" borderId="129" xfId="0" quotePrefix="1" applyFont="1" applyBorder="1" applyAlignment="1">
      <alignment horizontal="center" vertical="center" shrinkToFit="1"/>
    </xf>
    <xf numFmtId="0" fontId="35" fillId="0" borderId="178" xfId="0" quotePrefix="1" applyFont="1" applyBorder="1" applyAlignment="1">
      <alignment horizontal="center" vertical="center" shrinkToFit="1"/>
    </xf>
    <xf numFmtId="0" fontId="9" fillId="0" borderId="129" xfId="0" applyFont="1" applyBorder="1" applyAlignment="1">
      <alignment horizontal="left" vertical="center" wrapText="1"/>
    </xf>
    <xf numFmtId="0" fontId="9" fillId="0" borderId="130" xfId="0" applyFont="1" applyBorder="1" applyAlignment="1">
      <alignment horizontal="left" vertical="center" wrapText="1"/>
    </xf>
    <xf numFmtId="0" fontId="9" fillId="0" borderId="178" xfId="0" applyFont="1" applyBorder="1" applyAlignment="1">
      <alignment horizontal="left" vertical="center" wrapText="1"/>
    </xf>
    <xf numFmtId="0" fontId="9" fillId="0" borderId="179" xfId="0" applyFont="1" applyBorder="1" applyAlignment="1">
      <alignment horizontal="left" vertical="center" wrapText="1"/>
    </xf>
    <xf numFmtId="0" fontId="9" fillId="0" borderId="5" xfId="0" applyFont="1" applyBorder="1" applyAlignment="1">
      <alignment horizontal="left" vertical="center" wrapText="1" indent="1"/>
    </xf>
    <xf numFmtId="0" fontId="9" fillId="0" borderId="6" xfId="0" applyFont="1" applyBorder="1" applyAlignment="1">
      <alignment horizontal="left" vertical="center" wrapText="1" indent="1"/>
    </xf>
    <xf numFmtId="41" fontId="19" fillId="0" borderId="7" xfId="1" applyFont="1" applyBorder="1" applyAlignment="1">
      <alignment horizontal="center" vertical="center" shrinkToFit="1"/>
    </xf>
    <xf numFmtId="41" fontId="19" fillId="0" borderId="60" xfId="1" applyFont="1" applyBorder="1" applyAlignment="1">
      <alignment horizontal="right" vertical="center" shrinkToFit="1"/>
    </xf>
    <xf numFmtId="41" fontId="19" fillId="0" borderId="1" xfId="1" applyFont="1" applyBorder="1" applyAlignment="1">
      <alignment horizontal="right" vertical="center" shrinkToFit="1"/>
    </xf>
    <xf numFmtId="41" fontId="19" fillId="0" borderId="64" xfId="1" applyFont="1" applyBorder="1" applyAlignment="1">
      <alignment horizontal="right" vertical="center" shrinkToFit="1"/>
    </xf>
    <xf numFmtId="0" fontId="9" fillId="0" borderId="1" xfId="0" applyFont="1" applyBorder="1" applyAlignment="1">
      <alignment horizontal="left" vertical="center" wrapText="1" indent="1"/>
    </xf>
    <xf numFmtId="0" fontId="9" fillId="0" borderId="13" xfId="0" applyFont="1" applyBorder="1" applyAlignment="1">
      <alignment horizontal="left" vertical="center" wrapText="1" indent="1"/>
    </xf>
    <xf numFmtId="0" fontId="9" fillId="0" borderId="133" xfId="0" applyFont="1" applyBorder="1" applyAlignment="1">
      <alignment horizontal="left" vertical="center" wrapText="1" indent="1"/>
    </xf>
    <xf numFmtId="0" fontId="9" fillId="0" borderId="176" xfId="0" applyFont="1" applyBorder="1" applyAlignment="1">
      <alignment horizontal="left" vertical="center" wrapText="1" indent="1"/>
    </xf>
    <xf numFmtId="41" fontId="19" fillId="0" borderId="31" xfId="1" applyFont="1" applyFill="1" applyBorder="1" applyAlignment="1">
      <alignment horizontal="center" vertical="center" shrinkToFit="1"/>
    </xf>
    <xf numFmtId="41" fontId="19" fillId="0" borderId="16" xfId="1" applyFont="1" applyFill="1" applyBorder="1" applyAlignment="1">
      <alignment horizontal="center" vertical="center" shrinkToFit="1"/>
    </xf>
    <xf numFmtId="41" fontId="19" fillId="0" borderId="140" xfId="1" applyFont="1" applyFill="1" applyBorder="1" applyAlignment="1">
      <alignment horizontal="center" vertical="center" shrinkToFit="1"/>
    </xf>
    <xf numFmtId="41" fontId="19" fillId="0" borderId="60" xfId="1" applyFont="1" applyBorder="1" applyAlignment="1">
      <alignment horizontal="center" vertical="center" shrinkToFit="1"/>
    </xf>
    <xf numFmtId="41" fontId="11" fillId="2" borderId="7" xfId="0" applyNumberFormat="1" applyFont="1" applyFill="1" applyBorder="1" applyAlignment="1">
      <alignment horizontal="center" vertical="center" shrinkToFit="1"/>
    </xf>
    <xf numFmtId="41" fontId="11" fillId="2" borderId="5" xfId="0" applyNumberFormat="1" applyFont="1" applyFill="1" applyBorder="1" applyAlignment="1">
      <alignment horizontal="center" vertical="center" shrinkToFit="1"/>
    </xf>
    <xf numFmtId="41" fontId="11" fillId="2" borderId="6" xfId="0" applyNumberFormat="1" applyFont="1" applyFill="1" applyBorder="1" applyAlignment="1">
      <alignment horizontal="center" vertical="center" shrinkToFit="1"/>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30" fillId="0" borderId="60"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41" fontId="83" fillId="3" borderId="131" xfId="1" applyFont="1" applyFill="1" applyBorder="1" applyAlignment="1">
      <alignment horizontal="center" vertical="center" shrinkToFit="1"/>
    </xf>
    <xf numFmtId="41" fontId="83" fillId="3" borderId="129" xfId="1" applyFont="1" applyFill="1" applyBorder="1" applyAlignment="1">
      <alignment horizontal="center" vertical="center" shrinkToFit="1"/>
    </xf>
    <xf numFmtId="41" fontId="83" fillId="3" borderId="142" xfId="1" applyFont="1" applyFill="1" applyBorder="1" applyAlignment="1">
      <alignment horizontal="center" vertical="center" shrinkToFit="1"/>
    </xf>
    <xf numFmtId="41" fontId="83" fillId="3" borderId="181" xfId="1" applyFont="1" applyFill="1" applyBorder="1" applyAlignment="1">
      <alignment horizontal="center" vertical="center" shrinkToFit="1"/>
    </xf>
    <xf numFmtId="41" fontId="83" fillId="3" borderId="178" xfId="1" applyFont="1" applyFill="1" applyBorder="1" applyAlignment="1">
      <alignment horizontal="center" vertical="center" shrinkToFit="1"/>
    </xf>
    <xf numFmtId="41" fontId="83" fillId="3" borderId="237" xfId="1" applyFont="1" applyFill="1" applyBorder="1" applyAlignment="1">
      <alignment horizontal="center" vertical="center" shrinkToFit="1"/>
    </xf>
    <xf numFmtId="41" fontId="42" fillId="0" borderId="37" xfId="1" applyFont="1" applyBorder="1" applyAlignment="1">
      <alignment horizontal="center" vertical="center" shrinkToFit="1"/>
    </xf>
    <xf numFmtId="41" fontId="42" fillId="0" borderId="0" xfId="1" applyFont="1" applyBorder="1" applyAlignment="1">
      <alignment horizontal="center" vertical="center" shrinkToFit="1"/>
    </xf>
    <xf numFmtId="41" fontId="42" fillId="0" borderId="67" xfId="1" applyFont="1" applyBorder="1" applyAlignment="1">
      <alignment horizontal="center" vertical="center" shrinkToFit="1"/>
    </xf>
    <xf numFmtId="41" fontId="42" fillId="0" borderId="49" xfId="1" applyFont="1" applyBorder="1" applyAlignment="1">
      <alignment horizontal="center" vertical="center" shrinkToFit="1"/>
    </xf>
    <xf numFmtId="41" fontId="42" fillId="0" borderId="17" xfId="1" applyFont="1" applyBorder="1" applyAlignment="1">
      <alignment horizontal="center" vertical="center" shrinkToFit="1"/>
    </xf>
    <xf numFmtId="41" fontId="42" fillId="0" borderId="62" xfId="1" applyFont="1" applyBorder="1" applyAlignment="1">
      <alignment horizontal="center" vertical="center" shrinkToFit="1"/>
    </xf>
    <xf numFmtId="0" fontId="9" fillId="7" borderId="22" xfId="0" applyFont="1" applyFill="1" applyBorder="1" applyAlignment="1">
      <alignment horizontal="center" vertical="center"/>
    </xf>
    <xf numFmtId="41" fontId="34" fillId="0" borderId="19" xfId="45" applyFont="1" applyBorder="1" applyAlignment="1">
      <alignment horizontal="center" vertical="center" shrinkToFit="1"/>
    </xf>
    <xf numFmtId="41" fontId="34" fillId="0" borderId="20" xfId="45" applyFont="1" applyBorder="1" applyAlignment="1">
      <alignment horizontal="center" vertical="center" shrinkToFit="1"/>
    </xf>
    <xf numFmtId="41" fontId="34" fillId="0" borderId="63" xfId="45" applyFont="1" applyBorder="1" applyAlignment="1">
      <alignment horizontal="center" vertical="center" shrinkToFit="1"/>
    </xf>
    <xf numFmtId="187" fontId="34" fillId="0" borderId="19" xfId="45" applyNumberFormat="1" applyFont="1" applyBorder="1" applyAlignment="1">
      <alignment horizontal="center" vertical="center" shrinkToFit="1"/>
    </xf>
    <xf numFmtId="187" fontId="34" fillId="0" borderId="20" xfId="45" applyNumberFormat="1" applyFont="1" applyBorder="1" applyAlignment="1">
      <alignment horizontal="center" vertical="center" shrinkToFit="1"/>
    </xf>
    <xf numFmtId="187" fontId="34" fillId="0" borderId="63" xfId="45" applyNumberFormat="1" applyFont="1" applyBorder="1" applyAlignment="1">
      <alignment horizontal="center" vertical="center" shrinkToFit="1"/>
    </xf>
    <xf numFmtId="0" fontId="9" fillId="0" borderId="22" xfId="0" applyFont="1" applyBorder="1" applyAlignment="1">
      <alignment horizontal="center" vertical="center"/>
    </xf>
    <xf numFmtId="184" fontId="34" fillId="0" borderId="27" xfId="0" applyNumberFormat="1" applyFont="1" applyBorder="1" applyAlignment="1">
      <alignment horizontal="center" vertical="center" shrinkToFit="1"/>
    </xf>
    <xf numFmtId="184" fontId="34" fillId="0" borderId="28" xfId="0" applyNumberFormat="1" applyFont="1" applyBorder="1" applyAlignment="1">
      <alignment horizontal="center" vertical="center" shrinkToFit="1"/>
    </xf>
    <xf numFmtId="184" fontId="34" fillId="0" borderId="29" xfId="0" applyNumberFormat="1" applyFont="1" applyBorder="1" applyAlignment="1">
      <alignment horizontal="center" vertical="center" shrinkToFit="1"/>
    </xf>
    <xf numFmtId="0" fontId="34" fillId="0" borderId="193" xfId="0" applyFont="1" applyBorder="1" applyAlignment="1">
      <alignment horizontal="center" vertical="center"/>
    </xf>
    <xf numFmtId="49" fontId="34" fillId="0" borderId="19" xfId="0" applyNumberFormat="1" applyFont="1" applyBorder="1" applyAlignment="1">
      <alignment horizontal="center" vertical="center" shrinkToFit="1"/>
    </xf>
    <xf numFmtId="49" fontId="34" fillId="0" borderId="20" xfId="0" applyNumberFormat="1" applyFont="1" applyBorder="1" applyAlignment="1">
      <alignment horizontal="center" vertical="center" shrinkToFit="1"/>
    </xf>
    <xf numFmtId="49" fontId="34" fillId="0" borderId="21" xfId="0" applyNumberFormat="1" applyFont="1" applyBorder="1" applyAlignment="1">
      <alignment horizontal="center" vertical="center" shrinkToFit="1"/>
    </xf>
    <xf numFmtId="0" fontId="16" fillId="0" borderId="19" xfId="0" applyFont="1" applyBorder="1" applyAlignment="1">
      <alignment horizontal="center" vertical="center"/>
    </xf>
    <xf numFmtId="0" fontId="16" fillId="0" borderId="21" xfId="0" applyFont="1" applyBorder="1" applyAlignment="1">
      <alignment horizontal="center" vertical="center"/>
    </xf>
    <xf numFmtId="41" fontId="34" fillId="0" borderId="21" xfId="45" applyFont="1" applyBorder="1" applyAlignment="1">
      <alignment horizontal="center" vertical="center" shrinkToFit="1"/>
    </xf>
    <xf numFmtId="184" fontId="27" fillId="2" borderId="27" xfId="0" applyNumberFormat="1" applyFont="1" applyFill="1" applyBorder="1" applyAlignment="1">
      <alignment horizontal="center" vertical="center" shrinkToFit="1"/>
    </xf>
    <xf numFmtId="184" fontId="27" fillId="2" borderId="28" xfId="0" applyNumberFormat="1" applyFont="1" applyFill="1" applyBorder="1" applyAlignment="1">
      <alignment horizontal="center" vertical="center" shrinkToFit="1"/>
    </xf>
    <xf numFmtId="184" fontId="27" fillId="2" borderId="29" xfId="0" applyNumberFormat="1" applyFont="1" applyFill="1" applyBorder="1" applyAlignment="1">
      <alignment horizontal="center" vertical="center" shrinkToFit="1"/>
    </xf>
    <xf numFmtId="41" fontId="34" fillId="0" borderId="28" xfId="45" applyFont="1" applyBorder="1" applyAlignment="1">
      <alignment horizontal="center" vertical="center" shrinkToFit="1"/>
    </xf>
    <xf numFmtId="41" fontId="34" fillId="0" borderId="29" xfId="45" applyFont="1" applyBorder="1" applyAlignment="1">
      <alignment horizontal="center" vertical="center" shrinkToFit="1"/>
    </xf>
    <xf numFmtId="41" fontId="34" fillId="0" borderId="27" xfId="45" applyFont="1" applyBorder="1" applyAlignment="1">
      <alignment horizontal="center" vertical="center" shrinkToFit="1"/>
    </xf>
    <xf numFmtId="41" fontId="34" fillId="0" borderId="65" xfId="45" applyFont="1" applyBorder="1" applyAlignment="1">
      <alignment horizontal="center" vertical="center" shrinkToFit="1"/>
    </xf>
    <xf numFmtId="187" fontId="34" fillId="0" borderId="27" xfId="45" applyNumberFormat="1" applyFont="1" applyBorder="1" applyAlignment="1">
      <alignment horizontal="center" vertical="center" shrinkToFit="1"/>
    </xf>
    <xf numFmtId="187" fontId="34" fillId="0" borderId="28" xfId="45" applyNumberFormat="1" applyFont="1" applyBorder="1" applyAlignment="1">
      <alignment horizontal="center" vertical="center" shrinkToFit="1"/>
    </xf>
    <xf numFmtId="187" fontId="34" fillId="0" borderId="65" xfId="45" applyNumberFormat="1" applyFont="1" applyBorder="1" applyAlignment="1">
      <alignment horizontal="center" vertical="center" shrinkToFit="1"/>
    </xf>
    <xf numFmtId="41" fontId="34" fillId="0" borderId="184" xfId="45" applyFont="1" applyBorder="1" applyAlignment="1">
      <alignment horizontal="center" vertical="center" shrinkToFit="1"/>
    </xf>
    <xf numFmtId="41" fontId="34" fillId="0" borderId="201" xfId="45" applyFont="1" applyBorder="1" applyAlignment="1">
      <alignment horizontal="center" vertical="center" shrinkToFit="1"/>
    </xf>
    <xf numFmtId="41" fontId="34" fillId="0" borderId="183" xfId="45" applyFont="1" applyBorder="1" applyAlignment="1">
      <alignment horizontal="center" vertical="center" shrinkToFit="1"/>
    </xf>
    <xf numFmtId="41" fontId="34" fillId="0" borderId="203" xfId="45" applyFont="1" applyBorder="1" applyAlignment="1">
      <alignment horizontal="center" vertical="center" shrinkToFit="1"/>
    </xf>
    <xf numFmtId="0" fontId="34" fillId="0" borderId="128" xfId="0" applyFont="1" applyBorder="1" applyAlignment="1">
      <alignment horizontal="center" vertical="center"/>
    </xf>
    <xf numFmtId="0" fontId="34" fillId="0" borderId="183" xfId="0" applyFont="1" applyBorder="1" applyAlignment="1">
      <alignment horizontal="center" vertical="center" shrinkToFit="1"/>
    </xf>
    <xf numFmtId="0" fontId="34" fillId="0" borderId="184" xfId="0" applyFont="1" applyBorder="1" applyAlignment="1">
      <alignment horizontal="center" vertical="center" shrinkToFit="1"/>
    </xf>
    <xf numFmtId="0" fontId="34" fillId="0" borderId="201" xfId="0" applyFont="1" applyBorder="1" applyAlignment="1">
      <alignment horizontal="center" vertical="center" shrinkToFit="1"/>
    </xf>
    <xf numFmtId="0" fontId="16" fillId="0" borderId="31" xfId="0" applyFont="1" applyBorder="1" applyAlignment="1">
      <alignment horizontal="center" vertical="center"/>
    </xf>
    <xf numFmtId="0" fontId="16" fillId="0" borderId="30" xfId="0" applyFont="1" applyBorder="1" applyAlignment="1">
      <alignment horizontal="center" vertical="center"/>
    </xf>
    <xf numFmtId="0" fontId="16" fillId="0" borderId="209" xfId="0" applyFont="1" applyBorder="1" applyAlignment="1">
      <alignment horizontal="center" vertical="center" shrinkToFit="1"/>
    </xf>
    <xf numFmtId="0" fontId="16" fillId="0" borderId="39" xfId="0" applyFont="1" applyBorder="1" applyAlignment="1">
      <alignment horizontal="center" vertical="center" shrinkToFit="1"/>
    </xf>
    <xf numFmtId="41" fontId="34" fillId="0" borderId="39" xfId="45" applyFont="1" applyBorder="1" applyAlignment="1">
      <alignment horizontal="center" vertical="center" shrinkToFit="1"/>
    </xf>
    <xf numFmtId="41" fontId="34" fillId="0" borderId="141" xfId="45" applyFont="1" applyBorder="1" applyAlignment="1">
      <alignment horizontal="center" vertical="center" shrinkToFit="1"/>
    </xf>
    <xf numFmtId="0" fontId="16" fillId="0" borderId="194" xfId="0" applyFont="1" applyBorder="1" applyAlignment="1">
      <alignment horizontal="center" vertical="center" shrinkToFit="1"/>
    </xf>
    <xf numFmtId="0" fontId="16" fillId="0" borderId="72" xfId="0" applyFont="1" applyBorder="1" applyAlignment="1">
      <alignment horizontal="center" vertical="center" shrinkToFit="1"/>
    </xf>
    <xf numFmtId="41" fontId="34" fillId="0" borderId="72" xfId="45" applyFont="1" applyBorder="1" applyAlignment="1">
      <alignment horizontal="center" vertical="center" shrinkToFit="1"/>
    </xf>
    <xf numFmtId="41" fontId="34" fillId="0" borderId="150" xfId="45" applyFont="1" applyBorder="1" applyAlignment="1">
      <alignment horizontal="center" vertical="center" shrinkToFit="1"/>
    </xf>
    <xf numFmtId="0" fontId="71" fillId="0" borderId="27" xfId="0" applyFont="1" applyBorder="1" applyAlignment="1">
      <alignment horizontal="center" vertical="center" shrinkToFit="1"/>
    </xf>
    <xf numFmtId="0" fontId="71" fillId="0" borderId="28" xfId="0" applyFont="1" applyBorder="1" applyAlignment="1">
      <alignment horizontal="center" vertical="center" shrinkToFit="1"/>
    </xf>
    <xf numFmtId="0" fontId="16" fillId="0" borderId="73" xfId="0" applyFont="1" applyBorder="1" applyAlignment="1">
      <alignment horizontal="center" vertical="center" wrapText="1"/>
    </xf>
    <xf numFmtId="0" fontId="16" fillId="0" borderId="74" xfId="0" applyFont="1" applyBorder="1" applyAlignment="1">
      <alignment horizontal="center" vertical="center" wrapText="1"/>
    </xf>
    <xf numFmtId="0" fontId="16" fillId="0" borderId="75" xfId="0" applyFont="1" applyBorder="1" applyAlignment="1">
      <alignment horizontal="center" vertical="center" wrapText="1"/>
    </xf>
    <xf numFmtId="0" fontId="16" fillId="0" borderId="78"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8" xfId="0" applyFont="1" applyBorder="1" applyAlignment="1">
      <alignment horizontal="center" vertical="center"/>
    </xf>
    <xf numFmtId="0" fontId="16" fillId="0" borderId="0" xfId="0" applyFont="1" applyBorder="1" applyAlignment="1">
      <alignment horizontal="center" vertical="center"/>
    </xf>
    <xf numFmtId="0" fontId="16" fillId="0" borderId="67" xfId="0" applyFont="1" applyBorder="1" applyAlignment="1">
      <alignment horizontal="center" vertical="center"/>
    </xf>
    <xf numFmtId="0" fontId="16" fillId="0" borderId="79" xfId="0" applyFont="1" applyBorder="1" applyAlignment="1">
      <alignment horizontal="center" vertical="center"/>
    </xf>
    <xf numFmtId="0" fontId="16" fillId="0" borderId="17" xfId="0" applyFont="1" applyBorder="1" applyAlignment="1">
      <alignment horizontal="center" vertical="center"/>
    </xf>
    <xf numFmtId="0" fontId="16" fillId="0" borderId="62" xfId="0" applyFont="1" applyBorder="1" applyAlignment="1">
      <alignment horizontal="center" vertical="center"/>
    </xf>
    <xf numFmtId="0" fontId="16" fillId="0" borderId="205" xfId="0" applyFont="1" applyBorder="1" applyAlignment="1">
      <alignment horizontal="center" vertical="center" wrapText="1"/>
    </xf>
    <xf numFmtId="0" fontId="16" fillId="0" borderId="193" xfId="0" applyFont="1" applyBorder="1" applyAlignment="1">
      <alignment horizontal="center" vertical="center"/>
    </xf>
    <xf numFmtId="0" fontId="16" fillId="0" borderId="217" xfId="0" applyFont="1" applyBorder="1" applyAlignment="1">
      <alignment horizontal="center" vertical="center"/>
    </xf>
    <xf numFmtId="0" fontId="16" fillId="0" borderId="96" xfId="0" applyFont="1" applyBorder="1" applyAlignment="1">
      <alignment horizontal="center" vertical="center"/>
    </xf>
    <xf numFmtId="0" fontId="16" fillId="0" borderId="22" xfId="0" applyFont="1" applyBorder="1" applyAlignment="1">
      <alignment horizontal="center" vertical="center"/>
    </xf>
    <xf numFmtId="0" fontId="16" fillId="0" borderId="86" xfId="0" applyFont="1" applyBorder="1" applyAlignment="1">
      <alignment horizontal="center" vertical="center" wrapText="1"/>
    </xf>
    <xf numFmtId="0" fontId="16" fillId="0" borderId="49" xfId="0" applyFont="1" applyBorder="1" applyAlignment="1">
      <alignment horizontal="center" vertical="center" wrapText="1"/>
    </xf>
    <xf numFmtId="41" fontId="34" fillId="0" borderId="192" xfId="45" applyFont="1" applyBorder="1" applyAlignment="1">
      <alignment horizontal="center" vertical="center" shrinkToFit="1"/>
    </xf>
    <xf numFmtId="41" fontId="79" fillId="0" borderId="196" xfId="45" applyFont="1" applyBorder="1" applyAlignment="1">
      <alignment horizontal="center" vertical="center" shrinkToFit="1"/>
    </xf>
    <xf numFmtId="41" fontId="79" fillId="0" borderId="197" xfId="45" applyFont="1" applyBorder="1" applyAlignment="1">
      <alignment horizontal="center" vertical="center" shrinkToFit="1"/>
    </xf>
    <xf numFmtId="41" fontId="79" fillId="0" borderId="198" xfId="45" applyFont="1" applyBorder="1" applyAlignment="1">
      <alignment horizontal="center" vertical="center" shrinkToFit="1"/>
    </xf>
    <xf numFmtId="0" fontId="16" fillId="0" borderId="202" xfId="0" applyFont="1" applyBorder="1" applyAlignment="1">
      <alignment horizontal="center" vertical="center"/>
    </xf>
    <xf numFmtId="0" fontId="16" fillId="0" borderId="57" xfId="0" applyFont="1" applyBorder="1" applyAlignment="1">
      <alignment horizontal="center" vertical="center"/>
    </xf>
    <xf numFmtId="0" fontId="16" fillId="0" borderId="223" xfId="0" applyFont="1" applyBorder="1" applyAlignment="1">
      <alignment horizontal="center" vertical="center"/>
    </xf>
    <xf numFmtId="0" fontId="71" fillId="0" borderId="19" xfId="0" applyFont="1" applyBorder="1" applyAlignment="1">
      <alignment horizontal="center" vertical="center" shrinkToFit="1"/>
    </xf>
    <xf numFmtId="0" fontId="71" fillId="0" borderId="20" xfId="0" applyFont="1" applyBorder="1" applyAlignment="1">
      <alignment horizontal="center" vertical="center" shrinkToFit="1"/>
    </xf>
    <xf numFmtId="0" fontId="71" fillId="0" borderId="89" xfId="0" applyFont="1" applyBorder="1" applyAlignment="1">
      <alignment horizontal="center" vertical="center" shrinkToFit="1"/>
    </xf>
    <xf numFmtId="0" fontId="71" fillId="0" borderId="91" xfId="0" applyFont="1" applyBorder="1" applyAlignment="1">
      <alignment horizontal="center" vertical="center" shrinkToFit="1"/>
    </xf>
    <xf numFmtId="0" fontId="16" fillId="0" borderId="84" xfId="0" applyFont="1" applyBorder="1" applyAlignment="1">
      <alignment horizontal="center" vertical="center"/>
    </xf>
    <xf numFmtId="0" fontId="16" fillId="0" borderId="85" xfId="0" applyFont="1" applyBorder="1" applyAlignment="1">
      <alignment horizontal="center" vertical="center"/>
    </xf>
    <xf numFmtId="0" fontId="16" fillId="0" borderId="222" xfId="0" applyFont="1" applyBorder="1" applyAlignment="1">
      <alignment horizontal="center" vertical="center"/>
    </xf>
    <xf numFmtId="41" fontId="79" fillId="0" borderId="192" xfId="45" applyFont="1" applyBorder="1" applyAlignment="1">
      <alignment horizontal="center" vertical="center" shrinkToFit="1"/>
    </xf>
    <xf numFmtId="41" fontId="79" fillId="0" borderId="20" xfId="45" applyFont="1" applyBorder="1" applyAlignment="1">
      <alignment horizontal="center" vertical="center" shrinkToFit="1"/>
    </xf>
    <xf numFmtId="41" fontId="79" fillId="0" borderId="63" xfId="45" applyFont="1" applyBorder="1" applyAlignment="1">
      <alignment horizontal="center" vertical="center" shrinkToFit="1"/>
    </xf>
    <xf numFmtId="0" fontId="16" fillId="0" borderId="204" xfId="0" applyFont="1" applyBorder="1" applyAlignment="1">
      <alignment horizontal="center" vertical="center"/>
    </xf>
    <xf numFmtId="0" fontId="16" fillId="0" borderId="198" xfId="0" applyFont="1" applyBorder="1" applyAlignment="1">
      <alignment horizontal="center" vertical="center"/>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22" xfId="0" applyFont="1" applyBorder="1" applyAlignment="1">
      <alignment horizontal="center" vertical="center" wrapText="1"/>
    </xf>
    <xf numFmtId="0" fontId="16" fillId="0" borderId="149" xfId="0" applyFont="1" applyBorder="1" applyAlignment="1">
      <alignment horizontal="center" vertical="center" wrapText="1"/>
    </xf>
    <xf numFmtId="0" fontId="16" fillId="0" borderId="175" xfId="0" applyFont="1" applyBorder="1" applyAlignment="1">
      <alignment horizontal="center" vertical="center"/>
    </xf>
    <xf numFmtId="0" fontId="16" fillId="0" borderId="63" xfId="0" applyFont="1" applyBorder="1" applyAlignment="1">
      <alignment horizontal="center" vertical="center"/>
    </xf>
    <xf numFmtId="41" fontId="34" fillId="0" borderId="194" xfId="45" applyFont="1" applyBorder="1" applyAlignment="1">
      <alignment horizontal="center" vertical="center" shrinkToFit="1"/>
    </xf>
    <xf numFmtId="41" fontId="34" fillId="2" borderId="27" xfId="45" applyFont="1" applyFill="1" applyBorder="1" applyAlignment="1">
      <alignment horizontal="center" vertical="center" shrinkToFit="1"/>
    </xf>
    <xf numFmtId="41" fontId="34" fillId="2" borderId="28" xfId="45" applyFont="1" applyFill="1" applyBorder="1" applyAlignment="1">
      <alignment horizontal="center" vertical="center" shrinkToFit="1"/>
    </xf>
    <xf numFmtId="41" fontId="34" fillId="2" borderId="29" xfId="45" applyFont="1" applyFill="1" applyBorder="1" applyAlignment="1">
      <alignment horizontal="center" vertical="center" shrinkToFit="1"/>
    </xf>
    <xf numFmtId="41" fontId="34" fillId="0" borderId="50" xfId="45" applyFont="1" applyBorder="1" applyAlignment="1">
      <alignment horizontal="center" vertical="center" shrinkToFit="1"/>
    </xf>
    <xf numFmtId="41" fontId="34" fillId="0" borderId="148" xfId="45" applyFont="1" applyBorder="1" applyAlignment="1">
      <alignment horizontal="center" vertical="center" shrinkToFit="1"/>
    </xf>
    <xf numFmtId="41" fontId="34" fillId="0" borderId="128" xfId="45" applyFont="1" applyBorder="1" applyAlignment="1">
      <alignment horizontal="center" vertical="center" shrinkToFit="1"/>
    </xf>
    <xf numFmtId="41" fontId="34" fillId="0" borderId="139" xfId="45" applyFont="1" applyBorder="1" applyAlignment="1">
      <alignment horizontal="center" vertical="center" shrinkToFit="1"/>
    </xf>
    <xf numFmtId="41" fontId="34" fillId="0" borderId="199" xfId="45" applyFont="1" applyBorder="1" applyAlignment="1">
      <alignment horizontal="center" vertical="center" shrinkToFit="1"/>
    </xf>
    <xf numFmtId="41" fontId="34" fillId="0" borderId="32" xfId="45" applyFont="1" applyBorder="1" applyAlignment="1">
      <alignment horizontal="center" vertical="center" shrinkToFit="1"/>
    </xf>
    <xf numFmtId="41" fontId="34" fillId="0" borderId="214" xfId="45" applyFont="1" applyBorder="1" applyAlignment="1">
      <alignment horizontal="center" vertical="center" shrinkToFit="1"/>
    </xf>
    <xf numFmtId="41" fontId="34" fillId="0" borderId="220" xfId="45" applyFont="1" applyBorder="1" applyAlignment="1">
      <alignment horizontal="center" vertical="center" shrinkToFit="1"/>
    </xf>
    <xf numFmtId="41" fontId="34" fillId="0" borderId="200" xfId="45" applyFont="1" applyBorder="1" applyAlignment="1">
      <alignment horizontal="center" vertical="center" shrinkToFit="1"/>
    </xf>
    <xf numFmtId="41" fontId="34" fillId="0" borderId="152" xfId="45" applyFont="1" applyBorder="1" applyAlignment="1">
      <alignment horizontal="center" vertical="center" shrinkToFit="1"/>
    </xf>
    <xf numFmtId="0" fontId="16" fillId="0" borderId="27" xfId="0" applyFont="1" applyBorder="1" applyAlignment="1">
      <alignment horizontal="center" vertical="center"/>
    </xf>
    <xf numFmtId="0" fontId="16" fillId="0" borderId="65" xfId="0" applyFont="1" applyBorder="1" applyAlignment="1">
      <alignment horizontal="center" vertical="center"/>
    </xf>
    <xf numFmtId="41" fontId="34" fillId="0" borderId="209" xfId="45" applyFont="1" applyBorder="1" applyAlignment="1">
      <alignment horizontal="center" vertical="center" shrinkToFit="1"/>
    </xf>
    <xf numFmtId="41" fontId="34" fillId="0" borderId="30" xfId="45" applyFont="1" applyBorder="1" applyAlignment="1">
      <alignment horizontal="center" vertical="center" shrinkToFit="1"/>
    </xf>
    <xf numFmtId="0" fontId="16" fillId="0" borderId="50" xfId="0" applyFont="1" applyBorder="1" applyAlignment="1">
      <alignment horizontal="center" vertical="center"/>
    </xf>
    <xf numFmtId="0" fontId="16" fillId="0" borderId="183" xfId="0" applyFont="1" applyBorder="1" applyAlignment="1">
      <alignment horizontal="center" vertical="center"/>
    </xf>
    <xf numFmtId="0" fontId="16" fillId="0" borderId="203" xfId="0" applyFont="1" applyBorder="1" applyAlignment="1">
      <alignment horizontal="center" vertical="center"/>
    </xf>
    <xf numFmtId="41" fontId="34" fillId="0" borderId="147" xfId="45" applyFont="1" applyBorder="1" applyAlignment="1">
      <alignment horizontal="center" vertical="center" shrinkToFit="1"/>
    </xf>
    <xf numFmtId="41" fontId="34" fillId="0" borderId="16" xfId="45" applyFont="1" applyBorder="1" applyAlignment="1">
      <alignment horizontal="center" vertical="center" shrinkToFit="1"/>
    </xf>
    <xf numFmtId="41" fontId="34" fillId="0" borderId="140" xfId="45" applyFont="1" applyBorder="1" applyAlignment="1">
      <alignment horizontal="center" vertical="center" shrinkToFit="1"/>
    </xf>
    <xf numFmtId="0" fontId="34" fillId="0" borderId="218" xfId="0" applyFont="1" applyBorder="1" applyAlignment="1">
      <alignment horizontal="center" vertical="center"/>
    </xf>
    <xf numFmtId="0" fontId="16" fillId="0" borderId="208" xfId="0" applyFont="1" applyBorder="1" applyAlignment="1">
      <alignment horizontal="center" vertical="center"/>
    </xf>
    <xf numFmtId="41" fontId="34" fillId="0" borderId="207" xfId="45" applyFont="1" applyFill="1" applyBorder="1" applyAlignment="1">
      <alignment horizontal="center" vertical="center" shrinkToFit="1"/>
    </xf>
    <xf numFmtId="41" fontId="34" fillId="0" borderId="216" xfId="45" applyFont="1" applyFill="1" applyBorder="1" applyAlignment="1">
      <alignment horizontal="center" vertical="center" shrinkToFit="1"/>
    </xf>
    <xf numFmtId="41" fontId="42" fillId="0" borderId="60" xfId="1" applyFont="1" applyBorder="1" applyAlignment="1">
      <alignment horizontal="center" vertical="center" shrinkToFit="1"/>
    </xf>
    <xf numFmtId="41" fontId="42" fillId="0" borderId="1" xfId="1" applyFont="1" applyBorder="1" applyAlignment="1">
      <alignment horizontal="center" vertical="center" shrinkToFit="1"/>
    </xf>
    <xf numFmtId="41" fontId="42" fillId="0" borderId="64" xfId="1" applyFont="1" applyBorder="1" applyAlignment="1">
      <alignment horizontal="center" vertical="center" shrinkToFit="1"/>
    </xf>
    <xf numFmtId="41" fontId="42" fillId="3" borderId="60" xfId="1" applyFont="1" applyFill="1" applyBorder="1" applyAlignment="1">
      <alignment horizontal="center" vertical="center" shrinkToFit="1"/>
    </xf>
    <xf numFmtId="41" fontId="42" fillId="3" borderId="1" xfId="1" applyFont="1" applyFill="1" applyBorder="1" applyAlignment="1">
      <alignment horizontal="center" vertical="center" shrinkToFit="1"/>
    </xf>
    <xf numFmtId="41" fontId="42" fillId="3" borderId="64" xfId="1" applyFont="1" applyFill="1" applyBorder="1" applyAlignment="1">
      <alignment horizontal="center" vertical="center" shrinkToFit="1"/>
    </xf>
    <xf numFmtId="41" fontId="42" fillId="3" borderId="80" xfId="1" applyFont="1" applyFill="1" applyBorder="1" applyAlignment="1">
      <alignment horizontal="center" vertical="center" shrinkToFit="1"/>
    </xf>
    <xf numFmtId="41" fontId="42" fillId="3" borderId="54" xfId="1" applyFont="1" applyFill="1" applyBorder="1" applyAlignment="1">
      <alignment horizontal="center" vertical="center" shrinkToFit="1"/>
    </xf>
    <xf numFmtId="41" fontId="42" fillId="3" borderId="88" xfId="1" applyFont="1" applyFill="1" applyBorder="1" applyAlignment="1">
      <alignment horizontal="center" vertical="center" shrinkToFit="1"/>
    </xf>
    <xf numFmtId="41" fontId="9" fillId="7" borderId="86" xfId="1" quotePrefix="1" applyFont="1" applyFill="1" applyBorder="1" applyAlignment="1">
      <alignment horizontal="center" vertical="center"/>
    </xf>
    <xf numFmtId="41" fontId="9" fillId="7" borderId="74" xfId="1" quotePrefix="1" applyFont="1" applyFill="1" applyBorder="1" applyAlignment="1">
      <alignment horizontal="center" vertical="center"/>
    </xf>
    <xf numFmtId="41" fontId="9" fillId="7" borderId="55" xfId="1" quotePrefix="1" applyFont="1" applyFill="1" applyBorder="1" applyAlignment="1">
      <alignment horizontal="center" vertical="center"/>
    </xf>
    <xf numFmtId="41" fontId="9" fillId="7" borderId="49" xfId="1" quotePrefix="1" applyFont="1" applyFill="1" applyBorder="1" applyAlignment="1">
      <alignment horizontal="center" vertical="center"/>
    </xf>
    <xf numFmtId="41" fontId="9" fillId="7" borderId="17" xfId="1" quotePrefix="1" applyFont="1" applyFill="1" applyBorder="1" applyAlignment="1">
      <alignment horizontal="center" vertical="center"/>
    </xf>
    <xf numFmtId="41" fontId="9" fillId="7" borderId="18" xfId="1" quotePrefix="1" applyFont="1" applyFill="1" applyBorder="1" applyAlignment="1">
      <alignment horizontal="center" vertical="center"/>
    </xf>
    <xf numFmtId="41" fontId="42" fillId="12" borderId="86" xfId="1" applyFont="1" applyFill="1" applyBorder="1" applyAlignment="1">
      <alignment horizontal="center" vertical="center" shrinkToFit="1"/>
    </xf>
    <xf numFmtId="41" fontId="42" fillId="12" borderId="74" xfId="1" applyFont="1" applyFill="1" applyBorder="1" applyAlignment="1">
      <alignment horizontal="center" vertical="center" shrinkToFit="1"/>
    </xf>
    <xf numFmtId="41" fontId="42" fillId="12" borderId="75" xfId="1" applyFont="1" applyFill="1" applyBorder="1" applyAlignment="1">
      <alignment horizontal="center" vertical="center" shrinkToFit="1"/>
    </xf>
    <xf numFmtId="41" fontId="42" fillId="12" borderId="49" xfId="1" applyFont="1" applyFill="1" applyBorder="1" applyAlignment="1">
      <alignment horizontal="center" vertical="center" shrinkToFit="1"/>
    </xf>
    <xf numFmtId="41" fontId="42" fillId="12" borderId="17" xfId="1" applyFont="1" applyFill="1" applyBorder="1" applyAlignment="1">
      <alignment horizontal="center" vertical="center" shrinkToFit="1"/>
    </xf>
    <xf numFmtId="41" fontId="42" fillId="12" borderId="62" xfId="1" applyFont="1" applyFill="1" applyBorder="1" applyAlignment="1">
      <alignment horizontal="center" vertical="center" shrinkToFit="1"/>
    </xf>
    <xf numFmtId="41" fontId="34" fillId="0" borderId="81" xfId="45" applyFont="1" applyBorder="1" applyAlignment="1">
      <alignment horizontal="center" vertical="center" shrinkToFit="1"/>
    </xf>
    <xf numFmtId="41" fontId="34" fillId="0" borderId="216" xfId="45" applyFont="1" applyBorder="1" applyAlignment="1">
      <alignment horizontal="center" vertical="center" shrinkToFit="1"/>
    </xf>
    <xf numFmtId="41" fontId="34" fillId="0" borderId="221" xfId="45" applyFont="1" applyBorder="1" applyAlignment="1">
      <alignment horizontal="center" vertical="center" shrinkToFit="1"/>
    </xf>
    <xf numFmtId="41" fontId="34" fillId="0" borderId="206" xfId="45" applyFont="1" applyBorder="1" applyAlignment="1">
      <alignment horizontal="center" vertical="center" shrinkToFit="1"/>
    </xf>
    <xf numFmtId="41" fontId="34" fillId="0" borderId="90" xfId="45" applyFont="1" applyBorder="1" applyAlignment="1">
      <alignment horizontal="center" vertical="center" shrinkToFit="1"/>
    </xf>
    <xf numFmtId="41" fontId="34" fillId="0" borderId="91" xfId="45" applyFont="1" applyBorder="1" applyAlignment="1">
      <alignment horizontal="center" vertical="center" shrinkToFit="1"/>
    </xf>
    <xf numFmtId="41" fontId="34" fillId="0" borderId="137" xfId="45" applyFont="1" applyBorder="1" applyAlignment="1">
      <alignment horizontal="center" vertical="center" shrinkToFit="1"/>
    </xf>
    <xf numFmtId="41" fontId="34" fillId="0" borderId="153" xfId="45" applyFont="1" applyBorder="1" applyAlignment="1">
      <alignment horizontal="center" vertical="center" shrinkToFit="1"/>
    </xf>
    <xf numFmtId="0" fontId="81" fillId="0" borderId="7" xfId="0" applyFont="1" applyBorder="1" applyAlignment="1">
      <alignment horizontal="center" vertical="center"/>
    </xf>
    <xf numFmtId="0" fontId="81" fillId="0" borderId="5" xfId="0" applyFont="1" applyBorder="1" applyAlignment="1">
      <alignment horizontal="center" vertical="center"/>
    </xf>
    <xf numFmtId="0" fontId="81" fillId="0" borderId="6" xfId="0" applyFont="1" applyBorder="1" applyAlignment="1">
      <alignment horizontal="center" vertical="center"/>
    </xf>
    <xf numFmtId="188" fontId="81" fillId="0" borderId="7" xfId="0" applyNumberFormat="1" applyFont="1" applyBorder="1" applyAlignment="1">
      <alignment horizontal="center" vertical="center"/>
    </xf>
    <xf numFmtId="188" fontId="81" fillId="0" borderId="5" xfId="0" applyNumberFormat="1" applyFont="1" applyBorder="1" applyAlignment="1">
      <alignment horizontal="center" vertical="center"/>
    </xf>
    <xf numFmtId="188" fontId="81" fillId="0" borderId="6" xfId="0" applyNumberFormat="1" applyFont="1" applyBorder="1" applyAlignment="1">
      <alignment horizontal="center" vertical="center"/>
    </xf>
    <xf numFmtId="0" fontId="16" fillId="0" borderId="89" xfId="0" applyFont="1" applyBorder="1" applyAlignment="1">
      <alignment horizontal="center" vertical="center"/>
    </xf>
    <xf numFmtId="0" fontId="16" fillId="0" borderId="91" xfId="0" applyFont="1" applyBorder="1" applyAlignment="1">
      <alignment horizontal="center" vertical="center"/>
    </xf>
    <xf numFmtId="41" fontId="34" fillId="0" borderId="215" xfId="45" applyFont="1" applyBorder="1" applyAlignment="1">
      <alignment horizontal="center" vertical="center" shrinkToFit="1"/>
    </xf>
    <xf numFmtId="41" fontId="34" fillId="2" borderId="89" xfId="45" applyFont="1" applyFill="1" applyBorder="1" applyAlignment="1">
      <alignment horizontal="center" vertical="center" shrinkToFit="1"/>
    </xf>
    <xf numFmtId="41" fontId="34" fillId="2" borderId="90" xfId="45" applyFont="1" applyFill="1" applyBorder="1" applyAlignment="1">
      <alignment horizontal="center" vertical="center" shrinkToFit="1"/>
    </xf>
    <xf numFmtId="41" fontId="34" fillId="2" borderId="207" xfId="45" applyFont="1" applyFill="1" applyBorder="1" applyAlignment="1">
      <alignment horizontal="center" vertical="center" shrinkToFit="1"/>
    </xf>
    <xf numFmtId="0" fontId="9" fillId="0" borderId="60" xfId="0" applyFont="1" applyBorder="1" applyAlignment="1">
      <alignment horizontal="center" vertical="center" wrapText="1" shrinkToFit="1"/>
    </xf>
    <xf numFmtId="0" fontId="9" fillId="0" borderId="13" xfId="0" applyFont="1" applyBorder="1" applyAlignment="1">
      <alignment horizontal="center" vertical="center" wrapText="1" shrinkToFit="1"/>
    </xf>
    <xf numFmtId="0" fontId="9" fillId="0" borderId="37"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0" fontId="9" fillId="0" borderId="157" xfId="0" applyFont="1" applyBorder="1" applyAlignment="1">
      <alignment horizontal="center" vertical="center" wrapText="1" shrinkToFit="1"/>
    </xf>
    <xf numFmtId="0" fontId="9" fillId="0" borderId="158" xfId="0" applyFont="1" applyBorder="1" applyAlignment="1">
      <alignment horizontal="center" vertical="center" wrapText="1" shrinkToFit="1"/>
    </xf>
    <xf numFmtId="0" fontId="9" fillId="0" borderId="156" xfId="0" applyFont="1" applyBorder="1" applyAlignment="1">
      <alignment horizontal="center" vertical="center" wrapText="1"/>
    </xf>
    <xf numFmtId="41" fontId="42" fillId="8" borderId="7" xfId="1" applyFont="1" applyFill="1" applyBorder="1" applyAlignment="1">
      <alignment horizontal="center" vertical="center" shrinkToFit="1"/>
    </xf>
    <xf numFmtId="41" fontId="42" fillId="8" borderId="5" xfId="1" applyFont="1" applyFill="1" applyBorder="1" applyAlignment="1">
      <alignment horizontal="center" vertical="center" shrinkToFit="1"/>
    </xf>
    <xf numFmtId="41" fontId="42" fillId="8" borderId="59" xfId="1" applyFont="1" applyFill="1" applyBorder="1" applyAlignment="1">
      <alignment horizontal="center" vertical="center" shrinkToFit="1"/>
    </xf>
    <xf numFmtId="0" fontId="9" fillId="0" borderId="233" xfId="0" applyFont="1" applyBorder="1" applyAlignment="1">
      <alignment horizontal="center" vertical="center" shrinkToFit="1"/>
    </xf>
    <xf numFmtId="0" fontId="9" fillId="0" borderId="234" xfId="0" applyFont="1" applyBorder="1" applyAlignment="1">
      <alignment horizontal="center" vertical="center" shrinkToFit="1"/>
    </xf>
    <xf numFmtId="0" fontId="9" fillId="0" borderId="235" xfId="0" applyFont="1" applyBorder="1" applyAlignment="1">
      <alignment horizontal="center" vertical="center" shrinkToFit="1"/>
    </xf>
    <xf numFmtId="41" fontId="42" fillId="17" borderId="233" xfId="1" applyFont="1" applyFill="1" applyBorder="1" applyAlignment="1">
      <alignment horizontal="center" vertical="center" shrinkToFit="1"/>
    </xf>
    <xf numFmtId="41" fontId="42" fillId="17" borderId="234" xfId="1" applyFont="1" applyFill="1" applyBorder="1" applyAlignment="1">
      <alignment horizontal="center" vertical="center" shrinkToFit="1"/>
    </xf>
    <xf numFmtId="41" fontId="42" fillId="17" borderId="236" xfId="1" applyFont="1" applyFill="1" applyBorder="1" applyAlignment="1">
      <alignment horizontal="center" vertical="center" shrinkToFit="1"/>
    </xf>
    <xf numFmtId="41" fontId="34" fillId="0" borderId="213" xfId="45" applyFont="1" applyBorder="1" applyAlignment="1">
      <alignment horizontal="center" vertical="center" shrinkToFit="1"/>
    </xf>
    <xf numFmtId="41" fontId="34" fillId="0" borderId="173" xfId="45" applyFont="1" applyBorder="1" applyAlignment="1">
      <alignment horizontal="center" vertical="center" shrinkToFit="1"/>
    </xf>
    <xf numFmtId="41" fontId="34" fillId="0" borderId="190" xfId="45" applyFont="1" applyBorder="1" applyAlignment="1">
      <alignment horizontal="center" vertical="center" shrinkToFit="1"/>
    </xf>
    <xf numFmtId="41" fontId="34" fillId="0" borderId="174" xfId="45" applyFont="1" applyBorder="1" applyAlignment="1">
      <alignment horizontal="center" vertical="center" shrinkToFit="1"/>
    </xf>
    <xf numFmtId="41" fontId="34" fillId="0" borderId="191" xfId="45" applyFont="1" applyBorder="1" applyAlignment="1">
      <alignment horizontal="center" vertical="center" shrinkToFit="1"/>
    </xf>
    <xf numFmtId="0" fontId="71" fillId="0" borderId="60" xfId="0" applyFont="1" applyBorder="1" applyAlignment="1">
      <alignment horizontal="center" vertical="center" wrapText="1"/>
    </xf>
    <xf numFmtId="0" fontId="71" fillId="0" borderId="1" xfId="0" applyFont="1" applyBorder="1" applyAlignment="1">
      <alignment horizontal="center" vertical="center" wrapText="1"/>
    </xf>
    <xf numFmtId="0" fontId="71" fillId="0" borderId="13" xfId="0" applyFont="1" applyBorder="1" applyAlignment="1">
      <alignment horizontal="center" vertical="center" wrapText="1"/>
    </xf>
    <xf numFmtId="41" fontId="65" fillId="7" borderId="160" xfId="1" applyFont="1" applyFill="1" applyBorder="1" applyAlignment="1">
      <alignment horizontal="center" vertical="center" shrinkToFit="1"/>
    </xf>
    <xf numFmtId="41" fontId="65" fillId="7" borderId="161" xfId="1" applyFont="1" applyFill="1" applyBorder="1" applyAlignment="1">
      <alignment horizontal="center" vertical="center" shrinkToFit="1"/>
    </xf>
    <xf numFmtId="41" fontId="65" fillId="7" borderId="165" xfId="1" applyFont="1" applyFill="1" applyBorder="1" applyAlignment="1">
      <alignment horizontal="center" vertical="center" shrinkToFit="1"/>
    </xf>
    <xf numFmtId="41" fontId="65" fillId="7" borderId="166" xfId="1" applyFont="1" applyFill="1" applyBorder="1" applyAlignment="1">
      <alignment horizontal="center" vertical="center" shrinkToFit="1"/>
    </xf>
    <xf numFmtId="41" fontId="65" fillId="7" borderId="167" xfId="1" applyFont="1" applyFill="1" applyBorder="1" applyAlignment="1">
      <alignment horizontal="center" vertical="center" shrinkToFit="1"/>
    </xf>
    <xf numFmtId="41" fontId="65" fillId="7" borderId="168" xfId="1" applyFont="1" applyFill="1" applyBorder="1" applyAlignment="1">
      <alignment horizontal="center" vertical="center" shrinkToFit="1"/>
    </xf>
    <xf numFmtId="41" fontId="42" fillId="7" borderId="170" xfId="1" applyFont="1" applyFill="1" applyBorder="1" applyAlignment="1">
      <alignment horizontal="center" vertical="center" shrinkToFit="1"/>
    </xf>
    <xf numFmtId="41" fontId="42" fillId="7" borderId="161" xfId="1" applyFont="1" applyFill="1" applyBorder="1" applyAlignment="1">
      <alignment horizontal="center" vertical="center" shrinkToFit="1"/>
    </xf>
    <xf numFmtId="41" fontId="42" fillId="7" borderId="163" xfId="1" applyFont="1" applyFill="1" applyBorder="1" applyAlignment="1">
      <alignment horizontal="center" vertical="center" shrinkToFit="1"/>
    </xf>
    <xf numFmtId="41" fontId="42" fillId="7" borderId="171" xfId="1" applyFont="1" applyFill="1" applyBorder="1" applyAlignment="1">
      <alignment horizontal="center" vertical="center" shrinkToFit="1"/>
    </xf>
    <xf numFmtId="41" fontId="42" fillId="7" borderId="167" xfId="1" applyFont="1" applyFill="1" applyBorder="1" applyAlignment="1">
      <alignment horizontal="center" vertical="center" shrinkToFit="1"/>
    </xf>
    <xf numFmtId="41" fontId="42" fillId="7" borderId="169" xfId="1" applyFont="1" applyFill="1" applyBorder="1" applyAlignment="1">
      <alignment horizontal="center" vertical="center" shrinkToFit="1"/>
    </xf>
    <xf numFmtId="0" fontId="71" fillId="0" borderId="7" xfId="0" applyFont="1" applyBorder="1" applyAlignment="1">
      <alignment horizontal="center" vertical="center" wrapText="1"/>
    </xf>
    <xf numFmtId="0" fontId="71" fillId="0" borderId="5" xfId="0" applyFont="1" applyBorder="1" applyAlignment="1">
      <alignment horizontal="center" vertical="center"/>
    </xf>
    <xf numFmtId="0" fontId="71" fillId="0" borderId="6" xfId="0" applyFont="1" applyBorder="1" applyAlignment="1">
      <alignment horizontal="center" vertical="center"/>
    </xf>
    <xf numFmtId="0" fontId="16" fillId="0" borderId="7" xfId="0" applyFont="1" applyBorder="1" applyAlignment="1">
      <alignment horizontal="center" vertical="center" wrapText="1"/>
    </xf>
    <xf numFmtId="0" fontId="16" fillId="0" borderId="59" xfId="0" applyFont="1" applyBorder="1" applyAlignment="1">
      <alignment horizontal="center" vertical="center"/>
    </xf>
    <xf numFmtId="0" fontId="47" fillId="0" borderId="115" xfId="0" quotePrefix="1" applyFont="1" applyBorder="1" applyAlignment="1">
      <alignment horizontal="center" vertical="center" shrinkToFit="1"/>
    </xf>
    <xf numFmtId="0" fontId="47" fillId="0" borderId="78" xfId="0" quotePrefix="1" applyFont="1" applyBorder="1" applyAlignment="1">
      <alignment horizontal="center" vertical="center" shrinkToFit="1"/>
    </xf>
    <xf numFmtId="0" fontId="15" fillId="0" borderId="104" xfId="0" applyFont="1" applyBorder="1" applyAlignment="1">
      <alignment horizontal="left" vertical="center"/>
    </xf>
    <xf numFmtId="0" fontId="15" fillId="0" borderId="105" xfId="0" applyFont="1" applyBorder="1" applyAlignment="1">
      <alignment horizontal="left" vertical="center"/>
    </xf>
    <xf numFmtId="0" fontId="15" fillId="0" borderId="138" xfId="0" applyFont="1" applyBorder="1" applyAlignment="1">
      <alignment horizontal="left" vertical="center"/>
    </xf>
    <xf numFmtId="0" fontId="15" fillId="0" borderId="49" xfId="0" applyFont="1" applyBorder="1" applyAlignment="1">
      <alignment horizontal="left" vertical="center"/>
    </xf>
    <xf numFmtId="0" fontId="60" fillId="0" borderId="138"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112" xfId="0" applyFont="1" applyBorder="1" applyAlignment="1">
      <alignment horizontal="center" vertical="center" wrapText="1"/>
    </xf>
    <xf numFmtId="0" fontId="16" fillId="0" borderId="185" xfId="0" applyFont="1" applyBorder="1" applyAlignment="1">
      <alignment horizontal="center" vertical="center"/>
    </xf>
    <xf numFmtId="0" fontId="9" fillId="0" borderId="180" xfId="0" applyFont="1" applyBorder="1" applyAlignment="1">
      <alignment horizontal="center" vertical="center" wrapText="1"/>
    </xf>
    <xf numFmtId="0" fontId="9" fillId="10" borderId="57" xfId="0" applyFont="1" applyFill="1" applyBorder="1" applyAlignment="1">
      <alignment horizontal="center" vertical="center"/>
    </xf>
    <xf numFmtId="0" fontId="9" fillId="10" borderId="58" xfId="0" applyFont="1" applyFill="1" applyBorder="1" applyAlignment="1">
      <alignment horizontal="center" vertical="center"/>
    </xf>
    <xf numFmtId="41" fontId="19" fillId="7" borderId="241" xfId="1" applyFont="1" applyFill="1" applyBorder="1" applyAlignment="1">
      <alignment horizontal="center" vertical="center" shrinkToFit="1"/>
    </xf>
    <xf numFmtId="41" fontId="19" fillId="7" borderId="242" xfId="1" applyFont="1" applyFill="1" applyBorder="1" applyAlignment="1">
      <alignment horizontal="center" vertical="center" shrinkToFit="1"/>
    </xf>
    <xf numFmtId="41" fontId="19" fillId="7" borderId="243" xfId="1" applyFont="1" applyFill="1" applyBorder="1" applyAlignment="1">
      <alignment horizontal="center" vertical="center" shrinkToFit="1"/>
    </xf>
    <xf numFmtId="41" fontId="19" fillId="7" borderId="238" xfId="1" applyFont="1" applyFill="1" applyBorder="1" applyAlignment="1">
      <alignment horizontal="center" vertical="center" shrinkToFit="1"/>
    </xf>
    <xf numFmtId="41" fontId="19" fillId="7" borderId="85" xfId="1" applyFont="1" applyFill="1" applyBorder="1" applyAlignment="1">
      <alignment horizontal="center" vertical="center" shrinkToFit="1"/>
    </xf>
    <xf numFmtId="41" fontId="19" fillId="7" borderId="222" xfId="1" applyFont="1" applyFill="1" applyBorder="1" applyAlignment="1">
      <alignment horizontal="center" vertical="center" shrinkToFit="1"/>
    </xf>
    <xf numFmtId="0" fontId="60" fillId="0" borderId="80" xfId="0" applyFont="1" applyBorder="1" applyAlignment="1">
      <alignment horizontal="left" vertical="center" indent="1"/>
    </xf>
    <xf numFmtId="0" fontId="60" fillId="0" borderId="54" xfId="0" applyFont="1" applyBorder="1" applyAlignment="1">
      <alignment horizontal="left" vertical="center" indent="1"/>
    </xf>
    <xf numFmtId="0" fontId="60" fillId="0" borderId="68" xfId="0" applyFont="1" applyBorder="1" applyAlignment="1">
      <alignment horizontal="left" vertical="center" indent="1"/>
    </xf>
    <xf numFmtId="0" fontId="9" fillId="0" borderId="108" xfId="0" applyFont="1" applyBorder="1" applyAlignment="1">
      <alignment horizontal="left" vertical="center" wrapText="1" indent="1"/>
    </xf>
    <xf numFmtId="0" fontId="9" fillId="0" borderId="110" xfId="0" applyFont="1" applyBorder="1" applyAlignment="1">
      <alignment horizontal="left" vertical="center" wrapText="1" indent="1"/>
    </xf>
    <xf numFmtId="41" fontId="9" fillId="0" borderId="111" xfId="1" applyFont="1" applyBorder="1" applyAlignment="1">
      <alignment horizontal="center" vertical="center" shrinkToFit="1"/>
    </xf>
    <xf numFmtId="41" fontId="9" fillId="0" borderId="108" xfId="1" applyFont="1" applyBorder="1" applyAlignment="1">
      <alignment horizontal="center" vertical="center" shrinkToFit="1"/>
    </xf>
    <xf numFmtId="41" fontId="9" fillId="0" borderId="109" xfId="1" applyFont="1" applyBorder="1" applyAlignment="1">
      <alignment horizontal="center" vertical="center" shrinkToFit="1"/>
    </xf>
    <xf numFmtId="41" fontId="19" fillId="6" borderId="37" xfId="1" applyFont="1" applyFill="1" applyBorder="1" applyAlignment="1">
      <alignment horizontal="center" vertical="center" shrinkToFit="1"/>
    </xf>
    <xf numFmtId="41" fontId="19" fillId="6" borderId="0" xfId="1" applyFont="1" applyFill="1" applyBorder="1" applyAlignment="1">
      <alignment horizontal="center" vertical="center" shrinkToFit="1"/>
    </xf>
    <xf numFmtId="41" fontId="19" fillId="6" borderId="67" xfId="1" applyFont="1" applyFill="1" applyBorder="1" applyAlignment="1">
      <alignment horizontal="center" vertical="center" shrinkToFit="1"/>
    </xf>
    <xf numFmtId="0" fontId="11" fillId="0" borderId="38" xfId="0" applyFont="1" applyBorder="1" applyAlignment="1">
      <alignment horizontal="distributed" vertical="center" wrapText="1"/>
    </xf>
    <xf numFmtId="0" fontId="11" fillId="0" borderId="38" xfId="0" applyFont="1" applyBorder="1" applyAlignment="1">
      <alignment horizontal="distributed" vertical="center"/>
    </xf>
    <xf numFmtId="41" fontId="34" fillId="0" borderId="7" xfId="45" applyFont="1" applyBorder="1" applyAlignment="1">
      <alignment horizontal="center" vertical="center" shrinkToFit="1"/>
    </xf>
    <xf numFmtId="41" fontId="34" fillId="0" borderId="5" xfId="45" applyFont="1" applyBorder="1" applyAlignment="1">
      <alignment horizontal="center" vertical="center" shrinkToFit="1"/>
    </xf>
    <xf numFmtId="41" fontId="34" fillId="0" borderId="59" xfId="45" applyFont="1" applyBorder="1" applyAlignment="1">
      <alignment horizontal="center" vertical="center" shrinkToFit="1"/>
    </xf>
    <xf numFmtId="0" fontId="16" fillId="0" borderId="217" xfId="0" applyFont="1" applyBorder="1" applyAlignment="1">
      <alignment horizontal="center" vertical="center" shrinkToFit="1"/>
    </xf>
    <xf numFmtId="0" fontId="16" fillId="0" borderId="175" xfId="0" applyFont="1" applyBorder="1" applyAlignment="1">
      <alignment horizontal="center" vertical="center" shrinkToFit="1"/>
    </xf>
    <xf numFmtId="41" fontId="34" fillId="0" borderId="175" xfId="45" applyFont="1" applyBorder="1" applyAlignment="1">
      <alignment horizontal="center" vertical="center" shrinkToFit="1"/>
    </xf>
    <xf numFmtId="41" fontId="34" fillId="0" borderId="219" xfId="45" applyFont="1" applyBorder="1" applyAlignment="1">
      <alignment horizontal="center" vertical="center" shrinkToFit="1"/>
    </xf>
    <xf numFmtId="0" fontId="16" fillId="0" borderId="213" xfId="0" applyFont="1" applyBorder="1" applyAlignment="1">
      <alignment horizontal="center" vertical="center" shrinkToFit="1"/>
    </xf>
    <xf numFmtId="0" fontId="16" fillId="0" borderId="214" xfId="0" applyFont="1" applyBorder="1" applyAlignment="1">
      <alignment horizontal="center" vertical="center" shrinkToFit="1"/>
    </xf>
    <xf numFmtId="0" fontId="14" fillId="0" borderId="22" xfId="0" applyFont="1" applyBorder="1" applyAlignment="1">
      <alignment horizontal="center" vertical="center"/>
    </xf>
    <xf numFmtId="0" fontId="16" fillId="0" borderId="193" xfId="0" applyFont="1" applyBorder="1" applyAlignment="1">
      <alignment horizontal="center" vertical="center" wrapText="1"/>
    </xf>
    <xf numFmtId="0" fontId="16" fillId="0" borderId="193" xfId="0" applyFont="1" applyBorder="1" applyAlignment="1">
      <alignment horizontal="center" vertical="center" shrinkToFit="1"/>
    </xf>
    <xf numFmtId="0" fontId="16" fillId="0" borderId="22" xfId="0" applyFont="1" applyBorder="1" applyAlignment="1">
      <alignment horizontal="center" vertical="center" shrinkToFit="1"/>
    </xf>
    <xf numFmtId="0" fontId="47" fillId="0" borderId="78" xfId="0" quotePrefix="1" applyFont="1" applyBorder="1" applyAlignment="1">
      <alignment horizontal="left" vertical="center" shrinkToFit="1"/>
    </xf>
    <xf numFmtId="0" fontId="47" fillId="0" borderId="0" xfId="0" quotePrefix="1" applyFont="1" applyBorder="1" applyAlignment="1">
      <alignment horizontal="left" vertical="center" shrinkToFit="1"/>
    </xf>
    <xf numFmtId="0" fontId="47" fillId="0" borderId="23" xfId="0" quotePrefix="1" applyFont="1" applyBorder="1" applyAlignment="1">
      <alignment horizontal="left" vertical="center" shrinkToFit="1"/>
    </xf>
    <xf numFmtId="0" fontId="47" fillId="0" borderId="79" xfId="0" quotePrefix="1" applyFont="1" applyBorder="1" applyAlignment="1">
      <alignment horizontal="left" vertical="center" shrinkToFit="1"/>
    </xf>
    <xf numFmtId="0" fontId="47" fillId="0" borderId="17" xfId="0" quotePrefix="1" applyFont="1" applyBorder="1" applyAlignment="1">
      <alignment horizontal="left" vertical="center" shrinkToFit="1"/>
    </xf>
    <xf numFmtId="0" fontId="47" fillId="0" borderId="18" xfId="0" quotePrefix="1" applyFont="1" applyBorder="1" applyAlignment="1">
      <alignment horizontal="left" vertical="center" shrinkToFi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9" xfId="0" applyFont="1" applyBorder="1" applyAlignment="1">
      <alignment horizontal="center" vertical="center" wrapText="1"/>
    </xf>
    <xf numFmtId="41" fontId="34" fillId="0" borderId="22" xfId="45" applyFont="1" applyBorder="1" applyAlignment="1">
      <alignment horizontal="center" vertical="center" shrinkToFit="1"/>
    </xf>
    <xf numFmtId="41" fontId="34" fillId="0" borderId="149" xfId="45"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59" xfId="0" applyFont="1" applyBorder="1" applyAlignment="1">
      <alignment horizontal="center" vertical="center" shrinkToFit="1"/>
    </xf>
    <xf numFmtId="0" fontId="47" fillId="0" borderId="87" xfId="0" quotePrefix="1" applyFont="1" applyBorder="1" applyAlignment="1">
      <alignment horizontal="left" vertical="center" shrinkToFit="1"/>
    </xf>
    <xf numFmtId="0" fontId="47" fillId="0" borderId="54" xfId="0" quotePrefix="1" applyFont="1" applyBorder="1" applyAlignment="1">
      <alignment horizontal="left" vertical="center" shrinkToFit="1"/>
    </xf>
    <xf numFmtId="0" fontId="47" fillId="0" borderId="68" xfId="0" quotePrefix="1" applyFont="1" applyBorder="1" applyAlignment="1">
      <alignment horizontal="left" vertical="center" shrinkToFit="1"/>
    </xf>
    <xf numFmtId="10" fontId="97" fillId="16" borderId="37" xfId="47" applyNumberFormat="1" applyFont="1" applyFill="1" applyBorder="1" applyAlignment="1">
      <alignment horizontal="center" vertical="center" shrinkToFit="1"/>
    </xf>
    <xf numFmtId="10" fontId="97" fillId="16" borderId="0" xfId="47" applyNumberFormat="1" applyFont="1" applyFill="1" applyBorder="1" applyAlignment="1">
      <alignment horizontal="center" vertical="center" shrinkToFit="1"/>
    </xf>
    <xf numFmtId="10" fontId="97" fillId="16" borderId="67" xfId="47" applyNumberFormat="1" applyFont="1" applyFill="1" applyBorder="1" applyAlignment="1">
      <alignment horizontal="center" vertical="center" shrinkToFit="1"/>
    </xf>
    <xf numFmtId="10" fontId="97" fillId="16" borderId="80" xfId="47" applyNumberFormat="1" applyFont="1" applyFill="1" applyBorder="1" applyAlignment="1">
      <alignment horizontal="center" vertical="center" shrinkToFit="1"/>
    </xf>
    <xf numFmtId="10" fontId="97" fillId="16" borderId="54" xfId="47" applyNumberFormat="1" applyFont="1" applyFill="1" applyBorder="1" applyAlignment="1">
      <alignment horizontal="center" vertical="center" shrinkToFit="1"/>
    </xf>
    <xf numFmtId="10" fontId="97" fillId="16" borderId="88" xfId="47" applyNumberFormat="1" applyFont="1" applyFill="1" applyBorder="1" applyAlignment="1">
      <alignment horizontal="center" vertical="center" shrinkToFit="1"/>
    </xf>
    <xf numFmtId="41" fontId="34" fillId="0" borderId="6" xfId="45" applyFont="1" applyBorder="1" applyAlignment="1">
      <alignment horizontal="center" vertical="center" shrinkToFit="1"/>
    </xf>
    <xf numFmtId="0" fontId="9" fillId="7" borderId="85" xfId="0" applyFont="1" applyFill="1" applyBorder="1" applyAlignment="1">
      <alignment horizontal="center" vertical="center"/>
    </xf>
    <xf numFmtId="0" fontId="9" fillId="7" borderId="244" xfId="0" applyFont="1" applyFill="1" applyBorder="1" applyAlignment="1">
      <alignment horizontal="center" vertical="center"/>
    </xf>
    <xf numFmtId="0" fontId="16" fillId="0" borderId="185" xfId="0" applyFont="1" applyBorder="1" applyAlignment="1">
      <alignment horizontal="center" vertical="center" wrapText="1"/>
    </xf>
    <xf numFmtId="41" fontId="34" fillId="0" borderId="185" xfId="45" applyFont="1" applyBorder="1" applyAlignment="1">
      <alignment horizontal="center" vertical="center" shrinkToFit="1"/>
    </xf>
    <xf numFmtId="41" fontId="34" fillId="0" borderId="189" xfId="45" applyFont="1" applyBorder="1" applyAlignment="1">
      <alignment horizontal="center" vertical="center" shrinkToFit="1"/>
    </xf>
    <xf numFmtId="0" fontId="15" fillId="4" borderId="57" xfId="0" applyFont="1" applyFill="1" applyBorder="1" applyAlignment="1">
      <alignment horizontal="center" vertical="center" shrinkToFit="1"/>
    </xf>
    <xf numFmtId="0" fontId="15" fillId="4" borderId="223" xfId="0" applyFont="1" applyFill="1" applyBorder="1" applyAlignment="1">
      <alignment horizontal="center" vertical="center" shrinkToFit="1"/>
    </xf>
    <xf numFmtId="0" fontId="71" fillId="0" borderId="49" xfId="0" applyFont="1" applyBorder="1" applyAlignment="1">
      <alignment horizontal="center" vertical="center" wrapText="1"/>
    </xf>
    <xf numFmtId="0" fontId="71" fillId="0" borderId="17" xfId="0" applyFont="1" applyBorder="1" applyAlignment="1">
      <alignment horizontal="center" vertical="center" wrapText="1"/>
    </xf>
    <xf numFmtId="0" fontId="71" fillId="0" borderId="7" xfId="0" applyFont="1" applyBorder="1" applyAlignment="1">
      <alignment horizontal="center" vertical="center" shrinkToFit="1"/>
    </xf>
    <xf numFmtId="0" fontId="71" fillId="0" borderId="5" xfId="0" applyFont="1" applyBorder="1" applyAlignment="1">
      <alignment horizontal="center" vertical="center" shrinkToFit="1"/>
    </xf>
    <xf numFmtId="0" fontId="71" fillId="0" borderId="174" xfId="0" applyFont="1" applyBorder="1" applyAlignment="1">
      <alignment horizontal="center" vertical="center" shrinkToFit="1"/>
    </xf>
    <xf numFmtId="0" fontId="71" fillId="0" borderId="173" xfId="0" applyFont="1" applyBorder="1" applyAlignment="1">
      <alignment horizontal="center" vertical="center" shrinkToFit="1"/>
    </xf>
    <xf numFmtId="0" fontId="71" fillId="0" borderId="183" xfId="0" applyFont="1" applyBorder="1" applyAlignment="1">
      <alignment horizontal="center" vertical="center" shrinkToFit="1"/>
    </xf>
    <xf numFmtId="0" fontId="71" fillId="0" borderId="184" xfId="0" applyFont="1" applyBorder="1" applyAlignment="1">
      <alignment horizontal="center" vertical="center" shrinkToFit="1"/>
    </xf>
    <xf numFmtId="0" fontId="46" fillId="0" borderId="245" xfId="48" applyFont="1" applyBorder="1" applyAlignment="1">
      <alignment horizontal="center" vertical="center"/>
    </xf>
    <xf numFmtId="0" fontId="46" fillId="0" borderId="77" xfId="48" applyFont="1" applyBorder="1" applyAlignment="1">
      <alignment horizontal="center" vertical="center"/>
    </xf>
    <xf numFmtId="0" fontId="46" fillId="0" borderId="249" xfId="48" applyFont="1" applyBorder="1" applyAlignment="1">
      <alignment horizontal="center" vertical="center"/>
    </xf>
    <xf numFmtId="0" fontId="46" fillId="0" borderId="42" xfId="48" applyFont="1" applyBorder="1" applyAlignment="1">
      <alignment horizontal="center" vertical="center"/>
    </xf>
    <xf numFmtId="0" fontId="102" fillId="0" borderId="74" xfId="48" applyFont="1" applyBorder="1" applyAlignment="1">
      <alignment horizontal="left" vertical="center"/>
    </xf>
    <xf numFmtId="0" fontId="102" fillId="0" borderId="247" xfId="48" applyFont="1" applyBorder="1" applyAlignment="1">
      <alignment horizontal="left" vertical="center"/>
    </xf>
    <xf numFmtId="0" fontId="102" fillId="0" borderId="0" xfId="48" applyFont="1" applyAlignment="1">
      <alignment horizontal="left" vertical="center"/>
    </xf>
    <xf numFmtId="0" fontId="102" fillId="0" borderId="12" xfId="48" applyFont="1" applyBorder="1" applyAlignment="1">
      <alignment horizontal="left" vertical="center"/>
    </xf>
    <xf numFmtId="0" fontId="46" fillId="0" borderId="248" xfId="48" applyFont="1" applyBorder="1" applyAlignment="1">
      <alignment horizontal="center" vertical="center"/>
    </xf>
    <xf numFmtId="0" fontId="46" fillId="0" borderId="83" xfId="48" applyFont="1" applyBorder="1" applyAlignment="1">
      <alignment horizontal="center" vertical="center"/>
    </xf>
    <xf numFmtId="0" fontId="46" fillId="0" borderId="97" xfId="48" applyFont="1" applyBorder="1" applyAlignment="1">
      <alignment horizontal="center" vertical="center"/>
    </xf>
    <xf numFmtId="0" fontId="46" fillId="0" borderId="250" xfId="48" applyFont="1" applyBorder="1" applyAlignment="1">
      <alignment horizontal="center" vertical="center"/>
    </xf>
    <xf numFmtId="0" fontId="46" fillId="0" borderId="25" xfId="48" applyFont="1" applyBorder="1" applyAlignment="1">
      <alignment horizontal="center" vertical="center"/>
    </xf>
    <xf numFmtId="0" fontId="46" fillId="0" borderId="40" xfId="48" applyFont="1" applyBorder="1" applyAlignment="1">
      <alignment horizontal="center" vertical="center"/>
    </xf>
    <xf numFmtId="190" fontId="15" fillId="0" borderId="248" xfId="48" applyNumberFormat="1" applyFont="1" applyBorder="1" applyAlignment="1">
      <alignment horizontal="center" vertical="center"/>
    </xf>
    <xf numFmtId="190" fontId="15" fillId="0" borderId="83" xfId="48" applyNumberFormat="1" applyFont="1" applyBorder="1" applyAlignment="1">
      <alignment horizontal="center" vertical="center"/>
    </xf>
    <xf numFmtId="190" fontId="15" fillId="0" borderId="226" xfId="48" applyNumberFormat="1" applyFont="1" applyBorder="1" applyAlignment="1">
      <alignment horizontal="center" vertical="center"/>
    </xf>
    <xf numFmtId="190" fontId="15" fillId="0" borderId="250" xfId="48" applyNumberFormat="1" applyFont="1" applyBorder="1" applyAlignment="1">
      <alignment horizontal="center" vertical="center"/>
    </xf>
    <xf numFmtId="190" fontId="15" fillId="0" borderId="25" xfId="48" applyNumberFormat="1" applyFont="1" applyBorder="1" applyAlignment="1">
      <alignment horizontal="center" vertical="center"/>
    </xf>
    <xf numFmtId="190" fontId="15" fillId="0" borderId="66" xfId="48" applyNumberFormat="1" applyFont="1" applyBorder="1" applyAlignment="1">
      <alignment horizontal="center" vertical="center"/>
    </xf>
    <xf numFmtId="0" fontId="85" fillId="0" borderId="42" xfId="48" applyFont="1" applyBorder="1" applyAlignment="1">
      <alignment horizontal="center" vertical="center" wrapText="1"/>
    </xf>
    <xf numFmtId="0" fontId="46" fillId="0" borderId="250" xfId="48" applyFont="1" applyBorder="1" applyAlignment="1">
      <alignment horizontal="center" vertical="center" wrapText="1"/>
    </xf>
    <xf numFmtId="177" fontId="15" fillId="0" borderId="42" xfId="48" applyNumberFormat="1" applyFont="1" applyBorder="1" applyAlignment="1">
      <alignment horizontal="center" vertical="center"/>
    </xf>
    <xf numFmtId="0" fontId="46" fillId="0" borderId="42" xfId="48" applyFont="1" applyBorder="1" applyAlignment="1">
      <alignment horizontal="center" vertical="center" wrapText="1"/>
    </xf>
    <xf numFmtId="0" fontId="104" fillId="0" borderId="8" xfId="48" applyFont="1" applyBorder="1" applyAlignment="1">
      <alignment horizontal="left" vertical="center" wrapText="1"/>
    </xf>
    <xf numFmtId="0" fontId="104" fillId="0" borderId="10" xfId="48" applyFont="1" applyBorder="1" applyAlignment="1">
      <alignment horizontal="left" vertical="center" wrapText="1"/>
    </xf>
    <xf numFmtId="0" fontId="104" fillId="0" borderId="9" xfId="48" applyFont="1" applyBorder="1" applyAlignment="1">
      <alignment horizontal="left" vertical="center" wrapText="1"/>
    </xf>
    <xf numFmtId="0" fontId="104" fillId="0" borderId="14" xfId="48" applyFont="1" applyBorder="1" applyAlignment="1">
      <alignment horizontal="left" vertical="center" wrapText="1"/>
    </xf>
    <xf numFmtId="0" fontId="104" fillId="0" borderId="16" xfId="48" applyFont="1" applyBorder="1" applyAlignment="1">
      <alignment horizontal="left" vertical="center" wrapText="1"/>
    </xf>
    <xf numFmtId="0" fontId="104" fillId="0" borderId="15" xfId="48" applyFont="1" applyBorder="1" applyAlignment="1">
      <alignment horizontal="left" vertical="center" wrapText="1"/>
    </xf>
    <xf numFmtId="0" fontId="15" fillId="0" borderId="250" xfId="48" applyFont="1" applyBorder="1" applyAlignment="1">
      <alignment horizontal="center" vertical="center"/>
    </xf>
    <xf numFmtId="0" fontId="15" fillId="0" borderId="25" xfId="48" applyFont="1" applyBorder="1" applyAlignment="1">
      <alignment horizontal="center" vertical="center"/>
    </xf>
    <xf numFmtId="0" fontId="15" fillId="0" borderId="66" xfId="48" applyFont="1" applyBorder="1" applyAlignment="1">
      <alignment horizontal="center" vertical="center"/>
    </xf>
    <xf numFmtId="0" fontId="102" fillId="0" borderId="16" xfId="48" applyFont="1" applyBorder="1" applyAlignment="1">
      <alignment horizontal="left" vertical="center"/>
    </xf>
    <xf numFmtId="0" fontId="102" fillId="0" borderId="15" xfId="48" applyFont="1" applyBorder="1" applyAlignment="1">
      <alignment horizontal="left" vertical="center"/>
    </xf>
    <xf numFmtId="0" fontId="46" fillId="0" borderId="251" xfId="48" applyFont="1" applyBorder="1" applyAlignment="1">
      <alignment horizontal="center" vertical="center" wrapText="1"/>
    </xf>
    <xf numFmtId="0" fontId="46" fillId="0" borderId="10" xfId="48" applyFont="1" applyBorder="1" applyAlignment="1">
      <alignment horizontal="center" vertical="center"/>
    </xf>
    <xf numFmtId="0" fontId="46" fillId="0" borderId="9" xfId="48" applyFont="1" applyBorder="1" applyAlignment="1">
      <alignment horizontal="center" vertical="center"/>
    </xf>
    <xf numFmtId="0" fontId="46" fillId="0" borderId="78" xfId="48" applyFont="1" applyBorder="1" applyAlignment="1">
      <alignment horizontal="center" vertical="center"/>
    </xf>
    <xf numFmtId="0" fontId="46" fillId="0" borderId="0" xfId="48" applyFont="1" applyAlignment="1">
      <alignment horizontal="center" vertical="center"/>
    </xf>
    <xf numFmtId="0" fontId="46" fillId="0" borderId="12" xfId="48" applyFont="1" applyBorder="1" applyAlignment="1">
      <alignment horizontal="center" vertical="center"/>
    </xf>
    <xf numFmtId="0" fontId="46" fillId="0" borderId="147" xfId="48" applyFont="1" applyBorder="1" applyAlignment="1">
      <alignment horizontal="center" vertical="center"/>
    </xf>
    <xf numFmtId="0" fontId="46" fillId="0" borderId="16" xfId="48" applyFont="1" applyBorder="1" applyAlignment="1">
      <alignment horizontal="center" vertical="center"/>
    </xf>
    <xf numFmtId="0" fontId="46" fillId="0" borderId="15" xfId="48" applyFont="1" applyBorder="1" applyAlignment="1">
      <alignment horizontal="center" vertical="center"/>
    </xf>
    <xf numFmtId="0" fontId="15" fillId="0" borderId="8" xfId="48" applyFont="1" applyBorder="1" applyAlignment="1">
      <alignment horizontal="left" vertical="center" wrapText="1" indent="1"/>
    </xf>
    <xf numFmtId="0" fontId="15" fillId="0" borderId="10" xfId="48" applyFont="1" applyBorder="1" applyAlignment="1">
      <alignment horizontal="left" vertical="center" wrapText="1" indent="1"/>
    </xf>
    <xf numFmtId="0" fontId="15" fillId="0" borderId="9" xfId="48" applyFont="1" applyBorder="1" applyAlignment="1">
      <alignment horizontal="left" vertical="center" wrapText="1" indent="1"/>
    </xf>
    <xf numFmtId="0" fontId="15" fillId="0" borderId="14" xfId="48" applyFont="1" applyBorder="1" applyAlignment="1">
      <alignment horizontal="left" vertical="center" wrapText="1" indent="1"/>
    </xf>
    <xf numFmtId="0" fontId="15" fillId="0" borderId="16" xfId="48" applyFont="1" applyBorder="1" applyAlignment="1">
      <alignment horizontal="left" vertical="center" wrapText="1" indent="1"/>
    </xf>
    <xf numFmtId="0" fontId="15" fillId="0" borderId="15" xfId="48" applyFont="1" applyBorder="1" applyAlignment="1">
      <alignment horizontal="left" vertical="center" wrapText="1" indent="1"/>
    </xf>
    <xf numFmtId="0" fontId="15" fillId="0" borderId="42" xfId="48" applyFont="1" applyBorder="1" applyAlignment="1">
      <alignment horizontal="center" vertical="center"/>
    </xf>
    <xf numFmtId="0" fontId="46" fillId="0" borderId="253" xfId="48" applyFont="1" applyBorder="1" applyAlignment="1">
      <alignment horizontal="center" vertical="center"/>
    </xf>
    <xf numFmtId="0" fontId="46" fillId="0" borderId="253" xfId="48" applyFont="1" applyBorder="1" applyAlignment="1">
      <alignment horizontal="center" vertical="center" wrapText="1"/>
    </xf>
    <xf numFmtId="0" fontId="46" fillId="0" borderId="255" xfId="48" applyFont="1" applyBorder="1" applyAlignment="1">
      <alignment horizontal="center" vertical="center" wrapText="1"/>
    </xf>
    <xf numFmtId="0" fontId="46" fillId="0" borderId="263" xfId="48" applyFont="1" applyBorder="1" applyAlignment="1">
      <alignment horizontal="center" vertical="center"/>
    </xf>
    <xf numFmtId="0" fontId="46" fillId="0" borderId="269" xfId="48" applyFont="1" applyBorder="1" applyAlignment="1">
      <alignment horizontal="center" vertical="center"/>
    </xf>
    <xf numFmtId="0" fontId="46" fillId="10" borderId="256" xfId="48" applyFont="1" applyFill="1" applyBorder="1" applyAlignment="1">
      <alignment horizontal="center" vertical="center" wrapText="1"/>
    </xf>
    <xf numFmtId="0" fontId="46" fillId="10" borderId="42" xfId="48" applyFont="1" applyFill="1" applyBorder="1" applyAlignment="1">
      <alignment horizontal="center" vertical="center"/>
    </xf>
    <xf numFmtId="0" fontId="46" fillId="10" borderId="48" xfId="48" applyFont="1" applyFill="1" applyBorder="1" applyAlignment="1">
      <alignment horizontal="center" vertical="center"/>
    </xf>
    <xf numFmtId="0" fontId="46" fillId="0" borderId="256" xfId="48" applyFont="1" applyBorder="1" applyAlignment="1">
      <alignment horizontal="center" vertical="center"/>
    </xf>
    <xf numFmtId="0" fontId="46" fillId="0" borderId="257" xfId="48" applyFont="1" applyBorder="1" applyAlignment="1">
      <alignment horizontal="center" vertical="center"/>
    </xf>
    <xf numFmtId="0" fontId="46" fillId="0" borderId="258" xfId="48" applyFont="1" applyBorder="1" applyAlignment="1">
      <alignment horizontal="center" vertical="center"/>
    </xf>
    <xf numFmtId="191" fontId="105" fillId="0" borderId="259" xfId="49" applyNumberFormat="1" applyFont="1" applyBorder="1" applyAlignment="1">
      <alignment horizontal="center" vertical="center" shrinkToFit="1"/>
    </xf>
    <xf numFmtId="0" fontId="46" fillId="0" borderId="252" xfId="48" applyFont="1" applyBorder="1" applyAlignment="1">
      <alignment horizontal="center" vertical="center"/>
    </xf>
    <xf numFmtId="0" fontId="46" fillId="0" borderId="254" xfId="48" applyFont="1" applyBorder="1" applyAlignment="1">
      <alignment horizontal="center" vertical="center"/>
    </xf>
    <xf numFmtId="191" fontId="46" fillId="19" borderId="14" xfId="49" applyNumberFormat="1" applyFont="1" applyFill="1" applyBorder="1" applyAlignment="1">
      <alignment horizontal="center" vertical="center" shrinkToFit="1"/>
    </xf>
    <xf numFmtId="191" fontId="46" fillId="19" borderId="16" xfId="49" applyNumberFormat="1" applyFont="1" applyFill="1" applyBorder="1" applyAlignment="1">
      <alignment horizontal="center" vertical="center" shrinkToFit="1"/>
    </xf>
    <xf numFmtId="191" fontId="46" fillId="19" borderId="15" xfId="49" applyNumberFormat="1" applyFont="1" applyFill="1" applyBorder="1" applyAlignment="1">
      <alignment horizontal="center" vertical="center" shrinkToFit="1"/>
    </xf>
    <xf numFmtId="191" fontId="46" fillId="19" borderId="51" xfId="49" applyNumberFormat="1" applyFont="1" applyFill="1" applyBorder="1" applyAlignment="1">
      <alignment horizontal="center" vertical="center" shrinkToFit="1"/>
    </xf>
    <xf numFmtId="191" fontId="46" fillId="19" borderId="264" xfId="49" applyNumberFormat="1" applyFont="1" applyFill="1" applyBorder="1" applyAlignment="1">
      <alignment horizontal="center" vertical="center" shrinkToFit="1"/>
    </xf>
    <xf numFmtId="191" fontId="105" fillId="0" borderId="253" xfId="49" applyNumberFormat="1" applyFont="1" applyBorder="1" applyAlignment="1">
      <alignment horizontal="center" vertical="center" shrinkToFit="1"/>
    </xf>
    <xf numFmtId="191" fontId="105" fillId="0" borderId="8" xfId="49" applyNumberFormat="1" applyFont="1" applyBorder="1" applyAlignment="1">
      <alignment horizontal="center" vertical="center" shrinkToFit="1"/>
    </xf>
    <xf numFmtId="191" fontId="105" fillId="0" borderId="10" xfId="49" applyNumberFormat="1" applyFont="1" applyBorder="1" applyAlignment="1">
      <alignment horizontal="center" vertical="center" shrinkToFit="1"/>
    </xf>
    <xf numFmtId="191" fontId="105" fillId="0" borderId="9" xfId="49" applyNumberFormat="1" applyFont="1" applyBorder="1" applyAlignment="1">
      <alignment horizontal="center" vertical="center" shrinkToFit="1"/>
    </xf>
    <xf numFmtId="191" fontId="46" fillId="19" borderId="8" xfId="49" applyNumberFormat="1" applyFont="1" applyFill="1" applyBorder="1" applyAlignment="1">
      <alignment horizontal="center" vertical="center" shrinkToFit="1"/>
    </xf>
    <xf numFmtId="191" fontId="46" fillId="19" borderId="10" xfId="49" applyNumberFormat="1" applyFont="1" applyFill="1" applyBorder="1" applyAlignment="1">
      <alignment horizontal="center" vertical="center" shrinkToFit="1"/>
    </xf>
    <xf numFmtId="191" fontId="46" fillId="19" borderId="9" xfId="49" applyNumberFormat="1" applyFont="1" applyFill="1" applyBorder="1" applyAlignment="1">
      <alignment horizontal="center" vertical="center" shrinkToFit="1"/>
    </xf>
    <xf numFmtId="191" fontId="46" fillId="0" borderId="51" xfId="49" applyNumberFormat="1" applyFont="1" applyBorder="1" applyAlignment="1">
      <alignment horizontal="center" vertical="center" shrinkToFit="1"/>
    </xf>
    <xf numFmtId="191" fontId="46" fillId="0" borderId="14" xfId="49" applyNumberFormat="1" applyFont="1" applyBorder="1" applyAlignment="1">
      <alignment horizontal="center" vertical="center" shrinkToFit="1"/>
    </xf>
    <xf numFmtId="191" fontId="46" fillId="0" borderId="16" xfId="49" applyNumberFormat="1" applyFont="1" applyBorder="1" applyAlignment="1">
      <alignment horizontal="center" vertical="center" shrinkToFit="1"/>
    </xf>
    <xf numFmtId="191" fontId="46" fillId="0" borderId="15" xfId="49" applyNumberFormat="1" applyFont="1" applyBorder="1" applyAlignment="1">
      <alignment horizontal="center" vertical="center" shrinkToFit="1"/>
    </xf>
    <xf numFmtId="191" fontId="105" fillId="0" borderId="260" xfId="49" applyNumberFormat="1" applyFont="1" applyBorder="1" applyAlignment="1">
      <alignment horizontal="center" vertical="center" shrinkToFit="1"/>
    </xf>
    <xf numFmtId="191" fontId="105" fillId="0" borderId="1" xfId="49" applyNumberFormat="1" applyFont="1" applyBorder="1" applyAlignment="1">
      <alignment horizontal="center" vertical="center" shrinkToFit="1"/>
    </xf>
    <xf numFmtId="191" fontId="105" fillId="0" borderId="261" xfId="49" applyNumberFormat="1" applyFont="1" applyBorder="1" applyAlignment="1">
      <alignment horizontal="center" vertical="center" shrinkToFit="1"/>
    </xf>
    <xf numFmtId="191" fontId="46" fillId="19" borderId="260" xfId="49" applyNumberFormat="1" applyFont="1" applyFill="1" applyBorder="1" applyAlignment="1">
      <alignment horizontal="center" vertical="center" shrinkToFit="1"/>
    </xf>
    <xf numFmtId="191" fontId="46" fillId="19" borderId="1" xfId="49" applyNumberFormat="1" applyFont="1" applyFill="1" applyBorder="1" applyAlignment="1">
      <alignment horizontal="center" vertical="center" shrinkToFit="1"/>
    </xf>
    <xf numFmtId="191" fontId="46" fillId="19" borderId="261" xfId="49" applyNumberFormat="1" applyFont="1" applyFill="1" applyBorder="1" applyAlignment="1">
      <alignment horizontal="center" vertical="center" shrinkToFit="1"/>
    </xf>
    <xf numFmtId="191" fontId="46" fillId="19" borderId="259" xfId="49" applyNumberFormat="1" applyFont="1" applyFill="1" applyBorder="1" applyAlignment="1">
      <alignment horizontal="center" vertical="center" shrinkToFit="1"/>
    </xf>
    <xf numFmtId="191" fontId="46" fillId="19" borderId="262" xfId="49" applyNumberFormat="1" applyFont="1" applyFill="1" applyBorder="1" applyAlignment="1">
      <alignment horizontal="center" vertical="center" shrinkToFit="1"/>
    </xf>
    <xf numFmtId="191" fontId="46" fillId="19" borderId="253" xfId="49" applyNumberFormat="1" applyFont="1" applyFill="1" applyBorder="1" applyAlignment="1">
      <alignment horizontal="center" vertical="center" shrinkToFit="1"/>
    </xf>
    <xf numFmtId="191" fontId="46" fillId="19" borderId="254" xfId="49" applyNumberFormat="1" applyFont="1" applyFill="1" applyBorder="1" applyAlignment="1">
      <alignment horizontal="center" vertical="center" shrinkToFit="1"/>
    </xf>
    <xf numFmtId="191" fontId="105" fillId="19" borderId="8" xfId="49" applyNumberFormat="1" applyFont="1" applyFill="1" applyBorder="1" applyAlignment="1">
      <alignment horizontal="center" vertical="center" shrinkToFit="1"/>
    </xf>
    <xf numFmtId="191" fontId="105" fillId="19" borderId="10" xfId="49" applyNumberFormat="1" applyFont="1" applyFill="1" applyBorder="1" applyAlignment="1">
      <alignment horizontal="center" vertical="center" shrinkToFit="1"/>
    </xf>
    <xf numFmtId="191" fontId="105" fillId="19" borderId="9" xfId="49" applyNumberFormat="1" applyFont="1" applyFill="1" applyBorder="1" applyAlignment="1">
      <alignment horizontal="center" vertical="center" shrinkToFit="1"/>
    </xf>
    <xf numFmtId="191" fontId="21" fillId="0" borderId="51" xfId="49" applyNumberFormat="1" applyFont="1" applyBorder="1" applyAlignment="1">
      <alignment horizontal="center" vertical="center" shrinkToFit="1"/>
    </xf>
    <xf numFmtId="191" fontId="100" fillId="0" borderId="51" xfId="49" applyNumberFormat="1" applyFont="1" applyBorder="1" applyAlignment="1">
      <alignment horizontal="center" vertical="center" shrinkToFit="1"/>
    </xf>
    <xf numFmtId="0" fontId="46" fillId="0" borderId="8" xfId="48" applyFont="1" applyBorder="1" applyAlignment="1">
      <alignment horizontal="center" vertical="center" wrapText="1"/>
    </xf>
    <xf numFmtId="0" fontId="46" fillId="0" borderId="11" xfId="48" applyFont="1" applyBorder="1" applyAlignment="1">
      <alignment horizontal="center" vertical="center"/>
    </xf>
    <xf numFmtId="0" fontId="46" fillId="0" borderId="14" xfId="48" applyFont="1" applyBorder="1" applyAlignment="1">
      <alignment horizontal="center" vertical="center"/>
    </xf>
    <xf numFmtId="0" fontId="46" fillId="0" borderId="8" xfId="48" applyFont="1" applyBorder="1" applyAlignment="1">
      <alignment horizontal="center" vertical="center"/>
    </xf>
    <xf numFmtId="191" fontId="105" fillId="19" borderId="253" xfId="49" applyNumberFormat="1" applyFont="1" applyFill="1" applyBorder="1" applyAlignment="1">
      <alignment horizontal="center" vertical="center" shrinkToFit="1"/>
    </xf>
    <xf numFmtId="0" fontId="46" fillId="15" borderId="42" xfId="48" applyFont="1" applyFill="1" applyBorder="1" applyAlignment="1">
      <alignment horizontal="center" vertical="center"/>
    </xf>
    <xf numFmtId="0" fontId="46" fillId="15" borderId="48" xfId="48" applyFont="1" applyFill="1" applyBorder="1" applyAlignment="1">
      <alignment horizontal="center" vertical="center"/>
    </xf>
    <xf numFmtId="0" fontId="46" fillId="0" borderId="265" xfId="48" applyFont="1" applyBorder="1" applyAlignment="1">
      <alignment horizontal="center" vertical="center"/>
    </xf>
    <xf numFmtId="0" fontId="46" fillId="0" borderId="94" xfId="48" applyFont="1" applyBorder="1" applyAlignment="1">
      <alignment horizontal="center" vertical="center"/>
    </xf>
    <xf numFmtId="191" fontId="105" fillId="19" borderId="260" xfId="49" applyNumberFormat="1" applyFont="1" applyFill="1" applyBorder="1" applyAlignment="1">
      <alignment horizontal="center" vertical="center" shrinkToFit="1"/>
    </xf>
    <xf numFmtId="191" fontId="105" fillId="19" borderId="1" xfId="49" applyNumberFormat="1" applyFont="1" applyFill="1" applyBorder="1" applyAlignment="1">
      <alignment horizontal="center" vertical="center" shrinkToFit="1"/>
    </xf>
    <xf numFmtId="191" fontId="105" fillId="19" borderId="261" xfId="49" applyNumberFormat="1" applyFont="1" applyFill="1" applyBorder="1" applyAlignment="1">
      <alignment horizontal="center" vertical="center" shrinkToFit="1"/>
    </xf>
    <xf numFmtId="0" fontId="46" fillId="10" borderId="259" xfId="48" applyFont="1" applyFill="1" applyBorder="1" applyAlignment="1">
      <alignment horizontal="center" vertical="center" textRotation="255"/>
    </xf>
    <xf numFmtId="0" fontId="46" fillId="10" borderId="53" xfId="48" applyFont="1" applyFill="1" applyBorder="1" applyAlignment="1">
      <alignment horizontal="center" vertical="center" textRotation="255"/>
    </xf>
    <xf numFmtId="0" fontId="46" fillId="10" borderId="45" xfId="48" applyFont="1" applyFill="1" applyBorder="1" applyAlignment="1">
      <alignment horizontal="center" vertical="center" textRotation="255"/>
    </xf>
    <xf numFmtId="0" fontId="46" fillId="0" borderId="1" xfId="48" applyFont="1" applyBorder="1" applyAlignment="1">
      <alignment horizontal="center" vertical="center"/>
    </xf>
    <xf numFmtId="0" fontId="46" fillId="0" borderId="261" xfId="48" applyFont="1" applyBorder="1" applyAlignment="1">
      <alignment horizontal="center" vertical="center"/>
    </xf>
    <xf numFmtId="191" fontId="105" fillId="0" borderId="254" xfId="49" applyNumberFormat="1" applyFont="1" applyBorder="1" applyAlignment="1">
      <alignment horizontal="center" vertical="center" shrinkToFit="1"/>
    </xf>
    <xf numFmtId="191" fontId="46" fillId="0" borderId="45" xfId="49" applyNumberFormat="1" applyFont="1" applyBorder="1" applyAlignment="1">
      <alignment horizontal="center" vertical="center" shrinkToFit="1"/>
    </xf>
    <xf numFmtId="191" fontId="46" fillId="0" borderId="266" xfId="49" applyNumberFormat="1" applyFont="1" applyBorder="1" applyAlignment="1">
      <alignment horizontal="center" vertical="center" shrinkToFit="1"/>
    </xf>
    <xf numFmtId="191" fontId="46" fillId="0" borderId="17" xfId="49" applyNumberFormat="1" applyFont="1" applyBorder="1" applyAlignment="1">
      <alignment horizontal="center" vertical="center" shrinkToFit="1"/>
    </xf>
    <xf numFmtId="191" fontId="46" fillId="0" borderId="267" xfId="49" applyNumberFormat="1" applyFont="1" applyBorder="1" applyAlignment="1">
      <alignment horizontal="center" vertical="center" shrinkToFit="1"/>
    </xf>
    <xf numFmtId="191" fontId="46" fillId="0" borderId="227" xfId="49" applyNumberFormat="1" applyFont="1" applyBorder="1" applyAlignment="1">
      <alignment horizontal="center" vertical="center" shrinkToFit="1"/>
    </xf>
    <xf numFmtId="191" fontId="105" fillId="0" borderId="11" xfId="49" applyNumberFormat="1" applyFont="1" applyBorder="1" applyAlignment="1">
      <alignment horizontal="center" vertical="center" shrinkToFit="1"/>
    </xf>
    <xf numFmtId="191" fontId="105" fillId="0" borderId="0" xfId="49" applyNumberFormat="1" applyFont="1" applyBorder="1" applyAlignment="1">
      <alignment horizontal="center" vertical="center" shrinkToFit="1"/>
    </xf>
    <xf numFmtId="191" fontId="105" fillId="0" borderId="12" xfId="49" applyNumberFormat="1" applyFont="1" applyBorder="1" applyAlignment="1">
      <alignment horizontal="center" vertical="center" shrinkToFit="1"/>
    </xf>
    <xf numFmtId="191" fontId="46" fillId="19" borderId="53" xfId="49" applyNumberFormat="1" applyFont="1" applyFill="1" applyBorder="1" applyAlignment="1">
      <alignment horizontal="center" vertical="center" shrinkToFit="1"/>
    </xf>
    <xf numFmtId="191" fontId="46" fillId="19" borderId="268" xfId="49" applyNumberFormat="1" applyFont="1" applyFill="1" applyBorder="1" applyAlignment="1">
      <alignment horizontal="center" vertical="center" shrinkToFit="1"/>
    </xf>
    <xf numFmtId="191" fontId="46" fillId="0" borderId="53" xfId="49" applyNumberFormat="1" applyFont="1" applyBorder="1" applyAlignment="1">
      <alignment horizontal="center" vertical="center" shrinkToFit="1"/>
    </xf>
    <xf numFmtId="191" fontId="46" fillId="0" borderId="11" xfId="49" applyNumberFormat="1" applyFont="1" applyBorder="1" applyAlignment="1">
      <alignment horizontal="center" vertical="center" shrinkToFit="1"/>
    </xf>
    <xf numFmtId="191" fontId="46" fillId="0" borderId="0" xfId="49" applyNumberFormat="1" applyFont="1" applyBorder="1" applyAlignment="1">
      <alignment horizontal="center" vertical="center" shrinkToFit="1"/>
    </xf>
    <xf numFmtId="191" fontId="46" fillId="0" borderId="12" xfId="49" applyNumberFormat="1" applyFont="1" applyBorder="1" applyAlignment="1">
      <alignment horizontal="center" vertical="center" shrinkToFit="1"/>
    </xf>
    <xf numFmtId="191" fontId="46" fillId="19" borderId="11" xfId="49" applyNumberFormat="1" applyFont="1" applyFill="1" applyBorder="1" applyAlignment="1">
      <alignment horizontal="center" vertical="center" shrinkToFit="1"/>
    </xf>
    <xf numFmtId="191" fontId="46" fillId="19" borderId="0" xfId="49" applyNumberFormat="1" applyFont="1" applyFill="1" applyBorder="1" applyAlignment="1">
      <alignment horizontal="center" vertical="center" shrinkToFit="1"/>
    </xf>
    <xf numFmtId="191" fontId="46" fillId="19" borderId="12" xfId="49" applyNumberFormat="1" applyFont="1" applyFill="1" applyBorder="1" applyAlignment="1">
      <alignment horizontal="center" vertical="center" shrinkToFit="1"/>
    </xf>
    <xf numFmtId="0" fontId="46" fillId="0" borderId="266" xfId="48" applyFont="1" applyBorder="1" applyAlignment="1">
      <alignment horizontal="center" vertical="center"/>
    </xf>
    <xf numFmtId="0" fontId="46" fillId="0" borderId="267" xfId="48" applyFont="1" applyBorder="1" applyAlignment="1">
      <alignment horizontal="center" vertical="center"/>
    </xf>
    <xf numFmtId="191" fontId="105" fillId="0" borderId="53" xfId="49" applyNumberFormat="1" applyFont="1" applyBorder="1" applyAlignment="1">
      <alignment horizontal="center" vertical="center" shrinkToFit="1"/>
    </xf>
    <xf numFmtId="191" fontId="105" fillId="19" borderId="11" xfId="49" applyNumberFormat="1" applyFont="1" applyFill="1" applyBorder="1" applyAlignment="1">
      <alignment horizontal="center" vertical="center" shrinkToFit="1"/>
    </xf>
    <xf numFmtId="191" fontId="105" fillId="19" borderId="0" xfId="49" applyNumberFormat="1" applyFont="1" applyFill="1" applyBorder="1" applyAlignment="1">
      <alignment horizontal="center" vertical="center" shrinkToFit="1"/>
    </xf>
    <xf numFmtId="191" fontId="105" fillId="19" borderId="12" xfId="49" applyNumberFormat="1" applyFont="1" applyFill="1" applyBorder="1" applyAlignment="1">
      <alignment horizontal="center" vertical="center" shrinkToFit="1"/>
    </xf>
    <xf numFmtId="0" fontId="71" fillId="0" borderId="8" xfId="48" applyFont="1" applyBorder="1" applyAlignment="1">
      <alignment horizontal="center" vertical="center" wrapText="1"/>
    </xf>
    <xf numFmtId="0" fontId="71" fillId="0" borderId="9" xfId="48" applyFont="1" applyBorder="1" applyAlignment="1">
      <alignment horizontal="center" vertical="center"/>
    </xf>
    <xf numFmtId="0" fontId="71" fillId="0" borderId="11" xfId="48" applyFont="1" applyBorder="1" applyAlignment="1">
      <alignment horizontal="center" vertical="center"/>
    </xf>
    <xf numFmtId="0" fontId="71" fillId="0" borderId="12" xfId="48" applyFont="1" applyBorder="1" applyAlignment="1">
      <alignment horizontal="center" vertical="center"/>
    </xf>
    <xf numFmtId="0" fontId="71" fillId="0" borderId="14" xfId="48" applyFont="1" applyBorder="1" applyAlignment="1">
      <alignment horizontal="center" vertical="center"/>
    </xf>
    <xf numFmtId="0" fontId="71" fillId="0" borderId="15" xfId="48" applyFont="1" applyBorder="1" applyAlignment="1">
      <alignment horizontal="center" vertical="center"/>
    </xf>
    <xf numFmtId="0" fontId="46" fillId="0" borderId="17" xfId="48" applyFont="1" applyBorder="1" applyAlignment="1">
      <alignment horizontal="center" vertical="center"/>
    </xf>
    <xf numFmtId="191" fontId="105" fillId="0" borderId="268" xfId="49" applyNumberFormat="1" applyFont="1" applyBorder="1" applyAlignment="1">
      <alignment horizontal="center" vertical="center" shrinkToFit="1"/>
    </xf>
    <xf numFmtId="191" fontId="46" fillId="0" borderId="264" xfId="49" applyNumberFormat="1" applyFont="1" applyBorder="1" applyAlignment="1">
      <alignment horizontal="center" vertical="center" shrinkToFit="1"/>
    </xf>
    <xf numFmtId="191" fontId="46" fillId="19" borderId="45" xfId="49" applyNumberFormat="1" applyFont="1" applyFill="1" applyBorder="1" applyAlignment="1">
      <alignment horizontal="center" vertical="center" shrinkToFit="1"/>
    </xf>
    <xf numFmtId="191" fontId="46" fillId="19" borderId="227" xfId="49" applyNumberFormat="1" applyFont="1" applyFill="1" applyBorder="1" applyAlignment="1">
      <alignment horizontal="center" vertical="center" shrinkToFit="1"/>
    </xf>
    <xf numFmtId="191" fontId="46" fillId="19" borderId="266" xfId="49" applyNumberFormat="1" applyFont="1" applyFill="1" applyBorder="1" applyAlignment="1">
      <alignment horizontal="center" vertical="center" shrinkToFit="1"/>
    </xf>
    <xf numFmtId="191" fontId="46" fillId="19" borderId="17" xfId="49" applyNumberFormat="1" applyFont="1" applyFill="1" applyBorder="1" applyAlignment="1">
      <alignment horizontal="center" vertical="center" shrinkToFit="1"/>
    </xf>
    <xf numFmtId="191" fontId="46" fillId="19" borderId="267" xfId="49" applyNumberFormat="1" applyFont="1" applyFill="1" applyBorder="1" applyAlignment="1">
      <alignment horizontal="center" vertical="center" shrinkToFit="1"/>
    </xf>
    <xf numFmtId="0" fontId="85" fillId="0" borderId="249" xfId="48" applyFont="1" applyBorder="1" applyAlignment="1">
      <alignment horizontal="center" vertical="center"/>
    </xf>
    <xf numFmtId="0" fontId="85" fillId="0" borderId="42" xfId="48" applyFont="1" applyBorder="1" applyAlignment="1">
      <alignment horizontal="center" vertical="center"/>
    </xf>
    <xf numFmtId="0" fontId="71" fillId="0" borderId="42" xfId="48" applyFont="1" applyBorder="1" applyAlignment="1">
      <alignment horizontal="center" vertical="center"/>
    </xf>
    <xf numFmtId="191" fontId="46" fillId="0" borderId="54" xfId="49" applyNumberFormat="1" applyFont="1" applyBorder="1" applyAlignment="1">
      <alignment horizontal="center" vertical="center" shrinkToFit="1"/>
    </xf>
    <xf numFmtId="191" fontId="46" fillId="0" borderId="275" xfId="49" applyNumberFormat="1" applyFont="1" applyBorder="1" applyAlignment="1">
      <alignment horizontal="center" vertical="center" shrinkToFit="1"/>
    </xf>
    <xf numFmtId="191" fontId="46" fillId="0" borderId="102" xfId="49" applyNumberFormat="1" applyFont="1" applyBorder="1" applyAlignment="1">
      <alignment horizontal="center" vertical="center" shrinkToFit="1"/>
    </xf>
    <xf numFmtId="191" fontId="46" fillId="0" borderId="155" xfId="49" applyNumberFormat="1" applyFont="1" applyBorder="1" applyAlignment="1">
      <alignment horizontal="center" vertical="center" shrinkToFit="1"/>
    </xf>
    <xf numFmtId="0" fontId="16" fillId="0" borderId="42" xfId="48" applyFont="1" applyBorder="1" applyAlignment="1">
      <alignment horizontal="center" vertical="center" wrapText="1"/>
    </xf>
    <xf numFmtId="0" fontId="16" fillId="0" borderId="42" xfId="48" applyFont="1" applyBorder="1" applyAlignment="1">
      <alignment horizontal="center" vertical="center"/>
    </xf>
    <xf numFmtId="0" fontId="46" fillId="0" borderId="249" xfId="48" applyFont="1" applyBorder="1" applyAlignment="1">
      <alignment horizontal="center" vertical="center" wrapText="1"/>
    </xf>
    <xf numFmtId="191" fontId="105" fillId="0" borderId="73" xfId="49" applyNumberFormat="1" applyFont="1" applyBorder="1" applyAlignment="1">
      <alignment horizontal="center" vertical="center" shrinkToFit="1"/>
    </xf>
    <xf numFmtId="191" fontId="105" fillId="0" borderId="74" xfId="49" applyNumberFormat="1" applyFont="1" applyBorder="1" applyAlignment="1">
      <alignment horizontal="center" vertical="center" shrinkToFit="1"/>
    </xf>
    <xf numFmtId="191" fontId="105" fillId="0" borderId="75" xfId="49" applyNumberFormat="1" applyFont="1" applyBorder="1" applyAlignment="1">
      <alignment horizontal="center" vertical="center" shrinkToFit="1"/>
    </xf>
    <xf numFmtId="191" fontId="46" fillId="0" borderId="274" xfId="49" applyNumberFormat="1" applyFont="1" applyBorder="1" applyAlignment="1">
      <alignment horizontal="center" vertical="center" shrinkToFit="1"/>
    </xf>
    <xf numFmtId="191" fontId="46" fillId="0" borderId="87" xfId="49" applyNumberFormat="1" applyFont="1" applyBorder="1" applyAlignment="1">
      <alignment horizontal="center" vertical="center" shrinkToFit="1"/>
    </xf>
    <xf numFmtId="191" fontId="46" fillId="0" borderId="88" xfId="49" applyNumberFormat="1" applyFont="1" applyBorder="1" applyAlignment="1">
      <alignment horizontal="center" vertical="center" shrinkToFit="1"/>
    </xf>
    <xf numFmtId="0" fontId="46" fillId="0" borderId="270" xfId="48" applyFont="1" applyBorder="1" applyAlignment="1">
      <alignment horizontal="center" vertical="center"/>
    </xf>
    <xf numFmtId="0" fontId="46" fillId="0" borderId="271" xfId="48" applyFont="1" applyBorder="1" applyAlignment="1">
      <alignment horizontal="center" vertical="center"/>
    </xf>
    <xf numFmtId="0" fontId="46" fillId="0" borderId="272" xfId="48" applyFont="1" applyBorder="1" applyAlignment="1">
      <alignment horizontal="center" vertical="center"/>
    </xf>
    <xf numFmtId="0" fontId="46" fillId="0" borderId="273" xfId="48" applyFont="1" applyBorder="1" applyAlignment="1">
      <alignment horizontal="center" vertical="center"/>
    </xf>
    <xf numFmtId="41" fontId="15" fillId="0" borderId="102" xfId="49" applyFont="1" applyBorder="1" applyAlignment="1">
      <alignment horizontal="center" vertical="center" shrinkToFit="1"/>
    </xf>
    <xf numFmtId="41" fontId="15" fillId="0" borderId="274" xfId="49" applyFont="1" applyBorder="1" applyAlignment="1">
      <alignment horizontal="center" vertical="center" shrinkToFit="1"/>
    </xf>
    <xf numFmtId="41" fontId="15" fillId="0" borderId="279" xfId="49" applyFont="1" applyBorder="1" applyAlignment="1">
      <alignment horizontal="center" vertical="center" shrinkToFit="1"/>
    </xf>
    <xf numFmtId="41" fontId="15" fillId="0" borderId="155" xfId="49" applyFont="1" applyBorder="1" applyAlignment="1">
      <alignment horizontal="center" vertical="center" shrinkToFit="1"/>
    </xf>
    <xf numFmtId="41" fontId="15" fillId="0" borderId="275" xfId="49" applyFont="1" applyBorder="1" applyAlignment="1">
      <alignment horizontal="center" vertical="center" shrinkToFit="1"/>
    </xf>
    <xf numFmtId="41" fontId="106" fillId="0" borderId="253" xfId="49" applyFont="1" applyBorder="1" applyAlignment="1">
      <alignment horizontal="center" vertical="center" shrinkToFit="1"/>
    </xf>
    <xf numFmtId="41" fontId="106" fillId="0" borderId="8" xfId="49" applyFont="1" applyBorder="1" applyAlignment="1">
      <alignment horizontal="center" vertical="center" shrinkToFit="1"/>
    </xf>
    <xf numFmtId="41" fontId="106" fillId="0" borderId="276" xfId="49" applyFont="1" applyBorder="1" applyAlignment="1">
      <alignment horizontal="center" vertical="center" shrinkToFit="1"/>
    </xf>
    <xf numFmtId="41" fontId="106" fillId="0" borderId="277" xfId="49" applyFont="1" applyBorder="1" applyAlignment="1">
      <alignment horizontal="center" vertical="center" shrinkToFit="1"/>
    </xf>
    <xf numFmtId="41" fontId="106" fillId="0" borderId="278" xfId="49" applyFont="1" applyBorder="1" applyAlignment="1">
      <alignment horizontal="center" vertical="center" shrinkToFit="1"/>
    </xf>
    <xf numFmtId="41" fontId="106" fillId="0" borderId="9" xfId="49" applyFont="1" applyBorder="1" applyAlignment="1">
      <alignment horizontal="center" vertical="center" shrinkToFit="1"/>
    </xf>
    <xf numFmtId="41" fontId="106" fillId="0" borderId="254" xfId="49" applyFont="1" applyBorder="1" applyAlignment="1">
      <alignment horizontal="center" vertical="center" shrinkToFit="1"/>
    </xf>
    <xf numFmtId="41" fontId="106" fillId="0" borderId="255" xfId="49" applyFont="1" applyBorder="1" applyAlignment="1">
      <alignment horizontal="center" vertical="center" shrinkToFit="1"/>
    </xf>
    <xf numFmtId="0" fontId="15" fillId="0" borderId="271" xfId="48" applyFont="1" applyBorder="1" applyAlignment="1">
      <alignment horizontal="center" vertical="center" shrinkToFit="1"/>
    </xf>
    <xf numFmtId="0" fontId="15" fillId="0" borderId="281" xfId="48" applyFont="1" applyBorder="1" applyAlignment="1">
      <alignment horizontal="center" vertical="center" shrinkToFit="1"/>
    </xf>
    <xf numFmtId="0" fontId="46" fillId="0" borderId="73" xfId="48" applyFont="1" applyBorder="1" applyAlignment="1">
      <alignment horizontal="center" vertical="center" wrapText="1"/>
    </xf>
    <xf numFmtId="0" fontId="46" fillId="0" borderId="74" xfId="48" applyFont="1" applyBorder="1" applyAlignment="1">
      <alignment horizontal="center" vertical="center" wrapText="1"/>
    </xf>
    <xf numFmtId="0" fontId="46" fillId="0" borderId="75" xfId="48" applyFont="1" applyBorder="1" applyAlignment="1">
      <alignment horizontal="center" vertical="center" wrapText="1"/>
    </xf>
    <xf numFmtId="0" fontId="46" fillId="0" borderId="78" xfId="48" applyFont="1" applyBorder="1" applyAlignment="1">
      <alignment horizontal="center" vertical="center" wrapText="1"/>
    </xf>
    <xf numFmtId="0" fontId="46" fillId="0" borderId="0" xfId="48" applyFont="1" applyAlignment="1">
      <alignment horizontal="center" vertical="center" wrapText="1"/>
    </xf>
    <xf numFmtId="0" fontId="46" fillId="0" borderId="67" xfId="48" applyFont="1" applyBorder="1" applyAlignment="1">
      <alignment horizontal="center" vertical="center" wrapText="1"/>
    </xf>
    <xf numFmtId="0" fontId="46" fillId="0" borderId="280" xfId="48" applyFont="1" applyBorder="1" applyAlignment="1">
      <alignment horizontal="center" vertical="center"/>
    </xf>
    <xf numFmtId="0" fontId="46" fillId="0" borderId="66" xfId="48" applyFont="1" applyBorder="1" applyAlignment="1">
      <alignment horizontal="center" vertical="center"/>
    </xf>
    <xf numFmtId="0" fontId="35" fillId="0" borderId="0" xfId="48" applyFont="1" applyAlignment="1">
      <alignment horizontal="center" vertical="center" shrinkToFit="1"/>
    </xf>
    <xf numFmtId="183" fontId="35" fillId="0" borderId="0" xfId="48" applyNumberFormat="1" applyFont="1" applyAlignment="1">
      <alignment horizontal="center" vertical="center"/>
    </xf>
    <xf numFmtId="0" fontId="15" fillId="0" borderId="42" xfId="48" applyFont="1" applyBorder="1" applyAlignment="1">
      <alignment horizontal="center" vertical="center" shrinkToFit="1"/>
    </xf>
    <xf numFmtId="0" fontId="15" fillId="0" borderId="252" xfId="48" applyFont="1" applyBorder="1" applyAlignment="1">
      <alignment horizontal="center" vertical="center" shrinkToFit="1"/>
    </xf>
    <xf numFmtId="177" fontId="15" fillId="0" borderId="42" xfId="48" applyNumberFormat="1" applyFont="1" applyBorder="1" applyAlignment="1">
      <alignment horizontal="center" vertical="center" shrinkToFit="1"/>
    </xf>
    <xf numFmtId="177" fontId="15" fillId="0" borderId="252" xfId="48" applyNumberFormat="1" applyFont="1" applyBorder="1" applyAlignment="1">
      <alignment horizontal="center" vertical="center" shrinkToFit="1"/>
    </xf>
    <xf numFmtId="0" fontId="46" fillId="0" borderId="74" xfId="48" applyFont="1" applyBorder="1" applyAlignment="1">
      <alignment horizontal="center" vertical="center"/>
    </xf>
    <xf numFmtId="0" fontId="46" fillId="0" borderId="75" xfId="48" applyFont="1" applyBorder="1" applyAlignment="1">
      <alignment horizontal="center" vertical="center"/>
    </xf>
    <xf numFmtId="0" fontId="46" fillId="0" borderId="140" xfId="48" applyFont="1" applyBorder="1" applyAlignment="1">
      <alignment horizontal="center" vertical="center"/>
    </xf>
    <xf numFmtId="0" fontId="15" fillId="0" borderId="249" xfId="48" applyFont="1" applyBorder="1" applyAlignment="1">
      <alignment horizontal="center" vertical="center"/>
    </xf>
    <xf numFmtId="0" fontId="15" fillId="0" borderId="252" xfId="48" applyFont="1" applyBorder="1" applyAlignment="1">
      <alignment horizontal="center" vertical="center"/>
    </xf>
    <xf numFmtId="0" fontId="46" fillId="0" borderId="43" xfId="48" applyFont="1" applyBorder="1" applyAlignment="1">
      <alignment horizontal="center" vertical="center"/>
    </xf>
    <xf numFmtId="0" fontId="15" fillId="0" borderId="54" xfId="48" applyFont="1" applyBorder="1" applyAlignment="1">
      <alignment horizontal="center" vertical="center"/>
    </xf>
    <xf numFmtId="0" fontId="46" fillId="0" borderId="206" xfId="48" applyFont="1" applyBorder="1" applyAlignment="1">
      <alignment horizontal="center" vertical="center"/>
    </xf>
    <xf numFmtId="0" fontId="46" fillId="0" borderId="90" xfId="48" applyFont="1" applyBorder="1" applyAlignment="1">
      <alignment horizontal="center" vertical="center"/>
    </xf>
    <xf numFmtId="0" fontId="46" fillId="0" borderId="91" xfId="48" applyFont="1" applyBorder="1" applyAlignment="1">
      <alignment horizontal="center" vertical="center"/>
    </xf>
    <xf numFmtId="0" fontId="107" fillId="0" borderId="1" xfId="48" applyFont="1" applyBorder="1" applyAlignment="1">
      <alignment horizontal="center" vertical="center"/>
    </xf>
    <xf numFmtId="0" fontId="107" fillId="0" borderId="0" xfId="48" applyFont="1" applyAlignment="1">
      <alignment horizontal="center" vertical="center"/>
    </xf>
    <xf numFmtId="0" fontId="107" fillId="0" borderId="16" xfId="48" applyFont="1" applyBorder="1" applyAlignment="1">
      <alignment horizontal="center" vertical="center"/>
    </xf>
    <xf numFmtId="0" fontId="16" fillId="0" borderId="16" xfId="48" applyFont="1" applyBorder="1" applyAlignment="1">
      <alignment horizontal="center" vertical="center"/>
    </xf>
    <xf numFmtId="0" fontId="16" fillId="0" borderId="30" xfId="48" applyFont="1" applyBorder="1" applyAlignment="1">
      <alignment horizontal="center" vertical="center"/>
    </xf>
    <xf numFmtId="0" fontId="46" fillId="0" borderId="33" xfId="48" applyFont="1" applyBorder="1" applyAlignment="1">
      <alignment horizontal="center" vertical="center"/>
    </xf>
    <xf numFmtId="0" fontId="46" fillId="0" borderId="31" xfId="48" applyFont="1" applyBorder="1" applyAlignment="1">
      <alignment horizontal="center" vertical="center"/>
    </xf>
    <xf numFmtId="0" fontId="46" fillId="6" borderId="42" xfId="48" applyFont="1" applyFill="1" applyBorder="1" applyAlignment="1">
      <alignment horizontal="center" vertical="center"/>
    </xf>
    <xf numFmtId="0" fontId="46" fillId="6" borderId="43" xfId="48" applyFont="1" applyFill="1" applyBorder="1" applyAlignment="1">
      <alignment horizontal="center" vertical="center"/>
    </xf>
    <xf numFmtId="0" fontId="16" fillId="0" borderId="250" xfId="48" applyFont="1" applyBorder="1" applyAlignment="1">
      <alignment horizontal="left" vertical="center"/>
    </xf>
    <xf numFmtId="0" fontId="16" fillId="0" borderId="25" xfId="48" applyFont="1" applyBorder="1" applyAlignment="1">
      <alignment horizontal="left" vertical="center"/>
    </xf>
    <xf numFmtId="0" fontId="16" fillId="0" borderId="40" xfId="48" applyFont="1" applyBorder="1" applyAlignment="1">
      <alignment horizontal="left" vertical="center"/>
    </xf>
    <xf numFmtId="0" fontId="46" fillId="0" borderId="282" xfId="48" applyFont="1" applyBorder="1" applyAlignment="1">
      <alignment horizontal="center" vertical="center" wrapText="1"/>
    </xf>
    <xf numFmtId="0" fontId="46" fillId="0" borderId="93" xfId="48" applyFont="1" applyBorder="1" applyAlignment="1">
      <alignment horizontal="center" vertical="center"/>
    </xf>
    <xf numFmtId="0" fontId="46" fillId="0" borderId="44" xfId="48" applyFont="1" applyBorder="1" applyAlignment="1">
      <alignment horizontal="center" vertical="center"/>
    </xf>
    <xf numFmtId="0" fontId="46" fillId="0" borderId="9" xfId="48" applyFont="1" applyBorder="1" applyAlignment="1">
      <alignment horizontal="center" vertical="center" wrapText="1"/>
    </xf>
    <xf numFmtId="0" fontId="46" fillId="0" borderId="11" xfId="48" applyFont="1" applyBorder="1" applyAlignment="1">
      <alignment horizontal="center" vertical="center" wrapText="1"/>
    </xf>
    <xf numFmtId="0" fontId="46" fillId="0" borderId="12" xfId="48" applyFont="1" applyBorder="1" applyAlignment="1">
      <alignment horizontal="center" vertical="center" wrapText="1"/>
    </xf>
    <xf numFmtId="0" fontId="46" fillId="0" borderId="14" xfId="48" applyFont="1" applyBorder="1" applyAlignment="1">
      <alignment horizontal="center" vertical="center" wrapText="1"/>
    </xf>
    <xf numFmtId="0" fontId="46" fillId="0" borderId="15" xfId="48" applyFont="1" applyBorder="1" applyAlignment="1">
      <alignment horizontal="center" vertical="center" wrapText="1"/>
    </xf>
    <xf numFmtId="0" fontId="46" fillId="0" borderId="28" xfId="48" applyFont="1" applyBorder="1" applyAlignment="1">
      <alignment horizontal="center" vertical="center"/>
    </xf>
    <xf numFmtId="0" fontId="46" fillId="0" borderId="48" xfId="48" applyFont="1" applyBorder="1" applyAlignment="1">
      <alignment horizontal="center" vertical="center"/>
    </xf>
    <xf numFmtId="0" fontId="16" fillId="0" borderId="250" xfId="48" applyFont="1" applyBorder="1" applyAlignment="1">
      <alignment horizontal="left" vertical="center" wrapText="1"/>
    </xf>
    <xf numFmtId="0" fontId="71" fillId="0" borderId="250" xfId="48" applyFont="1" applyBorder="1" applyAlignment="1">
      <alignment horizontal="left" vertical="center"/>
    </xf>
    <xf numFmtId="0" fontId="71" fillId="0" borderId="25" xfId="48" applyFont="1" applyBorder="1" applyAlignment="1">
      <alignment horizontal="left" vertical="center"/>
    </xf>
    <xf numFmtId="0" fontId="71" fillId="0" borderId="40" xfId="48" applyFont="1" applyBorder="1" applyAlignment="1">
      <alignment horizontal="left" vertical="center"/>
    </xf>
    <xf numFmtId="0" fontId="46" fillId="6" borderId="51" xfId="48" applyFont="1" applyFill="1" applyBorder="1" applyAlignment="1">
      <alignment horizontal="center" vertical="center"/>
    </xf>
    <xf numFmtId="0" fontId="46" fillId="6" borderId="52" xfId="48" applyFont="1" applyFill="1" applyBorder="1" applyAlignment="1">
      <alignment horizontal="center" vertical="center"/>
    </xf>
    <xf numFmtId="0" fontId="16" fillId="0" borderId="14" xfId="48" applyFont="1" applyBorder="1" applyAlignment="1">
      <alignment horizontal="left" vertical="center"/>
    </xf>
    <xf numFmtId="0" fontId="16" fillId="0" borderId="16" xfId="48" applyFont="1" applyBorder="1" applyAlignment="1">
      <alignment horizontal="left" vertical="center"/>
    </xf>
    <xf numFmtId="0" fontId="16" fillId="0" borderId="15" xfId="48" applyFont="1" applyBorder="1" applyAlignment="1">
      <alignment horizontal="left" vertical="center"/>
    </xf>
    <xf numFmtId="0" fontId="46" fillId="0" borderId="51" xfId="48" applyFont="1" applyBorder="1" applyAlignment="1">
      <alignment horizontal="center" vertical="center"/>
    </xf>
    <xf numFmtId="0" fontId="46" fillId="6" borderId="48" xfId="48" applyFont="1" applyFill="1" applyBorder="1" applyAlignment="1">
      <alignment horizontal="center" vertical="center"/>
    </xf>
    <xf numFmtId="0" fontId="46" fillId="6" borderId="92" xfId="48" applyFont="1" applyFill="1" applyBorder="1" applyAlignment="1">
      <alignment horizontal="center" vertical="center"/>
    </xf>
    <xf numFmtId="0" fontId="46" fillId="0" borderId="260" xfId="48" applyFont="1" applyBorder="1" applyAlignment="1">
      <alignment horizontal="center" vertical="center" wrapText="1"/>
    </xf>
    <xf numFmtId="0" fontId="16" fillId="0" borderId="14" xfId="48" applyFont="1" applyBorder="1" applyAlignment="1">
      <alignment horizontal="center" vertical="center"/>
    </xf>
    <xf numFmtId="0" fontId="16" fillId="0" borderId="15" xfId="48" applyFont="1" applyBorder="1" applyAlignment="1">
      <alignment horizontal="center" vertical="center"/>
    </xf>
    <xf numFmtId="0" fontId="16" fillId="0" borderId="265" xfId="48" applyFont="1" applyBorder="1" applyAlignment="1">
      <alignment horizontal="left" vertical="center" wrapText="1"/>
    </xf>
    <xf numFmtId="0" fontId="16" fillId="0" borderId="28" xfId="48" applyFont="1" applyBorder="1" applyAlignment="1">
      <alignment horizontal="left" vertical="center"/>
    </xf>
    <xf numFmtId="0" fontId="16" fillId="0" borderId="94" xfId="48" applyFont="1" applyBorder="1" applyAlignment="1">
      <alignment horizontal="left" vertical="center"/>
    </xf>
    <xf numFmtId="0" fontId="16" fillId="0" borderId="265" xfId="48" applyFont="1" applyBorder="1" applyAlignment="1">
      <alignment horizontal="center" vertical="center"/>
    </xf>
    <xf numFmtId="0" fontId="16" fillId="0" borderId="28" xfId="48" applyFont="1" applyBorder="1" applyAlignment="1">
      <alignment horizontal="center" vertical="center"/>
    </xf>
    <xf numFmtId="0" fontId="16" fillId="0" borderId="94" xfId="48" applyFont="1" applyBorder="1" applyAlignment="1">
      <alignment horizontal="center" vertical="center"/>
    </xf>
    <xf numFmtId="0" fontId="16" fillId="0" borderId="250" xfId="48" applyFont="1" applyBorder="1" applyAlignment="1">
      <alignment horizontal="center" vertical="center" wrapText="1"/>
    </xf>
    <xf numFmtId="0" fontId="16" fillId="0" borderId="25" xfId="48" applyFont="1" applyBorder="1" applyAlignment="1">
      <alignment horizontal="center" vertical="center"/>
    </xf>
    <xf numFmtId="0" fontId="16" fillId="0" borderId="40" xfId="48" applyFont="1" applyBorder="1" applyAlignment="1">
      <alignment horizontal="center" vertical="center"/>
    </xf>
    <xf numFmtId="0" fontId="16" fillId="0" borderId="250" xfId="48" applyFont="1" applyBorder="1" applyAlignment="1">
      <alignment horizontal="center" vertical="center"/>
    </xf>
    <xf numFmtId="0" fontId="71" fillId="0" borderId="11" xfId="48" applyFont="1" applyBorder="1" applyAlignment="1">
      <alignment horizontal="center" vertical="center" wrapText="1"/>
    </xf>
    <xf numFmtId="0" fontId="71" fillId="0" borderId="266" xfId="48" applyFont="1" applyBorder="1" applyAlignment="1">
      <alignment horizontal="center" vertical="center"/>
    </xf>
    <xf numFmtId="0" fontId="71" fillId="0" borderId="267" xfId="48" applyFont="1" applyBorder="1" applyAlignment="1">
      <alignment horizontal="center" vertical="center"/>
    </xf>
    <xf numFmtId="0" fontId="46" fillId="0" borderId="285" xfId="48" applyFont="1" applyBorder="1" applyAlignment="1">
      <alignment horizontal="center" vertical="center"/>
    </xf>
    <xf numFmtId="0" fontId="46" fillId="0" borderId="286" xfId="48" applyFont="1" applyBorder="1" applyAlignment="1">
      <alignment horizontal="center" vertical="center"/>
    </xf>
    <xf numFmtId="10" fontId="46" fillId="0" borderId="42" xfId="48" applyNumberFormat="1" applyFont="1" applyBorder="1" applyAlignment="1">
      <alignment horizontal="center" vertical="center"/>
    </xf>
    <xf numFmtId="0" fontId="46" fillId="0" borderId="92" xfId="48" applyFont="1" applyBorder="1" applyAlignment="1">
      <alignment horizontal="center" vertical="center"/>
    </xf>
    <xf numFmtId="0" fontId="46" fillId="0" borderId="283" xfId="48" applyFont="1" applyBorder="1" applyAlignment="1">
      <alignment horizontal="center" vertical="center"/>
    </xf>
    <xf numFmtId="0" fontId="46" fillId="0" borderId="284" xfId="48" applyFont="1" applyBorder="1" applyAlignment="1">
      <alignment horizontal="center" vertical="center"/>
    </xf>
    <xf numFmtId="9" fontId="46" fillId="0" borderId="285" xfId="48" applyNumberFormat="1" applyFont="1" applyBorder="1" applyAlignment="1">
      <alignment horizontal="center" vertical="center"/>
    </xf>
    <xf numFmtId="9" fontId="46" fillId="0" borderId="42" xfId="48" applyNumberFormat="1" applyFont="1" applyBorder="1" applyAlignment="1">
      <alignment horizontal="center" vertical="center"/>
    </xf>
    <xf numFmtId="0" fontId="46" fillId="0" borderId="42" xfId="48" applyFont="1" applyBorder="1" applyAlignment="1">
      <alignment horizontal="center" vertical="center" shrinkToFit="1"/>
    </xf>
    <xf numFmtId="9" fontId="46" fillId="0" borderId="42" xfId="48" applyNumberFormat="1" applyFont="1" applyBorder="1" applyAlignment="1">
      <alignment horizontal="center" vertical="center" shrinkToFit="1"/>
    </xf>
    <xf numFmtId="0" fontId="46" fillId="0" borderId="51" xfId="48" applyFont="1" applyBorder="1" applyAlignment="1">
      <alignment horizontal="center" vertical="center" wrapText="1"/>
    </xf>
    <xf numFmtId="0" fontId="46" fillId="0" borderId="287" xfId="48" applyFont="1" applyBorder="1" applyAlignment="1">
      <alignment horizontal="center" vertical="center" wrapText="1"/>
    </xf>
    <xf numFmtId="0" fontId="46" fillId="0" borderId="52" xfId="48" applyFont="1" applyBorder="1" applyAlignment="1">
      <alignment horizontal="center" vertical="center" wrapText="1"/>
    </xf>
    <xf numFmtId="0" fontId="46" fillId="0" borderId="41" xfId="48" applyFont="1" applyBorder="1" applyAlignment="1">
      <alignment horizontal="center" vertical="center" wrapText="1"/>
    </xf>
    <xf numFmtId="0" fontId="46" fillId="0" borderId="26" xfId="48" applyFont="1" applyBorder="1" applyAlignment="1">
      <alignment horizontal="center" vertical="center"/>
    </xf>
    <xf numFmtId="0" fontId="46" fillId="0" borderId="41" xfId="48" applyFont="1" applyBorder="1" applyAlignment="1">
      <alignment horizontal="center" vertical="center"/>
    </xf>
    <xf numFmtId="0" fontId="110" fillId="6" borderId="5" xfId="48" applyFont="1" applyFill="1" applyBorder="1" applyAlignment="1">
      <alignment horizontal="center" vertical="center" wrapText="1"/>
    </xf>
    <xf numFmtId="0" fontId="110" fillId="6" borderId="5" xfId="48" applyFont="1" applyFill="1" applyBorder="1" applyAlignment="1">
      <alignment horizontal="center" vertical="center"/>
    </xf>
    <xf numFmtId="0" fontId="46" fillId="0" borderId="288" xfId="48" applyFont="1" applyBorder="1" applyAlignment="1">
      <alignment horizontal="center" vertical="center" wrapText="1"/>
    </xf>
    <xf numFmtId="0" fontId="46" fillId="0" borderId="29" xfId="48" applyFont="1" applyBorder="1" applyAlignment="1">
      <alignment horizontal="center" vertical="center"/>
    </xf>
    <xf numFmtId="0" fontId="46" fillId="0" borderId="47" xfId="48" applyFont="1" applyBorder="1" applyAlignment="1">
      <alignment horizontal="center" vertical="center"/>
    </xf>
    <xf numFmtId="0" fontId="46" fillId="0" borderId="24" xfId="48" applyFont="1" applyBorder="1" applyAlignment="1">
      <alignment horizontal="center" vertical="center"/>
    </xf>
    <xf numFmtId="184" fontId="46" fillId="0" borderId="250" xfId="48" applyNumberFormat="1" applyFont="1" applyBorder="1" applyAlignment="1">
      <alignment horizontal="center" vertical="center"/>
    </xf>
    <xf numFmtId="184" fontId="46" fillId="0" borderId="25" xfId="48" applyNumberFormat="1" applyFont="1" applyBorder="1" applyAlignment="1">
      <alignment horizontal="center" vertical="center"/>
    </xf>
    <xf numFmtId="184" fontId="46" fillId="0" borderId="40" xfId="48" applyNumberFormat="1" applyFont="1" applyBorder="1" applyAlignment="1">
      <alignment horizontal="center" vertical="center"/>
    </xf>
    <xf numFmtId="0" fontId="46" fillId="0" borderId="33" xfId="48" applyFont="1" applyBorder="1" applyAlignment="1">
      <alignment horizontal="center" vertical="center" wrapText="1"/>
    </xf>
    <xf numFmtId="184" fontId="46" fillId="0" borderId="8" xfId="48" applyNumberFormat="1" applyFont="1" applyBorder="1" applyAlignment="1">
      <alignment horizontal="center" vertical="center"/>
    </xf>
    <xf numFmtId="184" fontId="46" fillId="0" borderId="10" xfId="48" applyNumberFormat="1" applyFont="1" applyBorder="1" applyAlignment="1">
      <alignment horizontal="center" vertical="center"/>
    </xf>
    <xf numFmtId="184" fontId="46" fillId="0" borderId="9" xfId="48" applyNumberFormat="1" applyFont="1" applyBorder="1" applyAlignment="1">
      <alignment horizontal="center" vertical="center"/>
    </xf>
    <xf numFmtId="184" fontId="46" fillId="0" borderId="14" xfId="48" applyNumberFormat="1" applyFont="1" applyBorder="1" applyAlignment="1">
      <alignment horizontal="center" vertical="center"/>
    </xf>
    <xf numFmtId="184" fontId="46" fillId="0" borderId="16" xfId="48" applyNumberFormat="1" applyFont="1" applyBorder="1" applyAlignment="1">
      <alignment horizontal="center" vertical="center"/>
    </xf>
    <xf numFmtId="184" fontId="46" fillId="0" borderId="15" xfId="48" applyNumberFormat="1" applyFont="1" applyBorder="1" applyAlignment="1">
      <alignment horizontal="center" vertical="center"/>
    </xf>
    <xf numFmtId="0" fontId="46" fillId="6" borderId="250" xfId="48" applyFont="1" applyFill="1" applyBorder="1" applyAlignment="1">
      <alignment horizontal="center" vertical="center"/>
    </xf>
    <xf numFmtId="0" fontId="46" fillId="6" borderId="25" xfId="48" applyFont="1" applyFill="1" applyBorder="1" applyAlignment="1">
      <alignment horizontal="center" vertical="center"/>
    </xf>
    <xf numFmtId="0" fontId="46" fillId="6" borderId="40" xfId="48" applyFont="1" applyFill="1" applyBorder="1" applyAlignment="1">
      <alignment horizontal="center" vertical="center"/>
    </xf>
    <xf numFmtId="184" fontId="46" fillId="6" borderId="250" xfId="48" applyNumberFormat="1" applyFont="1" applyFill="1" applyBorder="1" applyAlignment="1">
      <alignment horizontal="center" vertical="center"/>
    </xf>
    <xf numFmtId="184" fontId="46" fillId="6" borderId="25" xfId="48" applyNumberFormat="1" applyFont="1" applyFill="1" applyBorder="1" applyAlignment="1">
      <alignment horizontal="center" vertical="center"/>
    </xf>
    <xf numFmtId="184" fontId="46" fillId="6" borderId="40" xfId="48" applyNumberFormat="1" applyFont="1" applyFill="1" applyBorder="1" applyAlignment="1">
      <alignment horizontal="center" vertical="center"/>
    </xf>
    <xf numFmtId="0" fontId="46" fillId="0" borderId="27" xfId="48" applyFont="1" applyBorder="1" applyAlignment="1">
      <alignment horizontal="center" vertical="center"/>
    </xf>
    <xf numFmtId="0" fontId="46" fillId="0" borderId="34" xfId="48" applyFont="1" applyBorder="1" applyAlignment="1">
      <alignment horizontal="center" vertical="center"/>
    </xf>
    <xf numFmtId="0" fontId="46" fillId="0" borderId="30" xfId="48" applyFont="1" applyBorder="1" applyAlignment="1">
      <alignment horizontal="center" vertical="center"/>
    </xf>
    <xf numFmtId="0" fontId="46" fillId="0" borderId="24" xfId="48" applyFont="1" applyBorder="1" applyAlignment="1">
      <alignment horizontal="center" vertical="center" wrapText="1"/>
    </xf>
    <xf numFmtId="0" fontId="46" fillId="6" borderId="42" xfId="48" applyFont="1" applyFill="1" applyBorder="1" applyAlignment="1">
      <alignment horizontal="center" vertical="center" wrapText="1"/>
    </xf>
    <xf numFmtId="0" fontId="46" fillId="0" borderId="48" xfId="48" applyFont="1" applyBorder="1" applyAlignment="1">
      <alignment horizontal="center" vertical="center" wrapText="1"/>
    </xf>
    <xf numFmtId="0" fontId="111" fillId="0" borderId="1" xfId="48" applyFont="1" applyBorder="1" applyAlignment="1">
      <alignment horizontal="center" vertical="center" wrapText="1"/>
    </xf>
    <xf numFmtId="0" fontId="111" fillId="0" borderId="1" xfId="48" applyFont="1" applyBorder="1" applyAlignment="1">
      <alignment horizontal="center" vertical="center"/>
    </xf>
    <xf numFmtId="0" fontId="111" fillId="0" borderId="0" xfId="48" applyFont="1" applyAlignment="1">
      <alignment horizontal="center" vertical="center"/>
    </xf>
    <xf numFmtId="0" fontId="111" fillId="0" borderId="16" xfId="48" applyFont="1" applyBorder="1" applyAlignment="1">
      <alignment horizontal="center" vertical="center"/>
    </xf>
    <xf numFmtId="0" fontId="46" fillId="12" borderId="48" xfId="48" applyFont="1" applyFill="1" applyBorder="1" applyAlignment="1">
      <alignment horizontal="center" vertical="center"/>
    </xf>
    <xf numFmtId="0" fontId="22" fillId="0" borderId="27" xfId="0" applyFont="1" applyBorder="1" applyAlignment="1">
      <alignment horizontal="left" vertical="center" indent="1" shrinkToFit="1"/>
    </xf>
    <xf numFmtId="0" fontId="22" fillId="0" borderId="28" xfId="0" applyFont="1" applyBorder="1" applyAlignment="1">
      <alignment horizontal="left" vertical="center" indent="1" shrinkToFit="1"/>
    </xf>
    <xf numFmtId="0" fontId="22" fillId="0" borderId="65" xfId="0" applyFont="1" applyBorder="1" applyAlignment="1">
      <alignment horizontal="left" vertical="center" indent="1" shrinkToFit="1"/>
    </xf>
    <xf numFmtId="0" fontId="22" fillId="0" borderId="31" xfId="0" applyFont="1" applyBorder="1" applyAlignment="1">
      <alignment horizontal="left" vertical="center" indent="1" shrinkToFit="1"/>
    </xf>
    <xf numFmtId="0" fontId="22" fillId="0" borderId="16" xfId="0" applyFont="1" applyBorder="1" applyAlignment="1">
      <alignment horizontal="left" vertical="center" indent="1" shrinkToFit="1"/>
    </xf>
    <xf numFmtId="184" fontId="22" fillId="0" borderId="16" xfId="0" applyNumberFormat="1" applyFont="1" applyBorder="1" applyAlignment="1">
      <alignment horizontal="distributed" vertical="center" indent="1" shrinkToFit="1"/>
    </xf>
    <xf numFmtId="184" fontId="22" fillId="0" borderId="140" xfId="0" applyNumberFormat="1" applyFont="1" applyBorder="1" applyAlignment="1">
      <alignment horizontal="distributed" vertical="center" indent="1" shrinkToFit="1"/>
    </xf>
    <xf numFmtId="0" fontId="22" fillId="0" borderId="89" xfId="0" applyFont="1" applyBorder="1" applyAlignment="1">
      <alignment horizontal="left" vertical="center" indent="1" shrinkToFit="1"/>
    </xf>
    <xf numFmtId="0" fontId="22" fillId="0" borderId="90" xfId="0" applyFont="1" applyBorder="1" applyAlignment="1">
      <alignment horizontal="left" vertical="center" indent="1" shrinkToFit="1"/>
    </xf>
    <xf numFmtId="0" fontId="22" fillId="0" borderId="91" xfId="0" applyFont="1" applyBorder="1" applyAlignment="1">
      <alignment horizontal="left" vertical="center" indent="1" shrinkToFit="1"/>
    </xf>
    <xf numFmtId="0" fontId="22" fillId="0" borderId="82" xfId="0" applyFont="1" applyBorder="1" applyAlignment="1">
      <alignment horizontal="center" vertical="center" shrinkToFit="1"/>
    </xf>
    <xf numFmtId="0" fontId="22" fillId="0" borderId="83" xfId="0" applyFont="1" applyBorder="1" applyAlignment="1">
      <alignment horizontal="center" vertical="center" shrinkToFit="1"/>
    </xf>
    <xf numFmtId="0" fontId="22" fillId="0" borderId="225" xfId="0" applyFont="1" applyBorder="1" applyAlignment="1">
      <alignment horizontal="center" vertical="center" shrinkToFit="1"/>
    </xf>
    <xf numFmtId="0" fontId="22" fillId="0" borderId="226" xfId="0" applyFont="1" applyBorder="1" applyAlignment="1">
      <alignment horizontal="center" vertical="center" shrinkToFit="1"/>
    </xf>
    <xf numFmtId="0" fontId="22" fillId="4" borderId="19" xfId="0" applyFont="1" applyFill="1" applyBorder="1" applyAlignment="1">
      <alignment horizontal="center" vertical="center" shrinkToFit="1"/>
    </xf>
    <xf numFmtId="0" fontId="22" fillId="4" borderId="20" xfId="0" applyFont="1" applyFill="1" applyBorder="1" applyAlignment="1">
      <alignment horizontal="center" vertical="center" shrinkToFit="1"/>
    </xf>
    <xf numFmtId="0" fontId="22" fillId="4" borderId="21" xfId="0" applyFont="1" applyFill="1" applyBorder="1" applyAlignment="1">
      <alignment horizontal="center" vertical="center" shrinkToFit="1"/>
    </xf>
    <xf numFmtId="177" fontId="22" fillId="4" borderId="24" xfId="0" applyNumberFormat="1" applyFont="1" applyFill="1" applyBorder="1" applyAlignment="1">
      <alignment horizontal="center" vertical="center" shrinkToFit="1"/>
    </xf>
    <xf numFmtId="177" fontId="22" fillId="4" borderId="25" xfId="0" applyNumberFormat="1" applyFont="1" applyFill="1" applyBorder="1" applyAlignment="1">
      <alignment horizontal="center" vertical="center" shrinkToFit="1"/>
    </xf>
    <xf numFmtId="177" fontId="22" fillId="4" borderId="26" xfId="0" applyNumberFormat="1" applyFont="1" applyFill="1" applyBorder="1" applyAlignment="1">
      <alignment horizontal="center" vertical="center" shrinkToFit="1"/>
    </xf>
    <xf numFmtId="178" fontId="100" fillId="0" borderId="25" xfId="1" applyNumberFormat="1" applyFont="1" applyBorder="1" applyAlignment="1">
      <alignment horizontal="center" vertical="center" shrinkToFit="1"/>
    </xf>
    <xf numFmtId="178" fontId="100" fillId="0" borderId="125" xfId="1" applyNumberFormat="1" applyFont="1" applyBorder="1" applyAlignment="1">
      <alignment horizontal="center" vertical="center" shrinkToFit="1"/>
    </xf>
    <xf numFmtId="179" fontId="22" fillId="0" borderId="24" xfId="1" applyNumberFormat="1" applyFont="1" applyBorder="1" applyAlignment="1">
      <alignment horizontal="center" vertical="center" shrinkToFit="1"/>
    </xf>
    <xf numFmtId="179" fontId="22" fillId="0" borderId="25" xfId="1" applyNumberFormat="1" applyFont="1" applyBorder="1" applyAlignment="1">
      <alignment horizontal="center" vertical="center" shrinkToFit="1"/>
    </xf>
    <xf numFmtId="179" fontId="22" fillId="0" borderId="26" xfId="1" applyNumberFormat="1" applyFont="1" applyBorder="1" applyAlignment="1">
      <alignment horizontal="center" vertical="center" shrinkToFit="1"/>
    </xf>
    <xf numFmtId="178" fontId="100" fillId="0" borderId="124" xfId="1" applyNumberFormat="1" applyFont="1" applyBorder="1" applyAlignment="1">
      <alignment horizontal="center" vertical="center" shrinkToFit="1"/>
    </xf>
    <xf numFmtId="186" fontId="22" fillId="0" borderId="33" xfId="1" applyNumberFormat="1" applyFont="1" applyBorder="1" applyAlignment="1">
      <alignment horizontal="right" vertical="center" shrinkToFit="1"/>
    </xf>
    <xf numFmtId="186" fontId="22" fillId="0" borderId="10" xfId="1" applyNumberFormat="1" applyFont="1" applyBorder="1" applyAlignment="1">
      <alignment horizontal="right" vertical="center" shrinkToFit="1"/>
    </xf>
    <xf numFmtId="186" fontId="22" fillId="0" borderId="34" xfId="1" applyNumberFormat="1" applyFont="1" applyBorder="1" applyAlignment="1">
      <alignment horizontal="right" vertical="center" shrinkToFit="1"/>
    </xf>
    <xf numFmtId="180" fontId="100" fillId="0" borderId="98" xfId="1" applyNumberFormat="1" applyFont="1" applyBorder="1" applyAlignment="1">
      <alignment horizontal="right" vertical="center"/>
    </xf>
    <xf numFmtId="180" fontId="100" fillId="0" borderId="77" xfId="1" applyNumberFormat="1" applyFont="1" applyBorder="1" applyAlignment="1">
      <alignment horizontal="right" vertical="center"/>
    </xf>
    <xf numFmtId="180" fontId="100" fillId="0" borderId="99" xfId="1" applyNumberFormat="1" applyFont="1" applyBorder="1" applyAlignment="1">
      <alignment horizontal="right" vertical="center"/>
    </xf>
    <xf numFmtId="180" fontId="100" fillId="0" borderId="41" xfId="1" applyNumberFormat="1" applyFont="1" applyBorder="1" applyAlignment="1">
      <alignment horizontal="right" vertical="center"/>
    </xf>
    <xf numFmtId="180" fontId="100" fillId="0" borderId="42" xfId="1" applyNumberFormat="1" applyFont="1" applyBorder="1" applyAlignment="1">
      <alignment horizontal="right" vertical="center"/>
    </xf>
    <xf numFmtId="180" fontId="100" fillId="0" borderId="43" xfId="1" applyNumberFormat="1" applyFont="1" applyBorder="1" applyAlignment="1">
      <alignment horizontal="right" vertical="center"/>
    </xf>
    <xf numFmtId="180" fontId="100" fillId="0" borderId="47" xfId="1" applyNumberFormat="1" applyFont="1" applyBorder="1" applyAlignment="1">
      <alignment horizontal="right" vertical="center"/>
    </xf>
    <xf numFmtId="180" fontId="100" fillId="0" borderId="48" xfId="1" applyNumberFormat="1" applyFont="1" applyBorder="1" applyAlignment="1">
      <alignment horizontal="right" vertical="center"/>
    </xf>
    <xf numFmtId="180" fontId="100" fillId="0" borderId="92" xfId="1" applyNumberFormat="1" applyFont="1" applyBorder="1" applyAlignment="1">
      <alignment horizontal="right" vertical="center"/>
    </xf>
    <xf numFmtId="41" fontId="22" fillId="0" borderId="31" xfId="1" applyFont="1" applyBorder="1" applyAlignment="1">
      <alignment horizontal="right" vertical="center" shrinkToFit="1"/>
    </xf>
    <xf numFmtId="41" fontId="22" fillId="0" borderId="16" xfId="1" applyFont="1" applyBorder="1" applyAlignment="1">
      <alignment horizontal="right" vertical="center" shrinkToFit="1"/>
    </xf>
    <xf numFmtId="41" fontId="22" fillId="0" borderId="30" xfId="1" applyFont="1" applyBorder="1" applyAlignment="1">
      <alignment horizontal="right" vertical="center" shrinkToFit="1"/>
    </xf>
    <xf numFmtId="177" fontId="15" fillId="0" borderId="1" xfId="0" applyNumberFormat="1" applyFont="1" applyBorder="1" applyAlignment="1">
      <alignment horizontal="center" vertical="center"/>
    </xf>
    <xf numFmtId="41" fontId="22" fillId="0" borderId="229" xfId="1" applyFont="1" applyBorder="1" applyAlignment="1">
      <alignment horizontal="right" vertical="center" shrinkToFit="1"/>
    </xf>
    <xf numFmtId="41" fontId="22" fillId="0" borderId="230" xfId="1" applyFont="1" applyBorder="1" applyAlignment="1">
      <alignment horizontal="right" vertical="center" shrinkToFit="1"/>
    </xf>
    <xf numFmtId="41" fontId="22" fillId="0" borderId="36" xfId="1" applyFont="1" applyBorder="1" applyAlignment="1">
      <alignment horizontal="right" vertical="center" shrinkToFit="1"/>
    </xf>
    <xf numFmtId="41" fontId="25" fillId="0" borderId="10" xfId="1" applyFont="1" applyBorder="1" applyAlignment="1">
      <alignment horizontal="center" vertical="center"/>
    </xf>
    <xf numFmtId="41" fontId="25" fillId="0" borderId="16" xfId="1" applyFont="1" applyBorder="1" applyAlignment="1">
      <alignment horizontal="center" vertical="center"/>
    </xf>
    <xf numFmtId="41" fontId="25" fillId="0" borderId="10" xfId="1" applyFont="1" applyBorder="1" applyAlignment="1">
      <alignment horizontal="center"/>
    </xf>
    <xf numFmtId="41" fontId="25" fillId="0" borderId="16" xfId="1" applyFont="1" applyBorder="1" applyAlignment="1">
      <alignment horizontal="center"/>
    </xf>
    <xf numFmtId="41" fontId="22" fillId="0" borderId="80" xfId="1" applyFont="1" applyBorder="1" applyAlignment="1">
      <alignment horizontal="center" vertical="center" shrinkToFit="1"/>
    </xf>
    <xf numFmtId="41" fontId="22" fillId="0" borderId="54" xfId="1" applyFont="1" applyBorder="1" applyAlignment="1">
      <alignment horizontal="center" vertical="center" shrinkToFit="1"/>
    </xf>
    <xf numFmtId="41" fontId="22" fillId="0" borderId="68" xfId="1" applyFont="1" applyBorder="1" applyAlignment="1">
      <alignment horizontal="center" vertical="center" shrinkToFit="1"/>
    </xf>
    <xf numFmtId="3" fontId="22" fillId="0" borderId="0" xfId="1" applyNumberFormat="1" applyFont="1" applyBorder="1" applyAlignment="1">
      <alignment horizontal="center" vertical="center"/>
    </xf>
    <xf numFmtId="0" fontId="22" fillId="0" borderId="78" xfId="0" applyFont="1" applyBorder="1" applyAlignment="1">
      <alignment horizontal="center" vertical="center"/>
    </xf>
    <xf numFmtId="0" fontId="22" fillId="0" borderId="0" xfId="0" applyFont="1" applyBorder="1" applyAlignment="1">
      <alignment horizontal="center" vertical="center"/>
    </xf>
    <xf numFmtId="0" fontId="22" fillId="0" borderId="87" xfId="0" applyFont="1" applyBorder="1" applyAlignment="1">
      <alignment horizontal="center" vertical="center"/>
    </xf>
    <xf numFmtId="41" fontId="97" fillId="0" borderId="60" xfId="1" applyFont="1" applyBorder="1" applyAlignment="1">
      <alignment horizontal="center" vertical="center" shrinkToFit="1"/>
    </xf>
    <xf numFmtId="41" fontId="97" fillId="0" borderId="1" xfId="1" applyFont="1" applyBorder="1" applyAlignment="1">
      <alignment horizontal="center" vertical="center" shrinkToFit="1"/>
    </xf>
    <xf numFmtId="41" fontId="97" fillId="0" borderId="64" xfId="1" applyFont="1" applyBorder="1" applyAlignment="1">
      <alignment horizontal="center" vertical="center" shrinkToFit="1"/>
    </xf>
    <xf numFmtId="41" fontId="97" fillId="0" borderId="49" xfId="1" applyFont="1" applyBorder="1" applyAlignment="1">
      <alignment horizontal="center" vertical="center" shrinkToFit="1"/>
    </xf>
    <xf numFmtId="41" fontId="97" fillId="0" borderId="17" xfId="1" applyFont="1" applyBorder="1" applyAlignment="1">
      <alignment horizontal="center" vertical="center" shrinkToFit="1"/>
    </xf>
    <xf numFmtId="41" fontId="97" fillId="0" borderId="62" xfId="1" applyFont="1" applyBorder="1" applyAlignment="1">
      <alignment horizontal="center" vertical="center" shrinkToFit="1"/>
    </xf>
    <xf numFmtId="3" fontId="22" fillId="0" borderId="5" xfId="0" quotePrefix="1" applyNumberFormat="1" applyFont="1" applyBorder="1" applyAlignment="1">
      <alignment horizontal="right" vertical="center"/>
    </xf>
    <xf numFmtId="41" fontId="42" fillId="13" borderId="7" xfId="1" applyFont="1" applyFill="1" applyBorder="1" applyAlignment="1">
      <alignment horizontal="center" vertical="center" shrinkToFit="1"/>
    </xf>
    <xf numFmtId="41" fontId="42" fillId="13" borderId="5" xfId="1" applyFont="1" applyFill="1" applyBorder="1" applyAlignment="1">
      <alignment horizontal="center" vertical="center" shrinkToFit="1"/>
    </xf>
    <xf numFmtId="41" fontId="42" fillId="13" borderId="59" xfId="1" applyFont="1" applyFill="1" applyBorder="1" applyAlignment="1">
      <alignment horizontal="center" vertical="center" shrinkToFit="1"/>
    </xf>
    <xf numFmtId="41" fontId="75" fillId="13" borderId="27" xfId="1" applyFont="1" applyFill="1" applyBorder="1" applyAlignment="1">
      <alignment horizontal="center" vertical="center" shrinkToFit="1"/>
    </xf>
    <xf numFmtId="41" fontId="75" fillId="13" borderId="28" xfId="1" applyFont="1" applyFill="1" applyBorder="1" applyAlignment="1">
      <alignment horizontal="center" vertical="center" shrinkToFit="1"/>
    </xf>
    <xf numFmtId="41" fontId="75" fillId="13" borderId="65" xfId="1" applyFont="1" applyFill="1" applyBorder="1" applyAlignment="1">
      <alignment horizontal="center" vertical="center" shrinkToFit="1"/>
    </xf>
    <xf numFmtId="0" fontId="60" fillId="13" borderId="138" xfId="0" applyFont="1" applyFill="1" applyBorder="1" applyAlignment="1">
      <alignment horizontal="center" vertical="center" wrapText="1"/>
    </xf>
    <xf numFmtId="0" fontId="60" fillId="13" borderId="37" xfId="0" applyFont="1" applyFill="1" applyBorder="1" applyAlignment="1">
      <alignment horizontal="center" vertical="center" wrapText="1"/>
    </xf>
    <xf numFmtId="0" fontId="60" fillId="13" borderId="112" xfId="0" applyFont="1" applyFill="1" applyBorder="1" applyAlignment="1">
      <alignment horizontal="center" vertical="center" wrapText="1"/>
    </xf>
    <xf numFmtId="41" fontId="97" fillId="0" borderId="138" xfId="1" applyFont="1" applyBorder="1" applyAlignment="1">
      <alignment horizontal="center" vertical="center" shrinkToFit="1"/>
    </xf>
    <xf numFmtId="0" fontId="101" fillId="0" borderId="104" xfId="0" applyFont="1" applyBorder="1">
      <alignment vertical="center"/>
    </xf>
    <xf numFmtId="0" fontId="101" fillId="0" borderId="177" xfId="0" applyFont="1" applyBorder="1">
      <alignment vertical="center"/>
    </xf>
    <xf numFmtId="41" fontId="42" fillId="13" borderId="27" xfId="1" applyFont="1" applyFill="1" applyBorder="1" applyAlignment="1">
      <alignment horizontal="center" vertical="center" shrinkToFit="1"/>
    </xf>
    <xf numFmtId="41" fontId="42" fillId="13" borderId="28" xfId="1" applyFont="1" applyFill="1" applyBorder="1" applyAlignment="1">
      <alignment horizontal="center" vertical="center" shrinkToFit="1"/>
    </xf>
    <xf numFmtId="41" fontId="42" fillId="13" borderId="65" xfId="1" applyFont="1" applyFill="1" applyBorder="1" applyAlignment="1">
      <alignment horizontal="center" vertical="center" shrinkToFit="1"/>
    </xf>
    <xf numFmtId="0" fontId="15" fillId="13" borderId="164" xfId="0" applyFont="1" applyFill="1" applyBorder="1" applyAlignment="1">
      <alignment horizontal="center" vertical="center" wrapText="1"/>
    </xf>
    <xf numFmtId="0" fontId="15" fillId="13" borderId="38" xfId="0" applyFont="1" applyFill="1" applyBorder="1" applyAlignment="1">
      <alignment horizontal="center" vertical="center" wrapText="1"/>
    </xf>
    <xf numFmtId="0" fontId="15" fillId="13" borderId="126" xfId="0" applyFont="1" applyFill="1" applyBorder="1" applyAlignment="1">
      <alignment horizontal="center" vertical="center" wrapText="1"/>
    </xf>
    <xf numFmtId="41" fontId="19" fillId="13" borderId="127" xfId="1" applyFont="1" applyFill="1" applyBorder="1" applyAlignment="1">
      <alignment horizontal="center" vertical="center" shrinkToFit="1"/>
    </xf>
    <xf numFmtId="41" fontId="19" fillId="13" borderId="1" xfId="1" applyFont="1" applyFill="1" applyBorder="1" applyAlignment="1">
      <alignment horizontal="center" vertical="center" shrinkToFit="1"/>
    </xf>
    <xf numFmtId="41" fontId="19" fillId="13" borderId="64" xfId="1" applyFont="1" applyFill="1" applyBorder="1" applyAlignment="1">
      <alignment horizontal="center" vertical="center" shrinkToFit="1"/>
    </xf>
    <xf numFmtId="41" fontId="19" fillId="13" borderId="120" xfId="1" applyFont="1" applyFill="1" applyBorder="1" applyAlignment="1">
      <alignment horizontal="center" vertical="center" shrinkToFit="1"/>
    </xf>
    <xf numFmtId="41" fontId="19" fillId="13" borderId="5" xfId="1" applyFont="1" applyFill="1" applyBorder="1" applyAlignment="1">
      <alignment horizontal="center" vertical="center" shrinkToFit="1"/>
    </xf>
    <xf numFmtId="41" fontId="19" fillId="13" borderId="59" xfId="1" applyFont="1" applyFill="1" applyBorder="1" applyAlignment="1">
      <alignment horizontal="center" vertical="center" shrinkToFit="1"/>
    </xf>
    <xf numFmtId="41" fontId="97" fillId="0" borderId="31" xfId="1" applyFont="1" applyBorder="1" applyAlignment="1">
      <alignment horizontal="center" vertical="center" shrinkToFit="1"/>
    </xf>
    <xf numFmtId="41" fontId="97" fillId="0" borderId="16" xfId="1" applyFont="1" applyBorder="1" applyAlignment="1">
      <alignment horizontal="center" vertical="center" shrinkToFit="1"/>
    </xf>
    <xf numFmtId="41" fontId="97" fillId="0" borderId="140" xfId="1" applyFont="1" applyBorder="1" applyAlignment="1">
      <alignment horizontal="center" vertical="center" shrinkToFit="1"/>
    </xf>
    <xf numFmtId="41" fontId="19" fillId="13" borderId="159" xfId="1" applyFont="1" applyFill="1" applyBorder="1" applyAlignment="1">
      <alignment horizontal="center" vertical="center" shrinkToFit="1"/>
    </xf>
    <xf numFmtId="41" fontId="19" fillId="13" borderId="17" xfId="1" applyFont="1" applyFill="1" applyBorder="1" applyAlignment="1">
      <alignment horizontal="center" vertical="center" shrinkToFit="1"/>
    </xf>
    <xf numFmtId="41" fontId="19" fillId="13" borderId="62" xfId="1" applyFont="1" applyFill="1" applyBorder="1" applyAlignment="1">
      <alignment horizontal="center" vertical="center" shrinkToFit="1"/>
    </xf>
    <xf numFmtId="41" fontId="75" fillId="13" borderId="89" xfId="1" applyFont="1" applyFill="1" applyBorder="1" applyAlignment="1">
      <alignment horizontal="center" vertical="center" shrinkToFit="1"/>
    </xf>
    <xf numFmtId="41" fontId="75" fillId="13" borderId="90" xfId="1" applyFont="1" applyFill="1" applyBorder="1" applyAlignment="1">
      <alignment horizontal="center" vertical="center" shrinkToFit="1"/>
    </xf>
    <xf numFmtId="41" fontId="75" fillId="13" borderId="91" xfId="1" applyFont="1" applyFill="1" applyBorder="1" applyAlignment="1">
      <alignment horizontal="center" vertical="center" shrinkToFit="1"/>
    </xf>
    <xf numFmtId="41" fontId="19" fillId="13" borderId="122" xfId="1" applyFont="1" applyFill="1" applyBorder="1" applyAlignment="1">
      <alignment horizontal="center" vertical="center" shrinkToFit="1"/>
    </xf>
    <xf numFmtId="41" fontId="19" fillId="13" borderId="119" xfId="1" applyFont="1" applyFill="1" applyBorder="1" applyAlignment="1">
      <alignment horizontal="center" vertical="center" shrinkToFit="1"/>
    </xf>
    <xf numFmtId="41" fontId="19" fillId="13" borderId="136" xfId="1" applyFont="1" applyFill="1" applyBorder="1" applyAlignment="1">
      <alignment horizontal="center" vertical="center" shrinkToFit="1"/>
    </xf>
    <xf numFmtId="0" fontId="9" fillId="13" borderId="1" xfId="0" applyFont="1" applyFill="1" applyBorder="1" applyAlignment="1">
      <alignment horizontal="left" vertical="center" wrapText="1" indent="1"/>
    </xf>
    <xf numFmtId="0" fontId="9" fillId="13" borderId="13" xfId="0" applyFont="1" applyFill="1" applyBorder="1" applyAlignment="1">
      <alignment horizontal="left" vertical="center" wrapText="1" indent="1"/>
    </xf>
    <xf numFmtId="0" fontId="9" fillId="13" borderId="133" xfId="0" applyFont="1" applyFill="1" applyBorder="1" applyAlignment="1">
      <alignment horizontal="left" vertical="center" wrapText="1" indent="1"/>
    </xf>
    <xf numFmtId="0" fontId="9" fillId="13" borderId="176" xfId="0" applyFont="1" applyFill="1" applyBorder="1" applyAlignment="1">
      <alignment horizontal="left" vertical="center" wrapText="1" indent="1"/>
    </xf>
    <xf numFmtId="41" fontId="75" fillId="13" borderId="33" xfId="1" applyFont="1" applyFill="1" applyBorder="1" applyAlignment="1">
      <alignment horizontal="center" vertical="center" shrinkToFit="1"/>
    </xf>
    <xf numFmtId="41" fontId="75" fillId="13" borderId="10" xfId="1" applyFont="1" applyFill="1" applyBorder="1" applyAlignment="1">
      <alignment horizontal="center" vertical="center" shrinkToFit="1"/>
    </xf>
    <xf numFmtId="41" fontId="75" fillId="13" borderId="144" xfId="1" applyFont="1" applyFill="1" applyBorder="1" applyAlignment="1">
      <alignment horizontal="center" vertical="center" shrinkToFit="1"/>
    </xf>
    <xf numFmtId="41" fontId="27" fillId="0" borderId="194" xfId="45" applyFont="1" applyBorder="1" applyAlignment="1">
      <alignment horizontal="center" vertical="center" shrinkToFit="1"/>
    </xf>
    <xf numFmtId="41" fontId="27" fillId="0" borderId="72" xfId="45" applyFont="1" applyBorder="1" applyAlignment="1">
      <alignment horizontal="center" vertical="center" shrinkToFit="1"/>
    </xf>
    <xf numFmtId="41" fontId="27" fillId="0" borderId="21" xfId="45" applyFont="1" applyBorder="1" applyAlignment="1">
      <alignment horizontal="center" vertical="center" shrinkToFit="1"/>
    </xf>
    <xf numFmtId="41" fontId="27" fillId="0" borderId="19" xfId="45" applyFont="1" applyBorder="1" applyAlignment="1">
      <alignment horizontal="center" vertical="center" shrinkToFit="1"/>
    </xf>
    <xf numFmtId="41" fontId="27" fillId="0" borderId="20" xfId="45" applyFont="1" applyBorder="1" applyAlignment="1">
      <alignment horizontal="center" vertical="center" shrinkToFit="1"/>
    </xf>
    <xf numFmtId="41" fontId="27" fillId="0" borderId="150" xfId="45" applyFont="1" applyBorder="1" applyAlignment="1">
      <alignment horizontal="center" vertical="center" shrinkToFit="1"/>
    </xf>
    <xf numFmtId="41" fontId="113" fillId="0" borderId="192" xfId="45" applyFont="1" applyBorder="1" applyAlignment="1">
      <alignment horizontal="center" vertical="center" shrinkToFit="1"/>
    </xf>
    <xf numFmtId="41" fontId="113" fillId="0" borderId="20" xfId="45" applyFont="1" applyBorder="1" applyAlignment="1">
      <alignment horizontal="center" vertical="center" shrinkToFit="1"/>
    </xf>
    <xf numFmtId="41" fontId="113" fillId="0" borderId="63" xfId="45" applyFont="1" applyBorder="1" applyAlignment="1">
      <alignment horizontal="center" vertical="center" shrinkToFit="1"/>
    </xf>
    <xf numFmtId="41" fontId="27" fillId="0" borderId="210" xfId="45" applyFont="1" applyBorder="1" applyAlignment="1">
      <alignment horizontal="center" vertical="center" shrinkToFit="1"/>
    </xf>
    <xf numFmtId="41" fontId="27" fillId="0" borderId="211" xfId="45" applyFont="1" applyBorder="1" applyAlignment="1">
      <alignment horizontal="center" vertical="center" shrinkToFit="1"/>
    </xf>
    <xf numFmtId="41" fontId="27" fillId="0" borderId="182" xfId="45" applyFont="1" applyBorder="1" applyAlignment="1">
      <alignment horizontal="center" vertical="center" shrinkToFit="1"/>
    </xf>
    <xf numFmtId="41" fontId="27" fillId="2" borderId="204" xfId="45" applyFont="1" applyFill="1" applyBorder="1" applyAlignment="1">
      <alignment horizontal="center" vertical="center" shrinkToFit="1"/>
    </xf>
    <xf numFmtId="41" fontId="27" fillId="2" borderId="197" xfId="45" applyFont="1" applyFill="1" applyBorder="1" applyAlignment="1">
      <alignment horizontal="center" vertical="center" shrinkToFit="1"/>
    </xf>
    <xf numFmtId="41" fontId="27" fillId="2" borderId="182" xfId="45" applyFont="1" applyFill="1" applyBorder="1" applyAlignment="1">
      <alignment horizontal="center" vertical="center" shrinkToFit="1"/>
    </xf>
    <xf numFmtId="41" fontId="27" fillId="0" borderId="195" xfId="45" applyFont="1" applyBorder="1" applyAlignment="1">
      <alignment horizontal="center" vertical="center" shrinkToFit="1"/>
    </xf>
    <xf numFmtId="41" fontId="27" fillId="0" borderId="212" xfId="45" applyFont="1" applyBorder="1" applyAlignment="1">
      <alignment horizontal="center" vertical="center" shrinkToFit="1"/>
    </xf>
    <xf numFmtId="41" fontId="113" fillId="0" borderId="196" xfId="45" applyFont="1" applyBorder="1" applyAlignment="1">
      <alignment horizontal="center" vertical="center" shrinkToFit="1"/>
    </xf>
    <xf numFmtId="41" fontId="113" fillId="0" borderId="197" xfId="45" applyFont="1" applyBorder="1" applyAlignment="1">
      <alignment horizontal="center" vertical="center" shrinkToFit="1"/>
    </xf>
    <xf numFmtId="41" fontId="113" fillId="0" borderId="198" xfId="45" applyFont="1" applyBorder="1" applyAlignment="1">
      <alignment horizontal="center" vertical="center" shrinkToFit="1"/>
    </xf>
    <xf numFmtId="41" fontId="20" fillId="20" borderId="22" xfId="0" applyNumberFormat="1" applyFont="1" applyFill="1" applyBorder="1" applyAlignment="1">
      <alignment horizontal="center" vertical="center"/>
    </xf>
  </cellXfs>
  <cellStyles count="50">
    <cellStyle name="Euro" xfId="2" xr:uid="{00000000-0005-0000-0000-000000000000}"/>
    <cellStyle name="백분율" xfId="47" builtinId="5"/>
    <cellStyle name="백분율 2" xfId="3" xr:uid="{00000000-0005-0000-0000-000001000000}"/>
    <cellStyle name="백분율 3" xfId="4" xr:uid="{00000000-0005-0000-0000-000002000000}"/>
    <cellStyle name="백분율 4" xfId="39" xr:uid="{00000000-0005-0000-0000-000003000000}"/>
    <cellStyle name="백분율 5" xfId="43" xr:uid="{00000000-0005-0000-0000-000004000000}"/>
    <cellStyle name="쉼표 [0]" xfId="1" builtinId="6"/>
    <cellStyle name="쉼표 [0] 10" xfId="45" xr:uid="{03C9C4EB-CB7A-4EDB-BE94-FCC2EAE80FC8}"/>
    <cellStyle name="쉼표 [0] 11" xfId="49" xr:uid="{371912E9-FE23-4162-920A-E2594A6E10B2}"/>
    <cellStyle name="쉼표 [0] 2" xfId="5" xr:uid="{00000000-0005-0000-0000-000006000000}"/>
    <cellStyle name="쉼표 [0] 2 2" xfId="6" xr:uid="{00000000-0005-0000-0000-000007000000}"/>
    <cellStyle name="쉼표 [0] 2 3" xfId="26" xr:uid="{00000000-0005-0000-0000-000008000000}"/>
    <cellStyle name="쉼표 [0] 3" xfId="7" xr:uid="{00000000-0005-0000-0000-000009000000}"/>
    <cellStyle name="쉼표 [0] 4" xfId="8" xr:uid="{00000000-0005-0000-0000-00000A000000}"/>
    <cellStyle name="쉼표 [0] 4 2" xfId="27" xr:uid="{00000000-0005-0000-0000-00000B000000}"/>
    <cellStyle name="쉼표 [0] 5" xfId="9" xr:uid="{00000000-0005-0000-0000-00000C000000}"/>
    <cellStyle name="쉼표 [0] 5 2" xfId="28" xr:uid="{00000000-0005-0000-0000-00000D000000}"/>
    <cellStyle name="쉼표 [0] 6" xfId="22" xr:uid="{00000000-0005-0000-0000-00000E000000}"/>
    <cellStyle name="쉼표 [0] 6 2" xfId="29" xr:uid="{00000000-0005-0000-0000-00000F000000}"/>
    <cellStyle name="쉼표 [0] 7" xfId="30" xr:uid="{00000000-0005-0000-0000-000010000000}"/>
    <cellStyle name="쉼표 [0] 8" xfId="24" xr:uid="{00000000-0005-0000-0000-000011000000}"/>
    <cellStyle name="쉼표 [0] 9" xfId="42" xr:uid="{00000000-0005-0000-0000-000012000000}"/>
    <cellStyle name="표준" xfId="0" builtinId="0"/>
    <cellStyle name="표준 10" xfId="20" xr:uid="{00000000-0005-0000-0000-000014000000}"/>
    <cellStyle name="표준 10 2" xfId="31" xr:uid="{00000000-0005-0000-0000-000015000000}"/>
    <cellStyle name="표준 11" xfId="21" xr:uid="{00000000-0005-0000-0000-000016000000}"/>
    <cellStyle name="표준 11 2" xfId="32" xr:uid="{00000000-0005-0000-0000-000017000000}"/>
    <cellStyle name="표준 12" xfId="33" xr:uid="{00000000-0005-0000-0000-000018000000}"/>
    <cellStyle name="표준 13" xfId="34" xr:uid="{00000000-0005-0000-0000-000019000000}"/>
    <cellStyle name="표준 14" xfId="23" xr:uid="{00000000-0005-0000-0000-00001A000000}"/>
    <cellStyle name="표준 15" xfId="40" xr:uid="{00000000-0005-0000-0000-00001B000000}"/>
    <cellStyle name="표준 16" xfId="41" xr:uid="{00000000-0005-0000-0000-00001C000000}"/>
    <cellStyle name="표준 17" xfId="44" xr:uid="{1AF4FC3F-4D99-41C2-B015-E5D1AE45DAC0}"/>
    <cellStyle name="표준 18" xfId="48" xr:uid="{049FC9BD-EA2A-447F-98D3-C729D9B1D2C6}"/>
    <cellStyle name="표준 2" xfId="10" xr:uid="{00000000-0005-0000-0000-00001D000000}"/>
    <cellStyle name="표준 2 2" xfId="11" xr:uid="{00000000-0005-0000-0000-00001E000000}"/>
    <cellStyle name="표준 2 3" xfId="25" xr:uid="{00000000-0005-0000-0000-00001F000000}"/>
    <cellStyle name="표준 3" xfId="12" xr:uid="{00000000-0005-0000-0000-000020000000}"/>
    <cellStyle name="표준 4" xfId="13" xr:uid="{00000000-0005-0000-0000-000021000000}"/>
    <cellStyle name="표준 5" xfId="14" xr:uid="{00000000-0005-0000-0000-000022000000}"/>
    <cellStyle name="표준 5 2" xfId="35" xr:uid="{00000000-0005-0000-0000-000023000000}"/>
    <cellStyle name="표준 6" xfId="15" xr:uid="{00000000-0005-0000-0000-000024000000}"/>
    <cellStyle name="표준 6 2" xfId="36" xr:uid="{00000000-0005-0000-0000-000025000000}"/>
    <cellStyle name="표준 7" xfId="16" xr:uid="{00000000-0005-0000-0000-000026000000}"/>
    <cellStyle name="표준 7 2" xfId="37" xr:uid="{00000000-0005-0000-0000-000027000000}"/>
    <cellStyle name="표준 8" xfId="17" xr:uid="{00000000-0005-0000-0000-000028000000}"/>
    <cellStyle name="표준 9" xfId="18" xr:uid="{00000000-0005-0000-0000-000029000000}"/>
    <cellStyle name="표준 9 2" xfId="38" xr:uid="{00000000-0005-0000-0000-00002A000000}"/>
    <cellStyle name="하이퍼링크" xfId="46" builtinId="8"/>
    <cellStyle name="하이퍼링크 2" xfId="19" xr:uid="{00000000-0005-0000-0000-00002B000000}"/>
  </cellStyles>
  <dxfs count="44">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CCFF99"/>
      <color rgb="FFD1F8FD"/>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T$95"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T$100" lockText="1" noThreeD="1"/>
</file>

<file path=xl/ctrlProps/ctrlProp13.xml><?xml version="1.0" encoding="utf-8"?>
<formControlPr xmlns="http://schemas.microsoft.com/office/spreadsheetml/2009/9/main" objectType="CheckBox" checked="Checked" fmlaLink="$AT$95" lockText="1" noThreeD="1"/>
</file>

<file path=xl/ctrlProps/ctrlProp14.xml><?xml version="1.0" encoding="utf-8"?>
<formControlPr xmlns="http://schemas.microsoft.com/office/spreadsheetml/2009/9/main" objectType="CheckBox" fmlaLink="$AT$99"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fmlaLink="$AT$99"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AT$100"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000-000002000000}"/>
            </a:ext>
          </a:extLst>
        </xdr:cNvPr>
        <xdr:cNvSpPr/>
      </xdr:nvSpPr>
      <xdr:spPr>
        <a:xfrm>
          <a:off x="6387236" y="386912"/>
          <a:ext cx="52167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000-000003000000}"/>
            </a:ext>
          </a:extLst>
        </xdr:cNvPr>
        <xdr:cNvSpPr/>
      </xdr:nvSpPr>
      <xdr:spPr>
        <a:xfrm>
          <a:off x="7345977"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000-000005000000}"/>
            </a:ext>
          </a:extLst>
        </xdr:cNvPr>
        <xdr:cNvSpPr/>
      </xdr:nvSpPr>
      <xdr:spPr>
        <a:xfrm>
          <a:off x="7345977"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0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0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0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0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0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0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0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0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0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0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0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0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000-000012000000}"/>
            </a:ext>
          </a:extLst>
        </xdr:cNvPr>
        <xdr:cNvSpPr/>
      </xdr:nvSpPr>
      <xdr:spPr>
        <a:xfrm>
          <a:off x="3499339" y="2159488"/>
          <a:ext cx="226158"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twoCellAnchor editAs="oneCell">
    <xdr:from>
      <xdr:col>47</xdr:col>
      <xdr:colOff>73269</xdr:colOff>
      <xdr:row>98</xdr:row>
      <xdr:rowOff>80596</xdr:rowOff>
    </xdr:from>
    <xdr:to>
      <xdr:col>58</xdr:col>
      <xdr:colOff>1035922</xdr:colOff>
      <xdr:row>129</xdr:row>
      <xdr:rowOff>25707</xdr:rowOff>
    </xdr:to>
    <xdr:pic>
      <xdr:nvPicPr>
        <xdr:cNvPr id="7" name="그림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05596" y="12675577"/>
          <a:ext cx="9754961" cy="56967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200-000002000000}"/>
            </a:ext>
          </a:extLst>
        </xdr:cNvPr>
        <xdr:cNvSpPr/>
      </xdr:nvSpPr>
      <xdr:spPr>
        <a:xfrm>
          <a:off x="6425336" y="386912"/>
          <a:ext cx="50262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200-000003000000}"/>
            </a:ext>
          </a:extLst>
        </xdr:cNvPr>
        <xdr:cNvSpPr/>
      </xdr:nvSpPr>
      <xdr:spPr>
        <a:xfrm>
          <a:off x="7355502"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200-000005000000}"/>
            </a:ext>
          </a:extLst>
        </xdr:cNvPr>
        <xdr:cNvSpPr/>
      </xdr:nvSpPr>
      <xdr:spPr>
        <a:xfrm>
          <a:off x="7355502"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2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2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2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2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2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2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2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2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2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2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2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2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200-000012000000}"/>
            </a:ext>
          </a:extLst>
        </xdr:cNvPr>
        <xdr:cNvSpPr/>
      </xdr:nvSpPr>
      <xdr:spPr>
        <a:xfrm>
          <a:off x="3506666" y="2165350"/>
          <a:ext cx="225425"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131512</xdr:colOff>
      <xdr:row>7</xdr:row>
      <xdr:rowOff>81643</xdr:rowOff>
    </xdr:from>
    <xdr:to>
      <xdr:col>39</xdr:col>
      <xdr:colOff>15448</xdr:colOff>
      <xdr:row>9</xdr:row>
      <xdr:rowOff>5444</xdr:rowOff>
    </xdr:to>
    <xdr:sp macro="" textlink="">
      <xdr:nvSpPr>
        <xdr:cNvPr id="2" name="타원 1">
          <a:extLst>
            <a:ext uri="{FF2B5EF4-FFF2-40B4-BE49-F238E27FC236}">
              <a16:creationId xmlns:a16="http://schemas.microsoft.com/office/drawing/2014/main" id="{00000000-0008-0000-0100-000002000000}"/>
            </a:ext>
          </a:extLst>
        </xdr:cNvPr>
        <xdr:cNvSpPr/>
      </xdr:nvSpPr>
      <xdr:spPr>
        <a:xfrm>
          <a:off x="6122737" y="700768"/>
          <a:ext cx="207786" cy="142876"/>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37</xdr:col>
      <xdr:colOff>131512</xdr:colOff>
      <xdr:row>9</xdr:row>
      <xdr:rowOff>5443</xdr:rowOff>
    </xdr:from>
    <xdr:to>
      <xdr:col>39</xdr:col>
      <xdr:colOff>15448</xdr:colOff>
      <xdr:row>10</xdr:row>
      <xdr:rowOff>16330</xdr:rowOff>
    </xdr:to>
    <xdr:sp macro="" textlink="">
      <xdr:nvSpPr>
        <xdr:cNvPr id="3" name="타원 2">
          <a:extLst>
            <a:ext uri="{FF2B5EF4-FFF2-40B4-BE49-F238E27FC236}">
              <a16:creationId xmlns:a16="http://schemas.microsoft.com/office/drawing/2014/main" id="{00000000-0008-0000-0100-000003000000}"/>
            </a:ext>
          </a:extLst>
        </xdr:cNvPr>
        <xdr:cNvSpPr/>
      </xdr:nvSpPr>
      <xdr:spPr>
        <a:xfrm>
          <a:off x="6122737" y="843643"/>
          <a:ext cx="207786" cy="144237"/>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0</xdr:col>
      <xdr:colOff>882</xdr:colOff>
      <xdr:row>6</xdr:row>
      <xdr:rowOff>16328</xdr:rowOff>
    </xdr:from>
    <xdr:to>
      <xdr:col>1</xdr:col>
      <xdr:colOff>152399</xdr:colOff>
      <xdr:row>7</xdr:row>
      <xdr:rowOff>38101</xdr:rowOff>
    </xdr:to>
    <xdr:sp macro="" textlink="">
      <xdr:nvSpPr>
        <xdr:cNvPr id="4" name="타원 3">
          <a:extLst>
            <a:ext uri="{FF2B5EF4-FFF2-40B4-BE49-F238E27FC236}">
              <a16:creationId xmlns:a16="http://schemas.microsoft.com/office/drawing/2014/main" id="{00000000-0008-0000-0100-000004000000}"/>
            </a:ext>
          </a:extLst>
        </xdr:cNvPr>
        <xdr:cNvSpPr/>
      </xdr:nvSpPr>
      <xdr:spPr>
        <a:xfrm>
          <a:off x="882" y="483053"/>
          <a:ext cx="313442" cy="17417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10</xdr:col>
      <xdr:colOff>882</xdr:colOff>
      <xdr:row>5</xdr:row>
      <xdr:rowOff>10886</xdr:rowOff>
    </xdr:from>
    <xdr:to>
      <xdr:col>11</xdr:col>
      <xdr:colOff>152399</xdr:colOff>
      <xdr:row>7</xdr:row>
      <xdr:rowOff>70757</xdr:rowOff>
    </xdr:to>
    <xdr:sp macro="" textlink="">
      <xdr:nvSpPr>
        <xdr:cNvPr id="5" name="타원 4">
          <a:extLst>
            <a:ext uri="{FF2B5EF4-FFF2-40B4-BE49-F238E27FC236}">
              <a16:creationId xmlns:a16="http://schemas.microsoft.com/office/drawing/2014/main" id="{00000000-0008-0000-0100-000005000000}"/>
            </a:ext>
          </a:extLst>
        </xdr:cNvPr>
        <xdr:cNvSpPr/>
      </xdr:nvSpPr>
      <xdr:spPr>
        <a:xfrm>
          <a:off x="1620132" y="439511"/>
          <a:ext cx="313442" cy="250371"/>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33</xdr:col>
      <xdr:colOff>42894</xdr:colOff>
      <xdr:row>83</xdr:row>
      <xdr:rowOff>22793</xdr:rowOff>
    </xdr:from>
    <xdr:to>
      <xdr:col>34</xdr:col>
      <xdr:colOff>7960</xdr:colOff>
      <xdr:row>83</xdr:row>
      <xdr:rowOff>108856</xdr:rowOff>
    </xdr:to>
    <xdr:sp macro="" textlink="">
      <xdr:nvSpPr>
        <xdr:cNvPr id="6" name="타원 5">
          <a:extLst>
            <a:ext uri="{FF2B5EF4-FFF2-40B4-BE49-F238E27FC236}">
              <a16:creationId xmlns:a16="http://schemas.microsoft.com/office/drawing/2014/main" id="{00000000-0008-0000-0100-000006000000}"/>
            </a:ext>
          </a:extLst>
        </xdr:cNvPr>
        <xdr:cNvSpPr/>
      </xdr:nvSpPr>
      <xdr:spPr>
        <a:xfrm>
          <a:off x="5386419" y="8395268"/>
          <a:ext cx="126991" cy="8606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cafe.daum.net/transtax/Q2Ux/92"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cafe.daum.net/transtax/Q2Ux/190" TargetMode="External"/><Relationship Id="rId16" Type="http://schemas.openxmlformats.org/officeDocument/2006/relationships/ctrlProp" Target="../ctrlProps/ctrlProp9.xml"/><Relationship Id="rId20" Type="http://schemas.openxmlformats.org/officeDocument/2006/relationships/comments" Target="../comments1.xml"/><Relationship Id="rId1" Type="http://schemas.openxmlformats.org/officeDocument/2006/relationships/hyperlink" Target="http://cafe.daum.net/transtax/Q2Ux/190"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cafe.daum.net/transtax/Q2Ux/226"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hyperlink" Target="http://cafe.daum.net/transtax/Q2Ux/92" TargetMode="Externa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hyperlink" Target="http://cafe.daum.net/transtax/Q2Ux/190" TargetMode="External"/><Relationship Id="rId16" Type="http://schemas.openxmlformats.org/officeDocument/2006/relationships/ctrlProp" Target="../ctrlProps/ctrlProp22.xml"/><Relationship Id="rId1" Type="http://schemas.openxmlformats.org/officeDocument/2006/relationships/hyperlink" Target="http://cafe.daum.net/transtax/Q2Ux/190" TargetMode="External"/><Relationship Id="rId6" Type="http://schemas.openxmlformats.org/officeDocument/2006/relationships/vmlDrawing" Target="../drawings/vmlDrawing2.vml"/><Relationship Id="rId11" Type="http://schemas.openxmlformats.org/officeDocument/2006/relationships/ctrlProp" Target="../ctrlProps/ctrlProp17.xml"/><Relationship Id="rId5" Type="http://schemas.openxmlformats.org/officeDocument/2006/relationships/drawing" Target="../drawings/drawing2.xml"/><Relationship Id="rId15" Type="http://schemas.openxmlformats.org/officeDocument/2006/relationships/ctrlProp" Target="../ctrlProps/ctrlProp21.xml"/><Relationship Id="rId10" Type="http://schemas.openxmlformats.org/officeDocument/2006/relationships/ctrlProp" Target="../ctrlProps/ctrlProp16.xml"/><Relationship Id="rId19" Type="http://schemas.openxmlformats.org/officeDocument/2006/relationships/comments" Target="../comments2.xml"/><Relationship Id="rId4" Type="http://schemas.openxmlformats.org/officeDocument/2006/relationships/printerSettings" Target="../printerSettings/printerSettings2.bin"/><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37229-E56B-4B7F-9CBC-8921C9EFEC3A}">
  <sheetPr>
    <tabColor rgb="FF7030A0"/>
  </sheetPr>
  <dimension ref="A1:BM201"/>
  <sheetViews>
    <sheetView showGridLines="0" tabSelected="1" zoomScale="130" zoomScaleNormal="130" workbookViewId="0">
      <selection activeCell="J15" sqref="J15:W15"/>
    </sheetView>
  </sheetViews>
  <sheetFormatPr defaultColWidth="2.21875" defaultRowHeight="10.5"/>
  <cols>
    <col min="1" max="1" width="2.21875" style="96" customWidth="1"/>
    <col min="2" max="2" width="2.6640625" style="96" bestFit="1" customWidth="1"/>
    <col min="3" max="8" width="2.109375" style="96" customWidth="1"/>
    <col min="9" max="9" width="2.44140625" style="96" customWidth="1"/>
    <col min="10" max="11" width="3.109375" style="96" customWidth="1"/>
    <col min="12" max="12" width="2" style="96" customWidth="1"/>
    <col min="13" max="13" width="1.21875" style="96" customWidth="1"/>
    <col min="14" max="17" width="2" style="96" customWidth="1"/>
    <col min="18" max="19" width="2.5546875" style="96" customWidth="1"/>
    <col min="20" max="20" width="1.5546875" style="96" customWidth="1"/>
    <col min="21" max="26" width="2" style="96" customWidth="1"/>
    <col min="27" max="29" width="2.21875" style="96" customWidth="1"/>
    <col min="30" max="30" width="2" style="96" customWidth="1"/>
    <col min="31" max="32" width="1.77734375" style="96" customWidth="1"/>
    <col min="33" max="33" width="2.21875" style="96" customWidth="1"/>
    <col min="34" max="34" width="1.77734375" style="96" customWidth="1"/>
    <col min="35" max="35" width="2.21875" style="96" customWidth="1"/>
    <col min="36" max="36" width="2" style="96" customWidth="1"/>
    <col min="37" max="44" width="1.88671875" style="96" customWidth="1"/>
    <col min="45" max="45" width="2.21875" style="96" customWidth="1"/>
    <col min="46" max="46" width="8.21875" style="96" customWidth="1"/>
    <col min="47" max="47" width="9.44140625" style="96" customWidth="1"/>
    <col min="48" max="48" width="8.21875" style="96" customWidth="1"/>
    <col min="49" max="49" width="7.44140625" style="96" customWidth="1"/>
    <col min="50" max="50" width="8.33203125" style="96" customWidth="1"/>
    <col min="51" max="51" width="9.77734375" style="96" bestFit="1" customWidth="1"/>
    <col min="52" max="52" width="5" style="96" customWidth="1"/>
    <col min="53" max="53" width="13.88671875" style="96" bestFit="1" customWidth="1"/>
    <col min="54" max="55" width="8.33203125" style="96" customWidth="1"/>
    <col min="56" max="57" width="12.6640625" style="96" customWidth="1"/>
    <col min="58" max="58" width="7.77734375" style="96" customWidth="1"/>
    <col min="59" max="59" width="13.33203125" style="96" bestFit="1" customWidth="1"/>
    <col min="60" max="65" width="7.77734375" style="96" customWidth="1"/>
    <col min="66" max="16384" width="2.21875" style="96"/>
  </cols>
  <sheetData>
    <row r="1" spans="1:53" s="98" customFormat="1" ht="15" customHeight="1" thickBot="1">
      <c r="A1" s="96" t="s">
        <v>406</v>
      </c>
      <c r="AQ1" s="98" t="s">
        <v>0</v>
      </c>
      <c r="AT1" s="175" t="s">
        <v>483</v>
      </c>
    </row>
    <row r="2" spans="1:53" s="98" customFormat="1" ht="9" customHeight="1">
      <c r="A2" s="263"/>
      <c r="B2" s="264"/>
      <c r="C2" s="264"/>
      <c r="D2" s="264"/>
      <c r="E2" s="264"/>
      <c r="F2" s="264"/>
      <c r="G2" s="264"/>
      <c r="H2" s="264"/>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98" customFormat="1" ht="6" customHeight="1">
      <c r="A3" s="265"/>
      <c r="B3" s="266"/>
      <c r="C3" s="266"/>
      <c r="D3" s="266"/>
      <c r="E3" s="266"/>
      <c r="F3" s="266"/>
      <c r="G3" s="266"/>
      <c r="H3" s="266"/>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32"/>
    </row>
    <row r="4" spans="1:53" s="98" customFormat="1" ht="10.5" customHeight="1">
      <c r="A4" s="265"/>
      <c r="B4" s="266"/>
      <c r="C4" s="266"/>
      <c r="D4" s="266"/>
      <c r="E4" s="266"/>
      <c r="F4" s="266"/>
      <c r="G4" s="266"/>
      <c r="H4" s="266"/>
      <c r="I4" s="267" t="s">
        <v>1</v>
      </c>
      <c r="J4" s="268"/>
      <c r="K4" s="269" t="s">
        <v>2</v>
      </c>
      <c r="L4" s="270" t="s">
        <v>3</v>
      </c>
      <c r="M4" s="270"/>
      <c r="N4" s="270"/>
      <c r="O4" s="270"/>
      <c r="P4" s="270"/>
      <c r="Q4" s="270"/>
      <c r="R4" s="270"/>
      <c r="S4" s="270"/>
      <c r="T4" s="270"/>
      <c r="U4" s="270"/>
      <c r="V4" s="270"/>
      <c r="W4" s="270"/>
      <c r="X4" s="270"/>
      <c r="Y4" s="270"/>
      <c r="Z4" s="270"/>
      <c r="AA4" s="270"/>
      <c r="AB4" s="270"/>
      <c r="AC4" s="270"/>
      <c r="AD4" s="270"/>
      <c r="AE4" s="249" t="s">
        <v>4</v>
      </c>
      <c r="AF4" s="250"/>
      <c r="AG4" s="250"/>
      <c r="AH4" s="251"/>
      <c r="AI4" s="246" t="s">
        <v>5</v>
      </c>
      <c r="AJ4" s="247"/>
      <c r="AK4" s="247"/>
      <c r="AL4" s="247"/>
      <c r="AM4" s="247"/>
      <c r="AN4" s="247"/>
      <c r="AO4" s="247"/>
      <c r="AP4" s="247"/>
      <c r="AQ4" s="248"/>
      <c r="AR4" s="32"/>
    </row>
    <row r="5" spans="1:53" s="98" customFormat="1" ht="10.5" customHeight="1">
      <c r="A5" s="265"/>
      <c r="B5" s="266"/>
      <c r="C5" s="266"/>
      <c r="D5" s="266"/>
      <c r="E5" s="266"/>
      <c r="F5" s="266"/>
      <c r="G5" s="266"/>
      <c r="H5" s="266"/>
      <c r="I5" s="267"/>
      <c r="J5" s="268"/>
      <c r="K5" s="269"/>
      <c r="L5" s="270"/>
      <c r="M5" s="270"/>
      <c r="N5" s="270"/>
      <c r="O5" s="270"/>
      <c r="P5" s="270"/>
      <c r="Q5" s="270"/>
      <c r="R5" s="270"/>
      <c r="S5" s="270"/>
      <c r="T5" s="270"/>
      <c r="U5" s="270"/>
      <c r="V5" s="270"/>
      <c r="W5" s="270"/>
      <c r="X5" s="270"/>
      <c r="Y5" s="270"/>
      <c r="Z5" s="270"/>
      <c r="AA5" s="270"/>
      <c r="AB5" s="270"/>
      <c r="AC5" s="270"/>
      <c r="AD5" s="270"/>
      <c r="AE5" s="249" t="s">
        <v>6</v>
      </c>
      <c r="AF5" s="250"/>
      <c r="AG5" s="251"/>
      <c r="AH5" s="252" t="s">
        <v>7</v>
      </c>
      <c r="AI5" s="253"/>
      <c r="AJ5" s="254"/>
      <c r="AK5" s="249" t="s">
        <v>8</v>
      </c>
      <c r="AL5" s="250"/>
      <c r="AM5" s="250"/>
      <c r="AN5" s="251"/>
      <c r="AO5" s="255" t="s">
        <v>9</v>
      </c>
      <c r="AP5" s="255"/>
      <c r="AQ5" s="256"/>
      <c r="AR5" s="32"/>
    </row>
    <row r="6" spans="1:53" s="98" customFormat="1" ht="15" customHeight="1">
      <c r="A6" s="122"/>
      <c r="B6" s="130"/>
      <c r="C6" s="130"/>
      <c r="D6" s="130"/>
      <c r="E6" s="130"/>
      <c r="F6" s="130"/>
      <c r="G6" s="130"/>
      <c r="H6" s="144"/>
      <c r="I6" s="267"/>
      <c r="J6" s="268"/>
      <c r="K6" s="269"/>
      <c r="L6" s="270"/>
      <c r="M6" s="270"/>
      <c r="N6" s="270"/>
      <c r="O6" s="270"/>
      <c r="P6" s="270"/>
      <c r="Q6" s="270"/>
      <c r="R6" s="270"/>
      <c r="S6" s="270"/>
      <c r="T6" s="270"/>
      <c r="U6" s="270"/>
      <c r="V6" s="270"/>
      <c r="W6" s="270"/>
      <c r="X6" s="270"/>
      <c r="Y6" s="270"/>
      <c r="Z6" s="270"/>
      <c r="AA6" s="270"/>
      <c r="AB6" s="270"/>
      <c r="AC6" s="270"/>
      <c r="AD6" s="270"/>
      <c r="AE6" s="257" t="s">
        <v>11</v>
      </c>
      <c r="AF6" s="258"/>
      <c r="AG6" s="258"/>
      <c r="AH6" s="259"/>
      <c r="AI6" s="260"/>
      <c r="AJ6" s="261"/>
      <c r="AK6" s="261"/>
      <c r="AL6" s="261"/>
      <c r="AM6" s="261"/>
      <c r="AN6" s="261"/>
      <c r="AO6" s="261"/>
      <c r="AP6" s="261"/>
      <c r="AQ6" s="262"/>
      <c r="AR6" s="32"/>
      <c r="AV6" s="305" t="s">
        <v>10</v>
      </c>
      <c r="AW6" s="306"/>
      <c r="AX6" s="311"/>
      <c r="AY6" s="312"/>
      <c r="AZ6" s="312"/>
      <c r="BA6" s="313"/>
    </row>
    <row r="7" spans="1:53" s="98" customFormat="1" ht="5.25" customHeight="1">
      <c r="A7" s="122"/>
      <c r="B7" s="320" t="s">
        <v>10</v>
      </c>
      <c r="C7" s="321"/>
      <c r="D7" s="311"/>
      <c r="E7" s="312"/>
      <c r="F7" s="312"/>
      <c r="G7" s="313"/>
      <c r="H7" s="144"/>
      <c r="I7" s="326" t="s">
        <v>1</v>
      </c>
      <c r="J7" s="327" t="s">
        <v>12</v>
      </c>
      <c r="K7" s="328" t="s">
        <v>2</v>
      </c>
      <c r="L7" s="328" t="s">
        <v>13</v>
      </c>
      <c r="M7" s="328"/>
      <c r="N7" s="328"/>
      <c r="O7" s="328"/>
      <c r="P7" s="328"/>
      <c r="Q7" s="328"/>
      <c r="R7" s="328"/>
      <c r="S7" s="328"/>
      <c r="T7" s="328"/>
      <c r="U7" s="328"/>
      <c r="V7" s="328"/>
      <c r="W7" s="328"/>
      <c r="X7" s="328"/>
      <c r="Y7" s="328"/>
      <c r="Z7" s="328"/>
      <c r="AA7" s="328"/>
      <c r="AB7" s="328"/>
      <c r="AC7" s="328"/>
      <c r="AD7" s="328"/>
      <c r="AE7" s="280" t="s">
        <v>14</v>
      </c>
      <c r="AF7" s="281"/>
      <c r="AG7" s="281"/>
      <c r="AH7" s="281"/>
      <c r="AI7" s="281"/>
      <c r="AJ7" s="281"/>
      <c r="AK7" s="281"/>
      <c r="AL7" s="282"/>
      <c r="AM7" s="111"/>
      <c r="AN7" s="276" t="s">
        <v>15</v>
      </c>
      <c r="AO7" s="276"/>
      <c r="AP7" s="276" t="s">
        <v>16</v>
      </c>
      <c r="AQ7" s="277"/>
      <c r="AR7" s="32"/>
      <c r="AV7" s="307"/>
      <c r="AW7" s="308"/>
      <c r="AX7" s="314"/>
      <c r="AY7" s="315"/>
      <c r="AZ7" s="315"/>
      <c r="BA7" s="316"/>
    </row>
    <row r="8" spans="1:53" s="98" customFormat="1" ht="5.25" customHeight="1">
      <c r="A8" s="122"/>
      <c r="B8" s="322"/>
      <c r="C8" s="323"/>
      <c r="D8" s="314"/>
      <c r="E8" s="287"/>
      <c r="F8" s="287"/>
      <c r="G8" s="316"/>
      <c r="H8" s="144"/>
      <c r="I8" s="326"/>
      <c r="J8" s="327"/>
      <c r="K8" s="328"/>
      <c r="L8" s="328"/>
      <c r="M8" s="328"/>
      <c r="N8" s="328"/>
      <c r="O8" s="328"/>
      <c r="P8" s="328"/>
      <c r="Q8" s="328"/>
      <c r="R8" s="328"/>
      <c r="S8" s="328"/>
      <c r="T8" s="328"/>
      <c r="U8" s="328"/>
      <c r="V8" s="328"/>
      <c r="W8" s="328"/>
      <c r="X8" s="328"/>
      <c r="Y8" s="328"/>
      <c r="Z8" s="328"/>
      <c r="AA8" s="328"/>
      <c r="AB8" s="328"/>
      <c r="AC8" s="328"/>
      <c r="AD8" s="328"/>
      <c r="AE8" s="283"/>
      <c r="AF8" s="284"/>
      <c r="AG8" s="284"/>
      <c r="AH8" s="284"/>
      <c r="AI8" s="284"/>
      <c r="AJ8" s="284"/>
      <c r="AK8" s="284"/>
      <c r="AL8" s="285"/>
      <c r="AM8" s="112"/>
      <c r="AN8" s="278"/>
      <c r="AO8" s="278"/>
      <c r="AP8" s="278"/>
      <c r="AQ8" s="279"/>
      <c r="AR8" s="32"/>
      <c r="AV8" s="309"/>
      <c r="AW8" s="310"/>
      <c r="AX8" s="317"/>
      <c r="AY8" s="318"/>
      <c r="AZ8" s="318"/>
      <c r="BA8" s="319"/>
    </row>
    <row r="9" spans="1:53" s="98" customFormat="1" ht="5.25" customHeight="1">
      <c r="A9" s="122"/>
      <c r="B9" s="324"/>
      <c r="C9" s="325"/>
      <c r="D9" s="317"/>
      <c r="E9" s="318"/>
      <c r="F9" s="318"/>
      <c r="G9" s="319"/>
      <c r="H9" s="144"/>
      <c r="I9" s="326"/>
      <c r="J9" s="327"/>
      <c r="K9" s="328"/>
      <c r="L9" s="328"/>
      <c r="M9" s="328"/>
      <c r="N9" s="328"/>
      <c r="O9" s="328"/>
      <c r="P9" s="328"/>
      <c r="Q9" s="328"/>
      <c r="R9" s="328"/>
      <c r="S9" s="328"/>
      <c r="T9" s="328"/>
      <c r="U9" s="328"/>
      <c r="V9" s="328"/>
      <c r="W9" s="328"/>
      <c r="X9" s="328"/>
      <c r="Y9" s="328"/>
      <c r="Z9" s="328"/>
      <c r="AA9" s="328"/>
      <c r="AB9" s="328"/>
      <c r="AC9" s="328"/>
      <c r="AD9" s="328"/>
      <c r="AE9" s="280" t="s">
        <v>323</v>
      </c>
      <c r="AF9" s="281"/>
      <c r="AG9" s="281"/>
      <c r="AH9" s="281"/>
      <c r="AI9" s="281"/>
      <c r="AJ9" s="281"/>
      <c r="AK9" s="281"/>
      <c r="AL9" s="282"/>
      <c r="AM9" s="111"/>
      <c r="AN9" s="276" t="s">
        <v>15</v>
      </c>
      <c r="AO9" s="276"/>
      <c r="AP9" s="276" t="s">
        <v>16</v>
      </c>
      <c r="AQ9" s="277"/>
      <c r="AR9" s="32"/>
    </row>
    <row r="10" spans="1:53" s="98" customFormat="1" ht="5.25" customHeight="1">
      <c r="A10" s="286"/>
      <c r="B10" s="287"/>
      <c r="C10" s="287"/>
      <c r="D10" s="287"/>
      <c r="E10" s="287"/>
      <c r="F10" s="287"/>
      <c r="G10" s="287"/>
      <c r="H10" s="287"/>
      <c r="I10" s="326"/>
      <c r="J10" s="327"/>
      <c r="K10" s="328"/>
      <c r="L10" s="328"/>
      <c r="M10" s="328"/>
      <c r="N10" s="328"/>
      <c r="O10" s="328"/>
      <c r="P10" s="328"/>
      <c r="Q10" s="328"/>
      <c r="R10" s="328"/>
      <c r="S10" s="328"/>
      <c r="T10" s="328"/>
      <c r="U10" s="328"/>
      <c r="V10" s="328"/>
      <c r="W10" s="328"/>
      <c r="X10" s="328"/>
      <c r="Y10" s="328"/>
      <c r="Z10" s="328"/>
      <c r="AA10" s="328"/>
      <c r="AB10" s="328"/>
      <c r="AC10" s="328"/>
      <c r="AD10" s="328"/>
      <c r="AE10" s="283"/>
      <c r="AF10" s="284"/>
      <c r="AG10" s="284"/>
      <c r="AH10" s="284"/>
      <c r="AI10" s="284"/>
      <c r="AJ10" s="284"/>
      <c r="AK10" s="284"/>
      <c r="AL10" s="285"/>
      <c r="AM10" s="112"/>
      <c r="AN10" s="278"/>
      <c r="AO10" s="278"/>
      <c r="AP10" s="278"/>
      <c r="AQ10" s="279"/>
      <c r="AR10" s="32"/>
    </row>
    <row r="11" spans="1:53" s="98" customFormat="1" ht="10.5" customHeight="1">
      <c r="A11" s="286"/>
      <c r="B11" s="287"/>
      <c r="C11" s="287"/>
      <c r="D11" s="287"/>
      <c r="E11" s="287"/>
      <c r="F11" s="287"/>
      <c r="G11" s="287"/>
      <c r="H11" s="287"/>
      <c r="I11" s="326"/>
      <c r="J11" s="327"/>
      <c r="K11" s="328"/>
      <c r="L11" s="328"/>
      <c r="M11" s="328"/>
      <c r="N11" s="328"/>
      <c r="O11" s="328"/>
      <c r="P11" s="328"/>
      <c r="Q11" s="328"/>
      <c r="R11" s="328"/>
      <c r="S11" s="328"/>
      <c r="T11" s="328"/>
      <c r="U11" s="328"/>
      <c r="V11" s="328"/>
      <c r="W11" s="328"/>
      <c r="X11" s="328"/>
      <c r="Y11" s="328"/>
      <c r="Z11" s="328"/>
      <c r="AA11" s="328"/>
      <c r="AB11" s="328"/>
      <c r="AC11" s="328"/>
      <c r="AD11" s="328"/>
      <c r="AE11" s="249" t="s">
        <v>17</v>
      </c>
      <c r="AF11" s="250"/>
      <c r="AG11" s="251"/>
      <c r="AH11" s="252" t="s">
        <v>7</v>
      </c>
      <c r="AI11" s="253"/>
      <c r="AJ11" s="254"/>
      <c r="AK11" s="249" t="s">
        <v>18</v>
      </c>
      <c r="AL11" s="250"/>
      <c r="AM11" s="250"/>
      <c r="AN11" s="251"/>
      <c r="AO11" s="255" t="s">
        <v>9</v>
      </c>
      <c r="AP11" s="255"/>
      <c r="AQ11" s="256"/>
      <c r="AR11" s="32"/>
    </row>
    <row r="12" spans="1:53" s="98" customFormat="1" ht="15" customHeight="1">
      <c r="A12" s="286"/>
      <c r="B12" s="287"/>
      <c r="C12" s="287"/>
      <c r="D12" s="287"/>
      <c r="E12" s="287"/>
      <c r="F12" s="287"/>
      <c r="G12" s="287"/>
      <c r="H12" s="287"/>
      <c r="I12" s="326"/>
      <c r="J12" s="327"/>
      <c r="K12" s="328"/>
      <c r="L12" s="328"/>
      <c r="M12" s="328"/>
      <c r="N12" s="328"/>
      <c r="O12" s="328"/>
      <c r="P12" s="328"/>
      <c r="Q12" s="328"/>
      <c r="R12" s="328"/>
      <c r="S12" s="328"/>
      <c r="T12" s="328"/>
      <c r="U12" s="328"/>
      <c r="V12" s="328"/>
      <c r="W12" s="328"/>
      <c r="X12" s="328"/>
      <c r="Y12" s="328"/>
      <c r="Z12" s="328"/>
      <c r="AA12" s="328"/>
      <c r="AB12" s="328"/>
      <c r="AC12" s="328"/>
      <c r="AD12" s="328"/>
      <c r="AE12" s="288" t="s">
        <v>19</v>
      </c>
      <c r="AF12" s="289"/>
      <c r="AG12" s="289"/>
      <c r="AH12" s="290"/>
      <c r="AI12" s="261"/>
      <c r="AJ12" s="261"/>
      <c r="AK12" s="261"/>
      <c r="AL12" s="261"/>
      <c r="AM12" s="261"/>
      <c r="AN12" s="261"/>
      <c r="AO12" s="261"/>
      <c r="AP12" s="261"/>
      <c r="AQ12" s="262"/>
      <c r="AR12" s="32"/>
    </row>
    <row r="13" spans="1:53" s="98" customFormat="1" ht="15" customHeight="1">
      <c r="A13" s="122"/>
      <c r="B13" s="130"/>
      <c r="C13" s="130"/>
      <c r="D13" s="130"/>
      <c r="E13" s="130"/>
      <c r="F13" s="13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48"/>
      <c r="AC13" s="130"/>
      <c r="AD13" s="130"/>
      <c r="AE13" s="288" t="s">
        <v>22</v>
      </c>
      <c r="AF13" s="289"/>
      <c r="AG13" s="289"/>
      <c r="AH13" s="290"/>
      <c r="AI13" s="261"/>
      <c r="AJ13" s="261"/>
      <c r="AK13" s="261"/>
      <c r="AL13" s="261"/>
      <c r="AM13" s="261"/>
      <c r="AN13" s="261"/>
      <c r="AO13" s="261"/>
      <c r="AP13" s="261"/>
      <c r="AQ13" s="262"/>
      <c r="AR13" s="32"/>
    </row>
    <row r="14" spans="1:53" s="98" customFormat="1" ht="18" customHeight="1" thickBot="1">
      <c r="A14" s="122"/>
      <c r="B14" s="130"/>
      <c r="C14" s="130"/>
      <c r="D14" s="130"/>
      <c r="E14" s="130"/>
      <c r="F14" s="130"/>
      <c r="G14" s="130"/>
      <c r="H14" s="130"/>
      <c r="I14" s="130"/>
      <c r="J14" s="365"/>
      <c r="K14" s="365"/>
      <c r="L14" s="365"/>
      <c r="M14" s="365"/>
      <c r="N14" s="365"/>
      <c r="O14" s="365"/>
      <c r="P14" s="365"/>
      <c r="Q14" s="365"/>
      <c r="R14" s="365"/>
      <c r="S14" s="365"/>
      <c r="T14" s="365"/>
      <c r="U14" s="365"/>
      <c r="V14" s="365"/>
      <c r="W14" s="365"/>
      <c r="X14" s="365"/>
      <c r="Y14" s="365"/>
      <c r="Z14" s="365"/>
      <c r="AA14" s="365"/>
      <c r="AB14" s="365"/>
      <c r="AC14" s="365"/>
      <c r="AD14" s="130"/>
      <c r="AE14" s="130"/>
      <c r="AF14" s="130"/>
      <c r="AG14" s="130"/>
      <c r="AH14" s="130"/>
      <c r="AI14" s="130"/>
      <c r="AJ14" s="130"/>
      <c r="AK14" s="130"/>
      <c r="AL14" s="130"/>
      <c r="AM14" s="130"/>
      <c r="AN14" s="130"/>
      <c r="AO14" s="130"/>
      <c r="AP14" s="130"/>
      <c r="AQ14" s="130"/>
      <c r="AR14" s="32"/>
      <c r="AT14" s="150" t="s">
        <v>28</v>
      </c>
      <c r="AU14" s="40" t="s">
        <v>316</v>
      </c>
    </row>
    <row r="15" spans="1:53" s="98" customFormat="1" ht="12" customHeight="1">
      <c r="A15" s="366" t="s">
        <v>238</v>
      </c>
      <c r="B15" s="367"/>
      <c r="C15" s="368"/>
      <c r="D15" s="124" t="s">
        <v>23</v>
      </c>
      <c r="E15" s="294" t="s">
        <v>24</v>
      </c>
      <c r="F15" s="294"/>
      <c r="G15" s="294"/>
      <c r="H15" s="294"/>
      <c r="I15" s="295"/>
      <c r="J15" s="291" t="s">
        <v>404</v>
      </c>
      <c r="K15" s="292"/>
      <c r="L15" s="292"/>
      <c r="M15" s="292"/>
      <c r="N15" s="292"/>
      <c r="O15" s="292"/>
      <c r="P15" s="292"/>
      <c r="Q15" s="292"/>
      <c r="R15" s="292"/>
      <c r="S15" s="292"/>
      <c r="T15" s="292"/>
      <c r="U15" s="292"/>
      <c r="V15" s="292"/>
      <c r="W15" s="293"/>
      <c r="X15" s="125" t="s">
        <v>25</v>
      </c>
      <c r="Y15" s="294" t="s">
        <v>26</v>
      </c>
      <c r="Z15" s="294"/>
      <c r="AA15" s="294"/>
      <c r="AB15" s="294"/>
      <c r="AC15" s="294"/>
      <c r="AD15" s="294"/>
      <c r="AE15" s="294"/>
      <c r="AF15" s="295"/>
      <c r="AG15" s="292" t="s">
        <v>407</v>
      </c>
      <c r="AH15" s="292"/>
      <c r="AI15" s="292"/>
      <c r="AJ15" s="292"/>
      <c r="AK15" s="292"/>
      <c r="AL15" s="292"/>
      <c r="AM15" s="292"/>
      <c r="AN15" s="292"/>
      <c r="AO15" s="292"/>
      <c r="AP15" s="292"/>
      <c r="AQ15" s="292"/>
      <c r="AR15" s="296"/>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98" customFormat="1" ht="12" customHeight="1">
      <c r="A16" s="369"/>
      <c r="B16" s="370"/>
      <c r="C16" s="371"/>
      <c r="D16" s="18" t="s">
        <v>27</v>
      </c>
      <c r="E16" s="297" t="s">
        <v>28</v>
      </c>
      <c r="F16" s="297"/>
      <c r="G16" s="297"/>
      <c r="H16" s="297"/>
      <c r="I16" s="298"/>
      <c r="J16" s="351">
        <v>3128512347</v>
      </c>
      <c r="K16" s="352"/>
      <c r="L16" s="352"/>
      <c r="M16" s="352"/>
      <c r="N16" s="352"/>
      <c r="O16" s="352"/>
      <c r="P16" s="352"/>
      <c r="Q16" s="352"/>
      <c r="R16" s="352"/>
      <c r="S16" s="352"/>
      <c r="T16" s="352"/>
      <c r="U16" s="352"/>
      <c r="V16" s="352"/>
      <c r="W16" s="353"/>
      <c r="X16" s="21" t="s">
        <v>29</v>
      </c>
      <c r="Y16" s="297" t="s">
        <v>30</v>
      </c>
      <c r="Z16" s="297"/>
      <c r="AA16" s="297"/>
      <c r="AB16" s="297"/>
      <c r="AC16" s="297"/>
      <c r="AD16" s="297"/>
      <c r="AE16" s="297"/>
      <c r="AF16" s="298"/>
      <c r="AG16" s="354">
        <v>1615110012345</v>
      </c>
      <c r="AH16" s="354"/>
      <c r="AI16" s="354"/>
      <c r="AJ16" s="354"/>
      <c r="AK16" s="354"/>
      <c r="AL16" s="354"/>
      <c r="AM16" s="354"/>
      <c r="AN16" s="354"/>
      <c r="AO16" s="354"/>
      <c r="AP16" s="354"/>
      <c r="AQ16" s="354"/>
      <c r="AR16" s="355"/>
      <c r="AT16" s="98">
        <f>LEN(J16)</f>
        <v>10</v>
      </c>
    </row>
    <row r="17" spans="1:48" s="98" customFormat="1" ht="12" customHeight="1">
      <c r="A17" s="369"/>
      <c r="B17" s="370"/>
      <c r="C17" s="371"/>
      <c r="D17" s="18" t="s">
        <v>428</v>
      </c>
      <c r="E17" s="62"/>
      <c r="F17" s="356" t="s">
        <v>342</v>
      </c>
      <c r="G17" s="356"/>
      <c r="H17" s="356"/>
      <c r="I17" s="356"/>
      <c r="J17" s="356"/>
      <c r="K17" s="356"/>
      <c r="L17" s="357"/>
      <c r="M17" s="358" t="s">
        <v>405</v>
      </c>
      <c r="N17" s="359"/>
      <c r="O17" s="359"/>
      <c r="P17" s="359"/>
      <c r="Q17" s="359"/>
      <c r="R17" s="359"/>
      <c r="S17" s="359"/>
      <c r="T17" s="359"/>
      <c r="U17" s="359"/>
      <c r="V17" s="359"/>
      <c r="W17" s="360"/>
      <c r="X17" s="21" t="s">
        <v>429</v>
      </c>
      <c r="Y17" s="62"/>
      <c r="Z17" s="361" t="s">
        <v>341</v>
      </c>
      <c r="AA17" s="361"/>
      <c r="AB17" s="361"/>
      <c r="AC17" s="361"/>
      <c r="AD17" s="361"/>
      <c r="AE17" s="361"/>
      <c r="AF17" s="362"/>
      <c r="AG17" s="363"/>
      <c r="AH17" s="363"/>
      <c r="AI17" s="363"/>
      <c r="AJ17" s="363"/>
      <c r="AK17" s="363"/>
      <c r="AL17" s="363"/>
      <c r="AM17" s="363"/>
      <c r="AN17" s="363"/>
      <c r="AO17" s="363"/>
      <c r="AP17" s="363"/>
      <c r="AQ17" s="363"/>
      <c r="AR17" s="364"/>
      <c r="AT17" s="98">
        <f>LEN(J17)</f>
        <v>0</v>
      </c>
    </row>
    <row r="18" spans="1:48" s="98" customFormat="1" ht="12" customHeight="1">
      <c r="A18" s="372"/>
      <c r="B18" s="373"/>
      <c r="C18" s="374"/>
      <c r="D18" s="19" t="s">
        <v>31</v>
      </c>
      <c r="E18" s="329" t="s">
        <v>32</v>
      </c>
      <c r="F18" s="329"/>
      <c r="G18" s="329"/>
      <c r="H18" s="329"/>
      <c r="I18" s="330"/>
      <c r="J18" s="331" t="s">
        <v>944</v>
      </c>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3"/>
      <c r="AT18" s="40" t="s">
        <v>36</v>
      </c>
      <c r="AU18" s="40" t="s">
        <v>316</v>
      </c>
    </row>
    <row r="19" spans="1:48" s="98" customFormat="1" ht="12" customHeight="1">
      <c r="A19" s="334" t="s">
        <v>239</v>
      </c>
      <c r="B19" s="335"/>
      <c r="C19" s="336"/>
      <c r="D19" s="20" t="s">
        <v>33</v>
      </c>
      <c r="E19" s="340" t="s">
        <v>34</v>
      </c>
      <c r="F19" s="340"/>
      <c r="G19" s="340"/>
      <c r="H19" s="340"/>
      <c r="I19" s="341"/>
      <c r="J19" s="342" t="s">
        <v>408</v>
      </c>
      <c r="K19" s="343"/>
      <c r="L19" s="343"/>
      <c r="M19" s="343"/>
      <c r="N19" s="343"/>
      <c r="O19" s="343"/>
      <c r="P19" s="343"/>
      <c r="Q19" s="343"/>
      <c r="R19" s="343"/>
      <c r="S19" s="343"/>
      <c r="T19" s="343"/>
      <c r="U19" s="343"/>
      <c r="V19" s="343"/>
      <c r="W19" s="343"/>
      <c r="X19" s="20" t="s">
        <v>35</v>
      </c>
      <c r="Y19" s="340" t="s">
        <v>409</v>
      </c>
      <c r="Z19" s="340"/>
      <c r="AA19" s="340"/>
      <c r="AB19" s="340"/>
      <c r="AC19" s="340"/>
      <c r="AD19" s="340"/>
      <c r="AE19" s="340"/>
      <c r="AF19" s="341"/>
      <c r="AG19" s="344">
        <v>8802161234566</v>
      </c>
      <c r="AH19" s="344"/>
      <c r="AI19" s="344"/>
      <c r="AJ19" s="344"/>
      <c r="AK19" s="344"/>
      <c r="AL19" s="344"/>
      <c r="AM19" s="344"/>
      <c r="AN19" s="344"/>
      <c r="AO19" s="344"/>
      <c r="AP19" s="344"/>
      <c r="AQ19" s="344"/>
      <c r="AR19" s="345"/>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48" s="98" customFormat="1" ht="12" customHeight="1" thickBot="1">
      <c r="A20" s="337"/>
      <c r="B20" s="338"/>
      <c r="C20" s="339"/>
      <c r="D20" s="126" t="s">
        <v>37</v>
      </c>
      <c r="E20" s="346" t="s">
        <v>38</v>
      </c>
      <c r="F20" s="346"/>
      <c r="G20" s="346"/>
      <c r="H20" s="346"/>
      <c r="I20" s="347"/>
      <c r="J20" s="348" t="s">
        <v>945</v>
      </c>
      <c r="K20" s="349"/>
      <c r="L20" s="349"/>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349"/>
      <c r="AJ20" s="349"/>
      <c r="AK20" s="349"/>
      <c r="AL20" s="349"/>
      <c r="AM20" s="349"/>
      <c r="AN20" s="349"/>
      <c r="AO20" s="349"/>
      <c r="AP20" s="349"/>
      <c r="AQ20" s="349"/>
      <c r="AR20" s="350"/>
      <c r="AT20" s="98">
        <f>LEN(AG19)</f>
        <v>13</v>
      </c>
    </row>
    <row r="21" spans="1:48" s="98" customFormat="1" ht="12" customHeight="1">
      <c r="A21" s="378" t="s">
        <v>236</v>
      </c>
      <c r="B21" s="381" t="s">
        <v>39</v>
      </c>
      <c r="C21" s="382"/>
      <c r="D21" s="382"/>
      <c r="E21" s="382"/>
      <c r="F21" s="382"/>
      <c r="G21" s="382"/>
      <c r="H21" s="382"/>
      <c r="I21" s="382"/>
      <c r="J21" s="381" t="s">
        <v>40</v>
      </c>
      <c r="K21" s="382"/>
      <c r="L21" s="382"/>
      <c r="M21" s="382"/>
      <c r="N21" s="382"/>
      <c r="O21" s="382"/>
      <c r="P21" s="383"/>
      <c r="Q21" s="299" t="s">
        <v>41</v>
      </c>
      <c r="R21" s="299"/>
      <c r="S21" s="299"/>
      <c r="T21" s="299"/>
      <c r="U21" s="299"/>
      <c r="V21" s="299"/>
      <c r="W21" s="299"/>
      <c r="X21" s="299" t="s">
        <v>41</v>
      </c>
      <c r="Y21" s="299"/>
      <c r="Z21" s="299"/>
      <c r="AA21" s="299"/>
      <c r="AB21" s="299"/>
      <c r="AC21" s="299"/>
      <c r="AD21" s="299"/>
      <c r="AE21" s="384" t="s">
        <v>245</v>
      </c>
      <c r="AF21" s="384"/>
      <c r="AG21" s="384"/>
      <c r="AH21" s="384"/>
      <c r="AI21" s="384"/>
      <c r="AJ21" s="384"/>
      <c r="AK21" s="384"/>
      <c r="AL21" s="299" t="s">
        <v>42</v>
      </c>
      <c r="AM21" s="299"/>
      <c r="AN21" s="299"/>
      <c r="AO21" s="299"/>
      <c r="AP21" s="299"/>
      <c r="AQ21" s="299"/>
      <c r="AR21" s="300"/>
    </row>
    <row r="22" spans="1:48" s="98" customFormat="1" ht="12" customHeight="1">
      <c r="A22" s="379"/>
      <c r="B22" s="16" t="s">
        <v>43</v>
      </c>
      <c r="C22" s="301" t="s">
        <v>44</v>
      </c>
      <c r="D22" s="301"/>
      <c r="E22" s="301"/>
      <c r="F22" s="301"/>
      <c r="G22" s="301"/>
      <c r="H22" s="301"/>
      <c r="I22" s="301"/>
      <c r="J22" s="302" t="str">
        <f>J15</f>
        <v>㈜선우회계법인</v>
      </c>
      <c r="K22" s="303"/>
      <c r="L22" s="303"/>
      <c r="M22" s="303"/>
      <c r="N22" s="303"/>
      <c r="O22" s="303"/>
      <c r="P22" s="304"/>
      <c r="Q22" s="375"/>
      <c r="R22" s="375"/>
      <c r="S22" s="375"/>
      <c r="T22" s="375"/>
      <c r="U22" s="375"/>
      <c r="V22" s="375"/>
      <c r="W22" s="375"/>
      <c r="X22" s="375"/>
      <c r="Y22" s="375"/>
      <c r="Z22" s="375"/>
      <c r="AA22" s="375"/>
      <c r="AB22" s="375"/>
      <c r="AC22" s="375"/>
      <c r="AD22" s="375"/>
      <c r="AE22" s="375"/>
      <c r="AF22" s="375"/>
      <c r="AG22" s="375"/>
      <c r="AH22" s="375"/>
      <c r="AI22" s="375"/>
      <c r="AJ22" s="375"/>
      <c r="AK22" s="375"/>
      <c r="AL22" s="376"/>
      <c r="AM22" s="376"/>
      <c r="AN22" s="376"/>
      <c r="AO22" s="376"/>
      <c r="AP22" s="376"/>
      <c r="AQ22" s="376"/>
      <c r="AR22" s="377"/>
    </row>
    <row r="23" spans="1:48" s="98" customFormat="1" ht="12" customHeight="1">
      <c r="A23" s="379"/>
      <c r="B23" s="17" t="s">
        <v>186</v>
      </c>
      <c r="C23" s="385" t="s">
        <v>28</v>
      </c>
      <c r="D23" s="385"/>
      <c r="E23" s="385"/>
      <c r="F23" s="385"/>
      <c r="G23" s="385"/>
      <c r="H23" s="385"/>
      <c r="I23" s="385"/>
      <c r="J23" s="386">
        <f>IF(J16="","",J16)</f>
        <v>3128512347</v>
      </c>
      <c r="K23" s="387"/>
      <c r="L23" s="387"/>
      <c r="M23" s="387"/>
      <c r="N23" s="387"/>
      <c r="O23" s="387"/>
      <c r="P23" s="388"/>
      <c r="Q23" s="389"/>
      <c r="R23" s="390"/>
      <c r="S23" s="390"/>
      <c r="T23" s="390"/>
      <c r="U23" s="390"/>
      <c r="V23" s="390"/>
      <c r="W23" s="391"/>
      <c r="X23" s="392"/>
      <c r="Y23" s="392"/>
      <c r="Z23" s="392"/>
      <c r="AA23" s="392"/>
      <c r="AB23" s="392"/>
      <c r="AC23" s="392"/>
      <c r="AD23" s="392"/>
      <c r="AE23" s="392"/>
      <c r="AF23" s="392"/>
      <c r="AG23" s="392"/>
      <c r="AH23" s="392"/>
      <c r="AI23" s="392"/>
      <c r="AJ23" s="392"/>
      <c r="AK23" s="392"/>
      <c r="AL23" s="403"/>
      <c r="AM23" s="403"/>
      <c r="AN23" s="403"/>
      <c r="AO23" s="403"/>
      <c r="AP23" s="403"/>
      <c r="AQ23" s="403"/>
      <c r="AR23" s="404"/>
    </row>
    <row r="24" spans="1:48" s="98" customFormat="1" ht="12" customHeight="1">
      <c r="A24" s="379"/>
      <c r="B24" s="17" t="s">
        <v>46</v>
      </c>
      <c r="C24" s="385" t="s">
        <v>47</v>
      </c>
      <c r="D24" s="385"/>
      <c r="E24" s="385"/>
      <c r="F24" s="385"/>
      <c r="G24" s="385"/>
      <c r="H24" s="385"/>
      <c r="I24" s="385"/>
      <c r="J24" s="405">
        <v>43831</v>
      </c>
      <c r="K24" s="393"/>
      <c r="L24" s="393"/>
      <c r="M24" s="151" t="s">
        <v>48</v>
      </c>
      <c r="N24" s="393">
        <v>44012</v>
      </c>
      <c r="O24" s="393"/>
      <c r="P24" s="394"/>
      <c r="Q24" s="405"/>
      <c r="R24" s="393"/>
      <c r="S24" s="393"/>
      <c r="T24" s="151" t="s">
        <v>48</v>
      </c>
      <c r="U24" s="393"/>
      <c r="V24" s="393"/>
      <c r="W24" s="394"/>
      <c r="X24" s="405"/>
      <c r="Y24" s="393"/>
      <c r="Z24" s="393"/>
      <c r="AA24" s="151" t="s">
        <v>48</v>
      </c>
      <c r="AB24" s="393"/>
      <c r="AC24" s="393"/>
      <c r="AD24" s="394"/>
      <c r="AE24" s="405"/>
      <c r="AF24" s="393"/>
      <c r="AG24" s="393"/>
      <c r="AH24" s="151" t="s">
        <v>48</v>
      </c>
      <c r="AI24" s="393"/>
      <c r="AJ24" s="393"/>
      <c r="AK24" s="394"/>
      <c r="AL24" s="395"/>
      <c r="AM24" s="396"/>
      <c r="AN24" s="397"/>
      <c r="AO24" s="1"/>
      <c r="AP24" s="395"/>
      <c r="AQ24" s="396"/>
      <c r="AR24" s="398"/>
    </row>
    <row r="25" spans="1:48" s="98" customFormat="1" ht="12" customHeight="1">
      <c r="A25" s="379"/>
      <c r="B25" s="17" t="s">
        <v>49</v>
      </c>
      <c r="C25" s="385" t="s">
        <v>50</v>
      </c>
      <c r="D25" s="385"/>
      <c r="E25" s="385"/>
      <c r="F25" s="385"/>
      <c r="G25" s="385"/>
      <c r="H25" s="385"/>
      <c r="I25" s="385"/>
      <c r="J25" s="399"/>
      <c r="K25" s="400"/>
      <c r="L25" s="400"/>
      <c r="M25" s="151" t="s">
        <v>48</v>
      </c>
      <c r="N25" s="400"/>
      <c r="O25" s="400"/>
      <c r="P25" s="401"/>
      <c r="Q25" s="402"/>
      <c r="R25" s="402"/>
      <c r="S25" s="399"/>
      <c r="T25" s="151" t="s">
        <v>48</v>
      </c>
      <c r="U25" s="401"/>
      <c r="V25" s="402"/>
      <c r="W25" s="402"/>
      <c r="X25" s="402"/>
      <c r="Y25" s="402"/>
      <c r="Z25" s="399"/>
      <c r="AA25" s="151" t="s">
        <v>48</v>
      </c>
      <c r="AB25" s="401"/>
      <c r="AC25" s="402"/>
      <c r="AD25" s="402"/>
      <c r="AE25" s="402"/>
      <c r="AF25" s="402"/>
      <c r="AG25" s="399"/>
      <c r="AH25" s="151" t="s">
        <v>48</v>
      </c>
      <c r="AI25" s="401"/>
      <c r="AJ25" s="402"/>
      <c r="AK25" s="402"/>
      <c r="AL25" s="396"/>
      <c r="AM25" s="396"/>
      <c r="AN25" s="397"/>
      <c r="AO25" s="1"/>
      <c r="AP25" s="395"/>
      <c r="AQ25" s="396"/>
      <c r="AR25" s="398"/>
    </row>
    <row r="26" spans="1:48" s="98" customFormat="1" ht="12" customHeight="1">
      <c r="A26" s="379"/>
      <c r="B26" s="120" t="s">
        <v>187</v>
      </c>
      <c r="C26" s="418" t="s">
        <v>45</v>
      </c>
      <c r="D26" s="418"/>
      <c r="E26" s="418"/>
      <c r="F26" s="418"/>
      <c r="G26" s="418"/>
      <c r="H26" s="418"/>
      <c r="I26" s="419"/>
      <c r="J26" s="420">
        <v>13495760</v>
      </c>
      <c r="K26" s="421"/>
      <c r="L26" s="421"/>
      <c r="M26" s="421"/>
      <c r="N26" s="421"/>
      <c r="O26" s="421"/>
      <c r="P26" s="422"/>
      <c r="Q26" s="422">
        <v>0</v>
      </c>
      <c r="R26" s="423"/>
      <c r="S26" s="423"/>
      <c r="T26" s="423"/>
      <c r="U26" s="423"/>
      <c r="V26" s="423"/>
      <c r="W26" s="423"/>
      <c r="X26" s="423">
        <v>0</v>
      </c>
      <c r="Y26" s="423"/>
      <c r="Z26" s="423"/>
      <c r="AA26" s="423"/>
      <c r="AB26" s="423"/>
      <c r="AC26" s="423"/>
      <c r="AD26" s="423"/>
      <c r="AE26" s="423">
        <v>0</v>
      </c>
      <c r="AF26" s="423"/>
      <c r="AG26" s="423"/>
      <c r="AH26" s="423"/>
      <c r="AI26" s="423"/>
      <c r="AJ26" s="423"/>
      <c r="AK26" s="423"/>
      <c r="AL26" s="415">
        <f t="shared" ref="AL26" si="0">SUM(J26:AK26)</f>
        <v>13495760</v>
      </c>
      <c r="AM26" s="416"/>
      <c r="AN26" s="416"/>
      <c r="AO26" s="416"/>
      <c r="AP26" s="416"/>
      <c r="AQ26" s="416"/>
      <c r="AR26" s="417"/>
    </row>
    <row r="27" spans="1:48" s="98" customFormat="1" ht="12" customHeight="1">
      <c r="A27" s="379"/>
      <c r="B27" s="120" t="s">
        <v>51</v>
      </c>
      <c r="C27" s="418" t="s">
        <v>255</v>
      </c>
      <c r="D27" s="418"/>
      <c r="E27" s="418"/>
      <c r="F27" s="418"/>
      <c r="G27" s="418"/>
      <c r="H27" s="418"/>
      <c r="I27" s="419"/>
      <c r="J27" s="420">
        <v>0</v>
      </c>
      <c r="K27" s="421"/>
      <c r="L27" s="421"/>
      <c r="M27" s="421"/>
      <c r="N27" s="421"/>
      <c r="O27" s="421"/>
      <c r="P27" s="422"/>
      <c r="Q27" s="422">
        <v>0</v>
      </c>
      <c r="R27" s="423"/>
      <c r="S27" s="423"/>
      <c r="T27" s="423"/>
      <c r="U27" s="423"/>
      <c r="V27" s="423"/>
      <c r="W27" s="423"/>
      <c r="X27" s="423">
        <v>0</v>
      </c>
      <c r="Y27" s="423"/>
      <c r="Z27" s="423"/>
      <c r="AA27" s="423"/>
      <c r="AB27" s="423"/>
      <c r="AC27" s="423"/>
      <c r="AD27" s="423"/>
      <c r="AE27" s="423">
        <v>0</v>
      </c>
      <c r="AF27" s="423"/>
      <c r="AG27" s="423"/>
      <c r="AH27" s="423"/>
      <c r="AI27" s="423"/>
      <c r="AJ27" s="423"/>
      <c r="AK27" s="423"/>
      <c r="AL27" s="415">
        <f t="shared" ref="AL27:AL36" si="1">SUM(J27:AK27)</f>
        <v>0</v>
      </c>
      <c r="AM27" s="416"/>
      <c r="AN27" s="416"/>
      <c r="AO27" s="416"/>
      <c r="AP27" s="416"/>
      <c r="AQ27" s="416"/>
      <c r="AR27" s="417"/>
    </row>
    <row r="28" spans="1:48" s="98" customFormat="1" ht="12" customHeight="1">
      <c r="A28" s="380"/>
      <c r="B28" s="99" t="s">
        <v>52</v>
      </c>
      <c r="C28" s="409" t="s">
        <v>324</v>
      </c>
      <c r="D28" s="409"/>
      <c r="E28" s="409"/>
      <c r="F28" s="409"/>
      <c r="G28" s="409"/>
      <c r="H28" s="409"/>
      <c r="I28" s="410"/>
      <c r="J28" s="411">
        <v>0</v>
      </c>
      <c r="K28" s="412"/>
      <c r="L28" s="412"/>
      <c r="M28" s="412"/>
      <c r="N28" s="412"/>
      <c r="O28" s="412"/>
      <c r="P28" s="413"/>
      <c r="Q28" s="413">
        <v>0</v>
      </c>
      <c r="R28" s="414"/>
      <c r="S28" s="414"/>
      <c r="T28" s="414"/>
      <c r="U28" s="414"/>
      <c r="V28" s="414"/>
      <c r="W28" s="414"/>
      <c r="X28" s="414">
        <v>0</v>
      </c>
      <c r="Y28" s="414"/>
      <c r="Z28" s="414"/>
      <c r="AA28" s="414"/>
      <c r="AB28" s="414"/>
      <c r="AC28" s="414"/>
      <c r="AD28" s="414"/>
      <c r="AE28" s="414">
        <v>0</v>
      </c>
      <c r="AF28" s="414"/>
      <c r="AG28" s="414"/>
      <c r="AH28" s="414"/>
      <c r="AI28" s="414"/>
      <c r="AJ28" s="414"/>
      <c r="AK28" s="414"/>
      <c r="AL28" s="406">
        <f t="shared" si="1"/>
        <v>0</v>
      </c>
      <c r="AM28" s="407"/>
      <c r="AN28" s="407"/>
      <c r="AO28" s="407"/>
      <c r="AP28" s="407"/>
      <c r="AQ28" s="407"/>
      <c r="AR28" s="408"/>
      <c r="AS28" s="96" t="s">
        <v>334</v>
      </c>
    </row>
    <row r="29" spans="1:48" s="98" customFormat="1" ht="12" customHeight="1">
      <c r="A29" s="379"/>
      <c r="B29" s="443" t="s">
        <v>53</v>
      </c>
      <c r="C29" s="444"/>
      <c r="D29" s="445" t="s">
        <v>54</v>
      </c>
      <c r="E29" s="445"/>
      <c r="F29" s="445"/>
      <c r="G29" s="445"/>
      <c r="H29" s="445"/>
      <c r="I29" s="445"/>
      <c r="J29" s="446"/>
      <c r="K29" s="447"/>
      <c r="L29" s="447"/>
      <c r="M29" s="447"/>
      <c r="N29" s="447"/>
      <c r="O29" s="447"/>
      <c r="P29" s="448"/>
      <c r="Q29" s="449"/>
      <c r="R29" s="449"/>
      <c r="S29" s="449"/>
      <c r="T29" s="449"/>
      <c r="U29" s="449"/>
      <c r="V29" s="449"/>
      <c r="W29" s="449"/>
      <c r="X29" s="449"/>
      <c r="Y29" s="449"/>
      <c r="Z29" s="449"/>
      <c r="AA29" s="449"/>
      <c r="AB29" s="449"/>
      <c r="AC29" s="449"/>
      <c r="AD29" s="449"/>
      <c r="AE29" s="449"/>
      <c r="AF29" s="449"/>
      <c r="AG29" s="449"/>
      <c r="AH29" s="449"/>
      <c r="AI29" s="449"/>
      <c r="AJ29" s="449"/>
      <c r="AK29" s="449"/>
      <c r="AL29" s="440">
        <f t="shared" si="1"/>
        <v>0</v>
      </c>
      <c r="AM29" s="440"/>
      <c r="AN29" s="440"/>
      <c r="AO29" s="440"/>
      <c r="AP29" s="440"/>
      <c r="AQ29" s="440"/>
      <c r="AR29" s="441"/>
    </row>
    <row r="30" spans="1:48" s="98" customFormat="1" ht="12" customHeight="1">
      <c r="A30" s="379"/>
      <c r="B30" s="436" t="s">
        <v>55</v>
      </c>
      <c r="C30" s="437"/>
      <c r="D30" s="442" t="s">
        <v>56</v>
      </c>
      <c r="E30" s="442"/>
      <c r="F30" s="442"/>
      <c r="G30" s="442"/>
      <c r="H30" s="442"/>
      <c r="I30" s="442"/>
      <c r="J30" s="411"/>
      <c r="K30" s="412"/>
      <c r="L30" s="412"/>
      <c r="M30" s="412"/>
      <c r="N30" s="412"/>
      <c r="O30" s="412"/>
      <c r="P30" s="413"/>
      <c r="Q30" s="414"/>
      <c r="R30" s="414"/>
      <c r="S30" s="414"/>
      <c r="T30" s="414"/>
      <c r="U30" s="414"/>
      <c r="V30" s="414"/>
      <c r="W30" s="414"/>
      <c r="X30" s="414"/>
      <c r="Y30" s="414"/>
      <c r="Z30" s="414"/>
      <c r="AA30" s="414"/>
      <c r="AB30" s="414"/>
      <c r="AC30" s="414"/>
      <c r="AD30" s="414"/>
      <c r="AE30" s="414"/>
      <c r="AF30" s="414"/>
      <c r="AG30" s="414"/>
      <c r="AH30" s="414"/>
      <c r="AI30" s="414"/>
      <c r="AJ30" s="414"/>
      <c r="AK30" s="414"/>
      <c r="AL30" s="424">
        <f t="shared" si="1"/>
        <v>0</v>
      </c>
      <c r="AM30" s="424"/>
      <c r="AN30" s="424"/>
      <c r="AO30" s="424"/>
      <c r="AP30" s="424"/>
      <c r="AQ30" s="424"/>
      <c r="AR30" s="425"/>
    </row>
    <row r="31" spans="1:48" s="98" customFormat="1" ht="12" customHeight="1">
      <c r="A31" s="379"/>
      <c r="B31" s="436" t="s">
        <v>57</v>
      </c>
      <c r="C31" s="437"/>
      <c r="D31" s="438" t="s">
        <v>224</v>
      </c>
      <c r="E31" s="438"/>
      <c r="F31" s="438"/>
      <c r="G31" s="438"/>
      <c r="H31" s="438"/>
      <c r="I31" s="439"/>
      <c r="J31" s="411">
        <f>J55</f>
        <v>0</v>
      </c>
      <c r="K31" s="412"/>
      <c r="L31" s="412"/>
      <c r="M31" s="412"/>
      <c r="N31" s="412"/>
      <c r="O31" s="412"/>
      <c r="P31" s="413"/>
      <c r="Q31" s="414"/>
      <c r="R31" s="414"/>
      <c r="S31" s="414"/>
      <c r="T31" s="414"/>
      <c r="U31" s="414"/>
      <c r="V31" s="414"/>
      <c r="W31" s="414"/>
      <c r="X31" s="414"/>
      <c r="Y31" s="414"/>
      <c r="Z31" s="414"/>
      <c r="AA31" s="414"/>
      <c r="AB31" s="414"/>
      <c r="AC31" s="414"/>
      <c r="AD31" s="414"/>
      <c r="AE31" s="414"/>
      <c r="AF31" s="414"/>
      <c r="AG31" s="414"/>
      <c r="AH31" s="414"/>
      <c r="AI31" s="414"/>
      <c r="AJ31" s="414"/>
      <c r="AK31" s="414"/>
      <c r="AL31" s="424">
        <f t="shared" si="1"/>
        <v>0</v>
      </c>
      <c r="AM31" s="424"/>
      <c r="AN31" s="424"/>
      <c r="AO31" s="424"/>
      <c r="AP31" s="424"/>
      <c r="AQ31" s="424"/>
      <c r="AR31" s="425"/>
    </row>
    <row r="32" spans="1:48" s="98" customFormat="1" ht="12" customHeight="1">
      <c r="A32" s="379"/>
      <c r="B32" s="426" t="s">
        <v>58</v>
      </c>
      <c r="C32" s="427"/>
      <c r="D32" s="428" t="s">
        <v>410</v>
      </c>
      <c r="E32" s="428"/>
      <c r="F32" s="428"/>
      <c r="G32" s="428"/>
      <c r="H32" s="428"/>
      <c r="I32" s="429"/>
      <c r="J32" s="430"/>
      <c r="K32" s="431"/>
      <c r="L32" s="431"/>
      <c r="M32" s="431"/>
      <c r="N32" s="431"/>
      <c r="O32" s="431"/>
      <c r="P32" s="432"/>
      <c r="Q32" s="433"/>
      <c r="R32" s="433"/>
      <c r="S32" s="433"/>
      <c r="T32" s="433"/>
      <c r="U32" s="433"/>
      <c r="V32" s="433"/>
      <c r="W32" s="433"/>
      <c r="X32" s="433"/>
      <c r="Y32" s="433"/>
      <c r="Z32" s="433"/>
      <c r="AA32" s="433"/>
      <c r="AB32" s="433"/>
      <c r="AC32" s="433"/>
      <c r="AD32" s="433"/>
      <c r="AE32" s="433"/>
      <c r="AF32" s="433"/>
      <c r="AG32" s="433"/>
      <c r="AH32" s="433"/>
      <c r="AI32" s="433"/>
      <c r="AJ32" s="433"/>
      <c r="AK32" s="433"/>
      <c r="AL32" s="434">
        <f t="shared" si="1"/>
        <v>0</v>
      </c>
      <c r="AM32" s="434"/>
      <c r="AN32" s="434"/>
      <c r="AO32" s="434"/>
      <c r="AP32" s="434"/>
      <c r="AQ32" s="434"/>
      <c r="AR32" s="435"/>
    </row>
    <row r="33" spans="1:44" s="98" customFormat="1" ht="12" customHeight="1" thickBot="1">
      <c r="A33" s="379"/>
      <c r="B33" s="119" t="s">
        <v>59</v>
      </c>
      <c r="C33" s="483" t="s">
        <v>60</v>
      </c>
      <c r="D33" s="483"/>
      <c r="E33" s="483"/>
      <c r="F33" s="483"/>
      <c r="G33" s="483"/>
      <c r="H33" s="483"/>
      <c r="I33" s="484"/>
      <c r="J33" s="480">
        <f>SUM(J26:P32)</f>
        <v>13495760</v>
      </c>
      <c r="K33" s="481"/>
      <c r="L33" s="481"/>
      <c r="M33" s="481"/>
      <c r="N33" s="481"/>
      <c r="O33" s="481"/>
      <c r="P33" s="485"/>
      <c r="Q33" s="480">
        <f t="shared" ref="Q33" si="2">SUM(Q26:W32)</f>
        <v>0</v>
      </c>
      <c r="R33" s="481"/>
      <c r="S33" s="481"/>
      <c r="T33" s="481"/>
      <c r="U33" s="481"/>
      <c r="V33" s="481"/>
      <c r="W33" s="485"/>
      <c r="X33" s="480">
        <f t="shared" ref="X33" si="3">SUM(X26:AD32)</f>
        <v>0</v>
      </c>
      <c r="Y33" s="481"/>
      <c r="Z33" s="481"/>
      <c r="AA33" s="481"/>
      <c r="AB33" s="481"/>
      <c r="AC33" s="481"/>
      <c r="AD33" s="485"/>
      <c r="AE33" s="480">
        <f t="shared" ref="AE33" si="4">SUM(AE26:AK32)</f>
        <v>0</v>
      </c>
      <c r="AF33" s="481"/>
      <c r="AG33" s="481"/>
      <c r="AH33" s="481"/>
      <c r="AI33" s="481"/>
      <c r="AJ33" s="481"/>
      <c r="AK33" s="485"/>
      <c r="AL33" s="480">
        <f>SUM(AL26:AR32)</f>
        <v>13495760</v>
      </c>
      <c r="AM33" s="481"/>
      <c r="AN33" s="481"/>
      <c r="AO33" s="481"/>
      <c r="AP33" s="481"/>
      <c r="AQ33" s="481"/>
      <c r="AR33" s="482"/>
    </row>
    <row r="34" spans="1:44" s="98" customFormat="1" ht="10.5" hidden="1" customHeight="1" thickTop="1" thickBot="1">
      <c r="A34" s="33"/>
      <c r="B34" s="464" t="s">
        <v>247</v>
      </c>
      <c r="C34" s="465"/>
      <c r="D34" s="465"/>
      <c r="E34" s="465"/>
      <c r="F34" s="465"/>
      <c r="G34" s="465"/>
      <c r="H34" s="465"/>
      <c r="I34" s="466"/>
      <c r="J34" s="467">
        <f>TRUNC((J33/AL33)*L92,0)</f>
        <v>6898304</v>
      </c>
      <c r="K34" s="468"/>
      <c r="L34" s="468"/>
      <c r="M34" s="468"/>
      <c r="N34" s="468"/>
      <c r="O34" s="468"/>
      <c r="P34" s="469"/>
      <c r="Q34" s="470">
        <f>TRUNC((Q33/AL33)*L92,0)</f>
        <v>0</v>
      </c>
      <c r="R34" s="471"/>
      <c r="S34" s="471"/>
      <c r="T34" s="471"/>
      <c r="U34" s="471"/>
      <c r="V34" s="471"/>
      <c r="W34" s="472"/>
      <c r="X34" s="473">
        <f>(X33/AL33)*L92</f>
        <v>0</v>
      </c>
      <c r="Y34" s="474"/>
      <c r="Z34" s="474"/>
      <c r="AA34" s="474"/>
      <c r="AB34" s="474"/>
      <c r="AC34" s="474"/>
      <c r="AD34" s="475"/>
      <c r="AE34" s="476">
        <f>(AE33/AL33)*L92</f>
        <v>0</v>
      </c>
      <c r="AF34" s="477"/>
      <c r="AG34" s="477"/>
      <c r="AH34" s="477"/>
      <c r="AI34" s="477"/>
      <c r="AJ34" s="477"/>
      <c r="AK34" s="478"/>
      <c r="AL34" s="467">
        <f t="shared" si="1"/>
        <v>6898304</v>
      </c>
      <c r="AM34" s="468"/>
      <c r="AN34" s="468"/>
      <c r="AO34" s="468"/>
      <c r="AP34" s="468"/>
      <c r="AQ34" s="468"/>
      <c r="AR34" s="479"/>
    </row>
    <row r="35" spans="1:44" s="98" customFormat="1" ht="9.75" customHeight="1">
      <c r="A35" s="450" t="s">
        <v>312</v>
      </c>
      <c r="B35" s="26" t="s">
        <v>61</v>
      </c>
      <c r="C35" s="452" t="s">
        <v>62</v>
      </c>
      <c r="D35" s="452"/>
      <c r="E35" s="452"/>
      <c r="F35" s="452"/>
      <c r="G35" s="452"/>
      <c r="H35" s="453"/>
      <c r="I35" s="27" t="s">
        <v>63</v>
      </c>
      <c r="J35" s="454"/>
      <c r="K35" s="455"/>
      <c r="L35" s="455"/>
      <c r="M35" s="455"/>
      <c r="N35" s="455"/>
      <c r="O35" s="455"/>
      <c r="P35" s="456"/>
      <c r="Q35" s="457"/>
      <c r="R35" s="457"/>
      <c r="S35" s="457"/>
      <c r="T35" s="457"/>
      <c r="U35" s="457"/>
      <c r="V35" s="457"/>
      <c r="W35" s="457"/>
      <c r="X35" s="457"/>
      <c r="Y35" s="457"/>
      <c r="Z35" s="457"/>
      <c r="AA35" s="457"/>
      <c r="AB35" s="457"/>
      <c r="AC35" s="457"/>
      <c r="AD35" s="457"/>
      <c r="AE35" s="457"/>
      <c r="AF35" s="457"/>
      <c r="AG35" s="457"/>
      <c r="AH35" s="457"/>
      <c r="AI35" s="457"/>
      <c r="AJ35" s="457"/>
      <c r="AK35" s="457"/>
      <c r="AL35" s="490">
        <f t="shared" si="1"/>
        <v>0</v>
      </c>
      <c r="AM35" s="490"/>
      <c r="AN35" s="490"/>
      <c r="AO35" s="490"/>
      <c r="AP35" s="490"/>
      <c r="AQ35" s="490"/>
      <c r="AR35" s="491"/>
    </row>
    <row r="36" spans="1:44" s="98" customFormat="1" ht="9.75" customHeight="1">
      <c r="A36" s="378"/>
      <c r="B36" s="2" t="s">
        <v>61</v>
      </c>
      <c r="C36" s="458" t="s">
        <v>64</v>
      </c>
      <c r="D36" s="458"/>
      <c r="E36" s="458"/>
      <c r="F36" s="458"/>
      <c r="G36" s="458"/>
      <c r="H36" s="459"/>
      <c r="I36" s="3" t="s">
        <v>65</v>
      </c>
      <c r="J36" s="460"/>
      <c r="K36" s="461"/>
      <c r="L36" s="461"/>
      <c r="M36" s="461"/>
      <c r="N36" s="461"/>
      <c r="O36" s="461"/>
      <c r="P36" s="462"/>
      <c r="Q36" s="463"/>
      <c r="R36" s="463"/>
      <c r="S36" s="463"/>
      <c r="T36" s="463"/>
      <c r="U36" s="463"/>
      <c r="V36" s="463"/>
      <c r="W36" s="463"/>
      <c r="X36" s="463"/>
      <c r="Y36" s="463"/>
      <c r="Z36" s="463"/>
      <c r="AA36" s="463"/>
      <c r="AB36" s="463"/>
      <c r="AC36" s="463"/>
      <c r="AD36" s="463"/>
      <c r="AE36" s="463"/>
      <c r="AF36" s="463"/>
      <c r="AG36" s="463"/>
      <c r="AH36" s="463"/>
      <c r="AI36" s="463"/>
      <c r="AJ36" s="463"/>
      <c r="AK36" s="463"/>
      <c r="AL36" s="486">
        <f t="shared" si="1"/>
        <v>0</v>
      </c>
      <c r="AM36" s="486"/>
      <c r="AN36" s="486"/>
      <c r="AO36" s="486"/>
      <c r="AP36" s="486"/>
      <c r="AQ36" s="486"/>
      <c r="AR36" s="487"/>
    </row>
    <row r="37" spans="1:44" s="98" customFormat="1" ht="9.75" customHeight="1">
      <c r="A37" s="378"/>
      <c r="B37" s="2" t="s">
        <v>61</v>
      </c>
      <c r="C37" s="458" t="s">
        <v>66</v>
      </c>
      <c r="D37" s="458"/>
      <c r="E37" s="458"/>
      <c r="F37" s="458"/>
      <c r="G37" s="458"/>
      <c r="H37" s="459"/>
      <c r="I37" s="3" t="s">
        <v>67</v>
      </c>
      <c r="J37" s="460"/>
      <c r="K37" s="461"/>
      <c r="L37" s="461"/>
      <c r="M37" s="461"/>
      <c r="N37" s="461"/>
      <c r="O37" s="461"/>
      <c r="P37" s="462"/>
      <c r="Q37" s="463"/>
      <c r="R37" s="463"/>
      <c r="S37" s="463"/>
      <c r="T37" s="463"/>
      <c r="U37" s="463"/>
      <c r="V37" s="463"/>
      <c r="W37" s="463"/>
      <c r="X37" s="463"/>
      <c r="Y37" s="463"/>
      <c r="Z37" s="463"/>
      <c r="AA37" s="463"/>
      <c r="AB37" s="463"/>
      <c r="AC37" s="463"/>
      <c r="AD37" s="463"/>
      <c r="AE37" s="463"/>
      <c r="AF37" s="463"/>
      <c r="AG37" s="463"/>
      <c r="AH37" s="463"/>
      <c r="AI37" s="463"/>
      <c r="AJ37" s="463"/>
      <c r="AK37" s="463"/>
      <c r="AL37" s="486">
        <f t="shared" ref="AL37:AL65" si="5">SUM(J37:AK37)</f>
        <v>0</v>
      </c>
      <c r="AM37" s="486"/>
      <c r="AN37" s="486"/>
      <c r="AO37" s="486"/>
      <c r="AP37" s="486"/>
      <c r="AQ37" s="486"/>
      <c r="AR37" s="487"/>
    </row>
    <row r="38" spans="1:44" s="98" customFormat="1" ht="9.75" customHeight="1">
      <c r="A38" s="378"/>
      <c r="B38" s="4" t="s">
        <v>68</v>
      </c>
      <c r="C38" s="488" t="s">
        <v>69</v>
      </c>
      <c r="D38" s="488"/>
      <c r="E38" s="488"/>
      <c r="F38" s="488"/>
      <c r="G38" s="488"/>
      <c r="H38" s="489"/>
      <c r="I38" s="3" t="s">
        <v>70</v>
      </c>
      <c r="J38" s="460"/>
      <c r="K38" s="461"/>
      <c r="L38" s="461"/>
      <c r="M38" s="461"/>
      <c r="N38" s="461"/>
      <c r="O38" s="461"/>
      <c r="P38" s="462"/>
      <c r="Q38" s="463"/>
      <c r="R38" s="463"/>
      <c r="S38" s="463"/>
      <c r="T38" s="463"/>
      <c r="U38" s="463"/>
      <c r="V38" s="463"/>
      <c r="W38" s="463"/>
      <c r="X38" s="463"/>
      <c r="Y38" s="463"/>
      <c r="Z38" s="463"/>
      <c r="AA38" s="463"/>
      <c r="AB38" s="463"/>
      <c r="AC38" s="463"/>
      <c r="AD38" s="463"/>
      <c r="AE38" s="463"/>
      <c r="AF38" s="463"/>
      <c r="AG38" s="463"/>
      <c r="AH38" s="463"/>
      <c r="AI38" s="463"/>
      <c r="AJ38" s="463"/>
      <c r="AK38" s="463"/>
      <c r="AL38" s="486">
        <f t="shared" si="5"/>
        <v>0</v>
      </c>
      <c r="AM38" s="486"/>
      <c r="AN38" s="486"/>
      <c r="AO38" s="486"/>
      <c r="AP38" s="486"/>
      <c r="AQ38" s="486"/>
      <c r="AR38" s="487"/>
    </row>
    <row r="39" spans="1:44" s="98" customFormat="1" ht="9.75" customHeight="1">
      <c r="A39" s="378"/>
      <c r="B39" s="4" t="s">
        <v>71</v>
      </c>
      <c r="C39" s="458" t="s">
        <v>72</v>
      </c>
      <c r="D39" s="458"/>
      <c r="E39" s="458"/>
      <c r="F39" s="458"/>
      <c r="G39" s="458"/>
      <c r="H39" s="459"/>
      <c r="I39" s="3" t="s">
        <v>73</v>
      </c>
      <c r="J39" s="460"/>
      <c r="K39" s="461"/>
      <c r="L39" s="461"/>
      <c r="M39" s="461"/>
      <c r="N39" s="461"/>
      <c r="O39" s="461"/>
      <c r="P39" s="462"/>
      <c r="Q39" s="463"/>
      <c r="R39" s="463"/>
      <c r="S39" s="463"/>
      <c r="T39" s="463"/>
      <c r="U39" s="463"/>
      <c r="V39" s="463"/>
      <c r="W39" s="463"/>
      <c r="X39" s="463"/>
      <c r="Y39" s="463"/>
      <c r="Z39" s="463"/>
      <c r="AA39" s="463"/>
      <c r="AB39" s="463"/>
      <c r="AC39" s="463"/>
      <c r="AD39" s="463"/>
      <c r="AE39" s="463"/>
      <c r="AF39" s="463"/>
      <c r="AG39" s="463"/>
      <c r="AH39" s="463"/>
      <c r="AI39" s="463"/>
      <c r="AJ39" s="463"/>
      <c r="AK39" s="463"/>
      <c r="AL39" s="486">
        <f t="shared" si="5"/>
        <v>0</v>
      </c>
      <c r="AM39" s="486"/>
      <c r="AN39" s="486"/>
      <c r="AO39" s="486"/>
      <c r="AP39" s="486"/>
      <c r="AQ39" s="486"/>
      <c r="AR39" s="487"/>
    </row>
    <row r="40" spans="1:44" s="98" customFormat="1" ht="9.75" customHeight="1">
      <c r="A40" s="378"/>
      <c r="B40" s="4" t="s">
        <v>74</v>
      </c>
      <c r="C40" s="492" t="s">
        <v>75</v>
      </c>
      <c r="D40" s="492"/>
      <c r="E40" s="492" t="s">
        <v>225</v>
      </c>
      <c r="F40" s="492"/>
      <c r="G40" s="492"/>
      <c r="H40" s="493"/>
      <c r="I40" s="3" t="s">
        <v>76</v>
      </c>
      <c r="J40" s="460"/>
      <c r="K40" s="461"/>
      <c r="L40" s="461"/>
      <c r="M40" s="461"/>
      <c r="N40" s="461"/>
      <c r="O40" s="461"/>
      <c r="P40" s="462"/>
      <c r="Q40" s="463"/>
      <c r="R40" s="463"/>
      <c r="S40" s="463"/>
      <c r="T40" s="463"/>
      <c r="U40" s="463"/>
      <c r="V40" s="463"/>
      <c r="W40" s="463"/>
      <c r="X40" s="463"/>
      <c r="Y40" s="463"/>
      <c r="Z40" s="463"/>
      <c r="AA40" s="463"/>
      <c r="AB40" s="463"/>
      <c r="AC40" s="463"/>
      <c r="AD40" s="463"/>
      <c r="AE40" s="463"/>
      <c r="AF40" s="463"/>
      <c r="AG40" s="463"/>
      <c r="AH40" s="463"/>
      <c r="AI40" s="463"/>
      <c r="AJ40" s="463"/>
      <c r="AK40" s="463"/>
      <c r="AL40" s="486">
        <f t="shared" si="5"/>
        <v>0</v>
      </c>
      <c r="AM40" s="486"/>
      <c r="AN40" s="486"/>
      <c r="AO40" s="486"/>
      <c r="AP40" s="486"/>
      <c r="AQ40" s="486"/>
      <c r="AR40" s="487"/>
    </row>
    <row r="41" spans="1:44" s="98" customFormat="1" ht="9.75" customHeight="1">
      <c r="A41" s="378"/>
      <c r="B41" s="4" t="s">
        <v>74</v>
      </c>
      <c r="C41" s="492" t="s">
        <v>75</v>
      </c>
      <c r="D41" s="492"/>
      <c r="E41" s="492" t="s">
        <v>226</v>
      </c>
      <c r="F41" s="492"/>
      <c r="G41" s="492"/>
      <c r="H41" s="493"/>
      <c r="I41" s="3" t="s">
        <v>77</v>
      </c>
      <c r="J41" s="460"/>
      <c r="K41" s="461"/>
      <c r="L41" s="461"/>
      <c r="M41" s="461"/>
      <c r="N41" s="461"/>
      <c r="O41" s="461"/>
      <c r="P41" s="462"/>
      <c r="Q41" s="463"/>
      <c r="R41" s="463"/>
      <c r="S41" s="463"/>
      <c r="T41" s="463"/>
      <c r="U41" s="463"/>
      <c r="V41" s="463"/>
      <c r="W41" s="463"/>
      <c r="X41" s="463"/>
      <c r="Y41" s="463"/>
      <c r="Z41" s="463"/>
      <c r="AA41" s="463"/>
      <c r="AB41" s="463"/>
      <c r="AC41" s="463"/>
      <c r="AD41" s="463"/>
      <c r="AE41" s="463"/>
      <c r="AF41" s="463"/>
      <c r="AG41" s="463"/>
      <c r="AH41" s="463"/>
      <c r="AI41" s="463"/>
      <c r="AJ41" s="463"/>
      <c r="AK41" s="463"/>
      <c r="AL41" s="486">
        <f t="shared" si="5"/>
        <v>0</v>
      </c>
      <c r="AM41" s="486"/>
      <c r="AN41" s="486"/>
      <c r="AO41" s="486"/>
      <c r="AP41" s="486"/>
      <c r="AQ41" s="486"/>
      <c r="AR41" s="487"/>
    </row>
    <row r="42" spans="1:44" s="98" customFormat="1" ht="9.75" customHeight="1">
      <c r="A42" s="378"/>
      <c r="B42" s="4" t="s">
        <v>74</v>
      </c>
      <c r="C42" s="492" t="s">
        <v>75</v>
      </c>
      <c r="D42" s="492"/>
      <c r="E42" s="492" t="s">
        <v>227</v>
      </c>
      <c r="F42" s="492"/>
      <c r="G42" s="492"/>
      <c r="H42" s="493"/>
      <c r="I42" s="3" t="s">
        <v>78</v>
      </c>
      <c r="J42" s="460"/>
      <c r="K42" s="461"/>
      <c r="L42" s="461"/>
      <c r="M42" s="461"/>
      <c r="N42" s="461"/>
      <c r="O42" s="461"/>
      <c r="P42" s="462"/>
      <c r="Q42" s="463"/>
      <c r="R42" s="463"/>
      <c r="S42" s="463"/>
      <c r="T42" s="463"/>
      <c r="U42" s="463"/>
      <c r="V42" s="463"/>
      <c r="W42" s="463"/>
      <c r="X42" s="463"/>
      <c r="Y42" s="463"/>
      <c r="Z42" s="463"/>
      <c r="AA42" s="463"/>
      <c r="AB42" s="463"/>
      <c r="AC42" s="463"/>
      <c r="AD42" s="463"/>
      <c r="AE42" s="463"/>
      <c r="AF42" s="463"/>
      <c r="AG42" s="463"/>
      <c r="AH42" s="463"/>
      <c r="AI42" s="463"/>
      <c r="AJ42" s="463"/>
      <c r="AK42" s="463"/>
      <c r="AL42" s="486">
        <f t="shared" si="5"/>
        <v>0</v>
      </c>
      <c r="AM42" s="486"/>
      <c r="AN42" s="486"/>
      <c r="AO42" s="486"/>
      <c r="AP42" s="486"/>
      <c r="AQ42" s="486"/>
      <c r="AR42" s="487"/>
    </row>
    <row r="43" spans="1:44" s="98" customFormat="1" ht="9.75" customHeight="1">
      <c r="A43" s="378"/>
      <c r="B43" s="4" t="s">
        <v>74</v>
      </c>
      <c r="C43" s="492" t="s">
        <v>75</v>
      </c>
      <c r="D43" s="492"/>
      <c r="E43" s="492" t="s">
        <v>79</v>
      </c>
      <c r="F43" s="492"/>
      <c r="G43" s="492"/>
      <c r="H43" s="493"/>
      <c r="I43" s="3" t="s">
        <v>80</v>
      </c>
      <c r="J43" s="460"/>
      <c r="K43" s="461"/>
      <c r="L43" s="461"/>
      <c r="M43" s="461"/>
      <c r="N43" s="461"/>
      <c r="O43" s="461"/>
      <c r="P43" s="462"/>
      <c r="Q43" s="463"/>
      <c r="R43" s="463"/>
      <c r="S43" s="463"/>
      <c r="T43" s="463"/>
      <c r="U43" s="463"/>
      <c r="V43" s="463"/>
      <c r="W43" s="463"/>
      <c r="X43" s="463"/>
      <c r="Y43" s="463"/>
      <c r="Z43" s="463"/>
      <c r="AA43" s="463"/>
      <c r="AB43" s="463"/>
      <c r="AC43" s="463"/>
      <c r="AD43" s="463"/>
      <c r="AE43" s="463"/>
      <c r="AF43" s="463"/>
      <c r="AG43" s="463"/>
      <c r="AH43" s="463"/>
      <c r="AI43" s="463"/>
      <c r="AJ43" s="463"/>
      <c r="AK43" s="463"/>
      <c r="AL43" s="486">
        <f t="shared" si="5"/>
        <v>0</v>
      </c>
      <c r="AM43" s="486"/>
      <c r="AN43" s="486"/>
      <c r="AO43" s="486"/>
      <c r="AP43" s="486"/>
      <c r="AQ43" s="486"/>
      <c r="AR43" s="487"/>
    </row>
    <row r="44" spans="1:44" s="98" customFormat="1" ht="9.75" customHeight="1">
      <c r="A44" s="378"/>
      <c r="B44" s="4" t="s">
        <v>74</v>
      </c>
      <c r="C44" s="492" t="s">
        <v>75</v>
      </c>
      <c r="D44" s="492"/>
      <c r="E44" s="492" t="s">
        <v>81</v>
      </c>
      <c r="F44" s="492"/>
      <c r="G44" s="492"/>
      <c r="H44" s="493"/>
      <c r="I44" s="3" t="s">
        <v>82</v>
      </c>
      <c r="J44" s="460"/>
      <c r="K44" s="461"/>
      <c r="L44" s="461"/>
      <c r="M44" s="461"/>
      <c r="N44" s="461"/>
      <c r="O44" s="461"/>
      <c r="P44" s="462"/>
      <c r="Q44" s="463"/>
      <c r="R44" s="463"/>
      <c r="S44" s="463"/>
      <c r="T44" s="463"/>
      <c r="U44" s="463"/>
      <c r="V44" s="463"/>
      <c r="W44" s="463"/>
      <c r="X44" s="463"/>
      <c r="Y44" s="463"/>
      <c r="Z44" s="463"/>
      <c r="AA44" s="463"/>
      <c r="AB44" s="463"/>
      <c r="AC44" s="463"/>
      <c r="AD44" s="463"/>
      <c r="AE44" s="463"/>
      <c r="AF44" s="463"/>
      <c r="AG44" s="463"/>
      <c r="AH44" s="463"/>
      <c r="AI44" s="463"/>
      <c r="AJ44" s="463"/>
      <c r="AK44" s="463"/>
      <c r="AL44" s="486">
        <f t="shared" si="5"/>
        <v>0</v>
      </c>
      <c r="AM44" s="486"/>
      <c r="AN44" s="486"/>
      <c r="AO44" s="486"/>
      <c r="AP44" s="486"/>
      <c r="AQ44" s="486"/>
      <c r="AR44" s="487"/>
    </row>
    <row r="45" spans="1:44" s="98" customFormat="1" ht="9.75" customHeight="1">
      <c r="A45" s="378"/>
      <c r="B45" s="4" t="s">
        <v>83</v>
      </c>
      <c r="C45" s="492" t="s">
        <v>84</v>
      </c>
      <c r="D45" s="492"/>
      <c r="E45" s="492"/>
      <c r="F45" s="492"/>
      <c r="G45" s="492"/>
      <c r="H45" s="493"/>
      <c r="I45" s="3" t="s">
        <v>85</v>
      </c>
      <c r="J45" s="460"/>
      <c r="K45" s="461"/>
      <c r="L45" s="461"/>
      <c r="M45" s="461"/>
      <c r="N45" s="461"/>
      <c r="O45" s="461"/>
      <c r="P45" s="462"/>
      <c r="Q45" s="463"/>
      <c r="R45" s="463"/>
      <c r="S45" s="463"/>
      <c r="T45" s="463"/>
      <c r="U45" s="463"/>
      <c r="V45" s="463"/>
      <c r="W45" s="463"/>
      <c r="X45" s="463"/>
      <c r="Y45" s="463"/>
      <c r="Z45" s="463"/>
      <c r="AA45" s="463"/>
      <c r="AB45" s="463"/>
      <c r="AC45" s="463"/>
      <c r="AD45" s="463"/>
      <c r="AE45" s="463"/>
      <c r="AF45" s="463"/>
      <c r="AG45" s="463"/>
      <c r="AH45" s="463"/>
      <c r="AI45" s="463"/>
      <c r="AJ45" s="463"/>
      <c r="AK45" s="463"/>
      <c r="AL45" s="486">
        <f t="shared" si="5"/>
        <v>0</v>
      </c>
      <c r="AM45" s="486"/>
      <c r="AN45" s="486"/>
      <c r="AO45" s="486"/>
      <c r="AP45" s="486"/>
      <c r="AQ45" s="486"/>
      <c r="AR45" s="487"/>
    </row>
    <row r="46" spans="1:44" s="98" customFormat="1" ht="9.75" hidden="1" customHeight="1">
      <c r="A46" s="378"/>
      <c r="B46" s="4" t="s">
        <v>86</v>
      </c>
      <c r="C46" s="492" t="s">
        <v>87</v>
      </c>
      <c r="D46" s="492"/>
      <c r="E46" s="492"/>
      <c r="F46" s="492"/>
      <c r="G46" s="492"/>
      <c r="H46" s="493"/>
      <c r="I46" s="3" t="s">
        <v>88</v>
      </c>
      <c r="J46" s="460"/>
      <c r="K46" s="461"/>
      <c r="L46" s="461"/>
      <c r="M46" s="461"/>
      <c r="N46" s="461"/>
      <c r="O46" s="461"/>
      <c r="P46" s="462"/>
      <c r="Q46" s="463"/>
      <c r="R46" s="463"/>
      <c r="S46" s="463"/>
      <c r="T46" s="463"/>
      <c r="U46" s="463"/>
      <c r="V46" s="463"/>
      <c r="W46" s="463"/>
      <c r="X46" s="463"/>
      <c r="Y46" s="463"/>
      <c r="Z46" s="463"/>
      <c r="AA46" s="463"/>
      <c r="AB46" s="463"/>
      <c r="AC46" s="463"/>
      <c r="AD46" s="463"/>
      <c r="AE46" s="463"/>
      <c r="AF46" s="463"/>
      <c r="AG46" s="463"/>
      <c r="AH46" s="463"/>
      <c r="AI46" s="463"/>
      <c r="AJ46" s="463"/>
      <c r="AK46" s="463"/>
      <c r="AL46" s="486">
        <f t="shared" si="5"/>
        <v>0</v>
      </c>
      <c r="AM46" s="486"/>
      <c r="AN46" s="486"/>
      <c r="AO46" s="486"/>
      <c r="AP46" s="486"/>
      <c r="AQ46" s="486"/>
      <c r="AR46" s="487"/>
    </row>
    <row r="47" spans="1:44" s="98" customFormat="1" ht="9.75" hidden="1" customHeight="1">
      <c r="A47" s="378"/>
      <c r="B47" s="4" t="s">
        <v>89</v>
      </c>
      <c r="C47" s="492" t="s">
        <v>90</v>
      </c>
      <c r="D47" s="492"/>
      <c r="E47" s="492"/>
      <c r="F47" s="492"/>
      <c r="G47" s="492"/>
      <c r="H47" s="493"/>
      <c r="I47" s="3" t="s">
        <v>91</v>
      </c>
      <c r="J47" s="460"/>
      <c r="K47" s="461"/>
      <c r="L47" s="461"/>
      <c r="M47" s="461"/>
      <c r="N47" s="461"/>
      <c r="O47" s="461"/>
      <c r="P47" s="462"/>
      <c r="Q47" s="463"/>
      <c r="R47" s="463"/>
      <c r="S47" s="463"/>
      <c r="T47" s="463"/>
      <c r="U47" s="463"/>
      <c r="V47" s="463"/>
      <c r="W47" s="463"/>
      <c r="X47" s="463"/>
      <c r="Y47" s="463"/>
      <c r="Z47" s="463"/>
      <c r="AA47" s="463"/>
      <c r="AB47" s="463"/>
      <c r="AC47" s="463"/>
      <c r="AD47" s="463"/>
      <c r="AE47" s="463"/>
      <c r="AF47" s="463"/>
      <c r="AG47" s="463"/>
      <c r="AH47" s="463"/>
      <c r="AI47" s="463"/>
      <c r="AJ47" s="463"/>
      <c r="AK47" s="463"/>
      <c r="AL47" s="486">
        <f t="shared" si="5"/>
        <v>0</v>
      </c>
      <c r="AM47" s="486"/>
      <c r="AN47" s="486"/>
      <c r="AO47" s="486"/>
      <c r="AP47" s="486"/>
      <c r="AQ47" s="486"/>
      <c r="AR47" s="487"/>
    </row>
    <row r="48" spans="1:44" s="98" customFormat="1" ht="9.75" hidden="1" customHeight="1">
      <c r="A48" s="378"/>
      <c r="B48" s="4" t="s">
        <v>92</v>
      </c>
      <c r="C48" s="492" t="s">
        <v>93</v>
      </c>
      <c r="D48" s="492"/>
      <c r="E48" s="492"/>
      <c r="F48" s="492"/>
      <c r="G48" s="492"/>
      <c r="H48" s="493"/>
      <c r="I48" s="3" t="s">
        <v>94</v>
      </c>
      <c r="J48" s="460"/>
      <c r="K48" s="461"/>
      <c r="L48" s="461"/>
      <c r="M48" s="461"/>
      <c r="N48" s="461"/>
      <c r="O48" s="461"/>
      <c r="P48" s="462"/>
      <c r="Q48" s="463"/>
      <c r="R48" s="463"/>
      <c r="S48" s="463"/>
      <c r="T48" s="463"/>
      <c r="U48" s="463"/>
      <c r="V48" s="463"/>
      <c r="W48" s="463"/>
      <c r="X48" s="463"/>
      <c r="Y48" s="463"/>
      <c r="Z48" s="463"/>
      <c r="AA48" s="463"/>
      <c r="AB48" s="463"/>
      <c r="AC48" s="463"/>
      <c r="AD48" s="463"/>
      <c r="AE48" s="463"/>
      <c r="AF48" s="463"/>
      <c r="AG48" s="463"/>
      <c r="AH48" s="463"/>
      <c r="AI48" s="463"/>
      <c r="AJ48" s="463"/>
      <c r="AK48" s="463"/>
      <c r="AL48" s="486">
        <f t="shared" si="5"/>
        <v>0</v>
      </c>
      <c r="AM48" s="486"/>
      <c r="AN48" s="486"/>
      <c r="AO48" s="486"/>
      <c r="AP48" s="486"/>
      <c r="AQ48" s="486"/>
      <c r="AR48" s="487"/>
    </row>
    <row r="49" spans="1:44" s="98" customFormat="1" ht="9.75" hidden="1" customHeight="1">
      <c r="A49" s="378"/>
      <c r="B49" s="4" t="s">
        <v>95</v>
      </c>
      <c r="C49" s="492" t="s">
        <v>96</v>
      </c>
      <c r="D49" s="492"/>
      <c r="E49" s="492"/>
      <c r="F49" s="492"/>
      <c r="G49" s="492"/>
      <c r="H49" s="493"/>
      <c r="I49" s="3" t="s">
        <v>97</v>
      </c>
      <c r="J49" s="460"/>
      <c r="K49" s="461"/>
      <c r="L49" s="461"/>
      <c r="M49" s="461"/>
      <c r="N49" s="461"/>
      <c r="O49" s="461"/>
      <c r="P49" s="462"/>
      <c r="Q49" s="463"/>
      <c r="R49" s="463"/>
      <c r="S49" s="463"/>
      <c r="T49" s="463"/>
      <c r="U49" s="463"/>
      <c r="V49" s="463"/>
      <c r="W49" s="463"/>
      <c r="X49" s="463"/>
      <c r="Y49" s="463"/>
      <c r="Z49" s="463"/>
      <c r="AA49" s="463"/>
      <c r="AB49" s="463"/>
      <c r="AC49" s="463"/>
      <c r="AD49" s="463"/>
      <c r="AE49" s="463"/>
      <c r="AF49" s="463"/>
      <c r="AG49" s="463"/>
      <c r="AH49" s="463"/>
      <c r="AI49" s="463"/>
      <c r="AJ49" s="463"/>
      <c r="AK49" s="463"/>
      <c r="AL49" s="486">
        <f t="shared" si="5"/>
        <v>0</v>
      </c>
      <c r="AM49" s="486"/>
      <c r="AN49" s="486"/>
      <c r="AO49" s="486"/>
      <c r="AP49" s="486"/>
      <c r="AQ49" s="486"/>
      <c r="AR49" s="487"/>
    </row>
    <row r="50" spans="1:44" s="98" customFormat="1" ht="9.75" hidden="1" customHeight="1">
      <c r="A50" s="378"/>
      <c r="B50" s="4" t="s">
        <v>98</v>
      </c>
      <c r="C50" s="492" t="s">
        <v>99</v>
      </c>
      <c r="D50" s="492"/>
      <c r="E50" s="492"/>
      <c r="F50" s="492"/>
      <c r="G50" s="492"/>
      <c r="H50" s="493"/>
      <c r="I50" s="3" t="s">
        <v>100</v>
      </c>
      <c r="J50" s="460"/>
      <c r="K50" s="461"/>
      <c r="L50" s="461"/>
      <c r="M50" s="461"/>
      <c r="N50" s="461"/>
      <c r="O50" s="461"/>
      <c r="P50" s="462"/>
      <c r="Q50" s="463"/>
      <c r="R50" s="463"/>
      <c r="S50" s="463"/>
      <c r="T50" s="463"/>
      <c r="U50" s="463"/>
      <c r="V50" s="463"/>
      <c r="W50" s="463"/>
      <c r="X50" s="463"/>
      <c r="Y50" s="463"/>
      <c r="Z50" s="463"/>
      <c r="AA50" s="463"/>
      <c r="AB50" s="463"/>
      <c r="AC50" s="463"/>
      <c r="AD50" s="463"/>
      <c r="AE50" s="463"/>
      <c r="AF50" s="463"/>
      <c r="AG50" s="463"/>
      <c r="AH50" s="463"/>
      <c r="AI50" s="463"/>
      <c r="AJ50" s="463"/>
      <c r="AK50" s="463"/>
      <c r="AL50" s="486">
        <f t="shared" si="5"/>
        <v>0</v>
      </c>
      <c r="AM50" s="486"/>
      <c r="AN50" s="486"/>
      <c r="AO50" s="486"/>
      <c r="AP50" s="486"/>
      <c r="AQ50" s="486"/>
      <c r="AR50" s="487"/>
    </row>
    <row r="51" spans="1:44" s="98" customFormat="1" ht="9.75" customHeight="1">
      <c r="A51" s="378"/>
      <c r="B51" s="4" t="s">
        <v>101</v>
      </c>
      <c r="C51" s="492" t="s">
        <v>102</v>
      </c>
      <c r="D51" s="492"/>
      <c r="E51" s="492"/>
      <c r="F51" s="492"/>
      <c r="G51" s="492"/>
      <c r="H51" s="493"/>
      <c r="I51" s="3" t="s">
        <v>103</v>
      </c>
      <c r="J51" s="460"/>
      <c r="K51" s="461"/>
      <c r="L51" s="461"/>
      <c r="M51" s="461"/>
      <c r="N51" s="461"/>
      <c r="O51" s="461"/>
      <c r="P51" s="462"/>
      <c r="Q51" s="463"/>
      <c r="R51" s="463"/>
      <c r="S51" s="463"/>
      <c r="T51" s="463"/>
      <c r="U51" s="463"/>
      <c r="V51" s="463"/>
      <c r="W51" s="463"/>
      <c r="X51" s="463"/>
      <c r="Y51" s="463"/>
      <c r="Z51" s="463"/>
      <c r="AA51" s="463"/>
      <c r="AB51" s="463"/>
      <c r="AC51" s="463"/>
      <c r="AD51" s="463"/>
      <c r="AE51" s="463"/>
      <c r="AF51" s="463"/>
      <c r="AG51" s="463"/>
      <c r="AH51" s="463"/>
      <c r="AI51" s="463"/>
      <c r="AJ51" s="463"/>
      <c r="AK51" s="463"/>
      <c r="AL51" s="486">
        <f t="shared" si="5"/>
        <v>0</v>
      </c>
      <c r="AM51" s="486"/>
      <c r="AN51" s="486"/>
      <c r="AO51" s="486"/>
      <c r="AP51" s="486"/>
      <c r="AQ51" s="486"/>
      <c r="AR51" s="487"/>
    </row>
    <row r="52" spans="1:44" s="98" customFormat="1" ht="9.75" hidden="1" customHeight="1">
      <c r="A52" s="378"/>
      <c r="B52" s="5" t="s">
        <v>104</v>
      </c>
      <c r="C52" s="494" t="s">
        <v>105</v>
      </c>
      <c r="D52" s="494"/>
      <c r="E52" s="494"/>
      <c r="F52" s="494"/>
      <c r="G52" s="494"/>
      <c r="H52" s="495"/>
      <c r="I52" s="6" t="s">
        <v>106</v>
      </c>
      <c r="J52" s="496"/>
      <c r="K52" s="497"/>
      <c r="L52" s="497"/>
      <c r="M52" s="497"/>
      <c r="N52" s="497"/>
      <c r="O52" s="497"/>
      <c r="P52" s="498"/>
      <c r="Q52" s="499"/>
      <c r="R52" s="499"/>
      <c r="S52" s="499"/>
      <c r="T52" s="499"/>
      <c r="U52" s="499"/>
      <c r="V52" s="499"/>
      <c r="W52" s="499"/>
      <c r="X52" s="499"/>
      <c r="Y52" s="499"/>
      <c r="Z52" s="499"/>
      <c r="AA52" s="499"/>
      <c r="AB52" s="499"/>
      <c r="AC52" s="499"/>
      <c r="AD52" s="499"/>
      <c r="AE52" s="499"/>
      <c r="AF52" s="499"/>
      <c r="AG52" s="499"/>
      <c r="AH52" s="499"/>
      <c r="AI52" s="499"/>
      <c r="AJ52" s="499"/>
      <c r="AK52" s="499"/>
      <c r="AL52" s="500">
        <f t="shared" si="5"/>
        <v>0</v>
      </c>
      <c r="AM52" s="500"/>
      <c r="AN52" s="500"/>
      <c r="AO52" s="500"/>
      <c r="AP52" s="500"/>
      <c r="AQ52" s="500"/>
      <c r="AR52" s="501"/>
    </row>
    <row r="53" spans="1:44" s="98" customFormat="1" ht="9.75" hidden="1" customHeight="1">
      <c r="A53" s="378"/>
      <c r="B53" s="4" t="s">
        <v>107</v>
      </c>
      <c r="C53" s="492" t="s">
        <v>108</v>
      </c>
      <c r="D53" s="492"/>
      <c r="E53" s="492"/>
      <c r="F53" s="492"/>
      <c r="G53" s="492"/>
      <c r="H53" s="493"/>
      <c r="I53" s="3" t="s">
        <v>109</v>
      </c>
      <c r="J53" s="460"/>
      <c r="K53" s="461"/>
      <c r="L53" s="461"/>
      <c r="M53" s="461"/>
      <c r="N53" s="461"/>
      <c r="O53" s="461"/>
      <c r="P53" s="462"/>
      <c r="Q53" s="463"/>
      <c r="R53" s="463"/>
      <c r="S53" s="463"/>
      <c r="T53" s="463"/>
      <c r="U53" s="463"/>
      <c r="V53" s="463"/>
      <c r="W53" s="463"/>
      <c r="X53" s="463"/>
      <c r="Y53" s="463"/>
      <c r="Z53" s="463"/>
      <c r="AA53" s="463"/>
      <c r="AB53" s="463"/>
      <c r="AC53" s="463"/>
      <c r="AD53" s="463"/>
      <c r="AE53" s="463"/>
      <c r="AF53" s="463"/>
      <c r="AG53" s="463"/>
      <c r="AH53" s="463"/>
      <c r="AI53" s="463"/>
      <c r="AJ53" s="463"/>
      <c r="AK53" s="463"/>
      <c r="AL53" s="486">
        <f t="shared" si="5"/>
        <v>0</v>
      </c>
      <c r="AM53" s="486"/>
      <c r="AN53" s="486"/>
      <c r="AO53" s="486"/>
      <c r="AP53" s="486"/>
      <c r="AQ53" s="486"/>
      <c r="AR53" s="487"/>
    </row>
    <row r="54" spans="1:44" s="98" customFormat="1" ht="9.75" hidden="1" customHeight="1">
      <c r="A54" s="378"/>
      <c r="B54" s="4" t="s">
        <v>110</v>
      </c>
      <c r="C54" s="492" t="s">
        <v>111</v>
      </c>
      <c r="D54" s="492"/>
      <c r="E54" s="492"/>
      <c r="F54" s="492"/>
      <c r="G54" s="492"/>
      <c r="H54" s="493"/>
      <c r="I54" s="3" t="s">
        <v>112</v>
      </c>
      <c r="J54" s="460"/>
      <c r="K54" s="461"/>
      <c r="L54" s="461"/>
      <c r="M54" s="461"/>
      <c r="N54" s="461"/>
      <c r="O54" s="461"/>
      <c r="P54" s="462"/>
      <c r="Q54" s="463"/>
      <c r="R54" s="463"/>
      <c r="S54" s="463"/>
      <c r="T54" s="463"/>
      <c r="U54" s="463"/>
      <c r="V54" s="463"/>
      <c r="W54" s="463"/>
      <c r="X54" s="463"/>
      <c r="Y54" s="463"/>
      <c r="Z54" s="463"/>
      <c r="AA54" s="463"/>
      <c r="AB54" s="463"/>
      <c r="AC54" s="463"/>
      <c r="AD54" s="463"/>
      <c r="AE54" s="463"/>
      <c r="AF54" s="463"/>
      <c r="AG54" s="463"/>
      <c r="AH54" s="463"/>
      <c r="AI54" s="463"/>
      <c r="AJ54" s="463"/>
      <c r="AK54" s="463"/>
      <c r="AL54" s="486">
        <f t="shared" si="5"/>
        <v>0</v>
      </c>
      <c r="AM54" s="486"/>
      <c r="AN54" s="486"/>
      <c r="AO54" s="486"/>
      <c r="AP54" s="486"/>
      <c r="AQ54" s="486"/>
      <c r="AR54" s="487"/>
    </row>
    <row r="55" spans="1:44" s="98" customFormat="1" ht="9.75" hidden="1" customHeight="1">
      <c r="A55" s="378"/>
      <c r="B55" s="5" t="s">
        <v>113</v>
      </c>
      <c r="C55" s="494" t="s">
        <v>114</v>
      </c>
      <c r="D55" s="494"/>
      <c r="E55" s="494"/>
      <c r="F55" s="494"/>
      <c r="G55" s="494"/>
      <c r="H55" s="495"/>
      <c r="I55" s="6" t="s">
        <v>115</v>
      </c>
      <c r="J55" s="496"/>
      <c r="K55" s="497"/>
      <c r="L55" s="497"/>
      <c r="M55" s="497"/>
      <c r="N55" s="497"/>
      <c r="O55" s="497"/>
      <c r="P55" s="498"/>
      <c r="Q55" s="499"/>
      <c r="R55" s="499"/>
      <c r="S55" s="499"/>
      <c r="T55" s="499"/>
      <c r="U55" s="499"/>
      <c r="V55" s="499"/>
      <c r="W55" s="499"/>
      <c r="X55" s="499"/>
      <c r="Y55" s="499"/>
      <c r="Z55" s="499"/>
      <c r="AA55" s="499"/>
      <c r="AB55" s="499"/>
      <c r="AC55" s="499"/>
      <c r="AD55" s="499"/>
      <c r="AE55" s="499"/>
      <c r="AF55" s="499"/>
      <c r="AG55" s="499"/>
      <c r="AH55" s="499"/>
      <c r="AI55" s="499"/>
      <c r="AJ55" s="499"/>
      <c r="AK55" s="499"/>
      <c r="AL55" s="500">
        <f t="shared" si="5"/>
        <v>0</v>
      </c>
      <c r="AM55" s="500"/>
      <c r="AN55" s="500"/>
      <c r="AO55" s="500"/>
      <c r="AP55" s="500"/>
      <c r="AQ55" s="500"/>
      <c r="AR55" s="501"/>
    </row>
    <row r="56" spans="1:44" s="98" customFormat="1" ht="9.75" hidden="1" customHeight="1">
      <c r="A56" s="378"/>
      <c r="B56" s="4" t="s">
        <v>116</v>
      </c>
      <c r="C56" s="492" t="s">
        <v>117</v>
      </c>
      <c r="D56" s="492"/>
      <c r="E56" s="492"/>
      <c r="F56" s="492"/>
      <c r="G56" s="492"/>
      <c r="H56" s="493"/>
      <c r="I56" s="3" t="s">
        <v>118</v>
      </c>
      <c r="J56" s="460"/>
      <c r="K56" s="461"/>
      <c r="L56" s="461"/>
      <c r="M56" s="461"/>
      <c r="N56" s="461"/>
      <c r="O56" s="461"/>
      <c r="P56" s="462"/>
      <c r="Q56" s="463"/>
      <c r="R56" s="463"/>
      <c r="S56" s="463"/>
      <c r="T56" s="463"/>
      <c r="U56" s="463"/>
      <c r="V56" s="463"/>
      <c r="W56" s="463"/>
      <c r="X56" s="463"/>
      <c r="Y56" s="463"/>
      <c r="Z56" s="463"/>
      <c r="AA56" s="463"/>
      <c r="AB56" s="463"/>
      <c r="AC56" s="463"/>
      <c r="AD56" s="463"/>
      <c r="AE56" s="463"/>
      <c r="AF56" s="463"/>
      <c r="AG56" s="463"/>
      <c r="AH56" s="463"/>
      <c r="AI56" s="463"/>
      <c r="AJ56" s="463"/>
      <c r="AK56" s="463"/>
      <c r="AL56" s="486">
        <f>SUM(J56:AK56)</f>
        <v>0</v>
      </c>
      <c r="AM56" s="486"/>
      <c r="AN56" s="486"/>
      <c r="AO56" s="486"/>
      <c r="AP56" s="486"/>
      <c r="AQ56" s="486"/>
      <c r="AR56" s="487"/>
    </row>
    <row r="57" spans="1:44" s="98" customFormat="1" ht="9.75" hidden="1" customHeight="1">
      <c r="A57" s="378"/>
      <c r="B57" s="4" t="s">
        <v>119</v>
      </c>
      <c r="C57" s="492" t="s">
        <v>120</v>
      </c>
      <c r="D57" s="492"/>
      <c r="E57" s="492"/>
      <c r="F57" s="492"/>
      <c r="G57" s="492"/>
      <c r="H57" s="493"/>
      <c r="I57" s="3" t="s">
        <v>121</v>
      </c>
      <c r="J57" s="460"/>
      <c r="K57" s="461"/>
      <c r="L57" s="461"/>
      <c r="M57" s="461"/>
      <c r="N57" s="461"/>
      <c r="O57" s="461"/>
      <c r="P57" s="462"/>
      <c r="Q57" s="463"/>
      <c r="R57" s="463"/>
      <c r="S57" s="463"/>
      <c r="T57" s="463"/>
      <c r="U57" s="463"/>
      <c r="V57" s="463"/>
      <c r="W57" s="463"/>
      <c r="X57" s="463"/>
      <c r="Y57" s="463"/>
      <c r="Z57" s="463"/>
      <c r="AA57" s="463"/>
      <c r="AB57" s="463"/>
      <c r="AC57" s="463"/>
      <c r="AD57" s="463"/>
      <c r="AE57" s="463"/>
      <c r="AF57" s="463"/>
      <c r="AG57" s="463"/>
      <c r="AH57" s="463"/>
      <c r="AI57" s="463"/>
      <c r="AJ57" s="463"/>
      <c r="AK57" s="463"/>
      <c r="AL57" s="486">
        <f>SUM(J57:AK57)</f>
        <v>0</v>
      </c>
      <c r="AM57" s="486"/>
      <c r="AN57" s="486"/>
      <c r="AO57" s="486"/>
      <c r="AP57" s="486"/>
      <c r="AQ57" s="486"/>
      <c r="AR57" s="487"/>
    </row>
    <row r="58" spans="1:44" s="98" customFormat="1" ht="9.75" hidden="1" customHeight="1">
      <c r="A58" s="378"/>
      <c r="B58" s="4" t="s">
        <v>122</v>
      </c>
      <c r="C58" s="492" t="s">
        <v>123</v>
      </c>
      <c r="D58" s="492"/>
      <c r="E58" s="492"/>
      <c r="F58" s="492"/>
      <c r="G58" s="492"/>
      <c r="H58" s="493"/>
      <c r="I58" s="3" t="s">
        <v>124</v>
      </c>
      <c r="J58" s="460"/>
      <c r="K58" s="461"/>
      <c r="L58" s="461"/>
      <c r="M58" s="461"/>
      <c r="N58" s="461"/>
      <c r="O58" s="461"/>
      <c r="P58" s="462"/>
      <c r="Q58" s="463"/>
      <c r="R58" s="463"/>
      <c r="S58" s="463"/>
      <c r="T58" s="463"/>
      <c r="U58" s="463"/>
      <c r="V58" s="463"/>
      <c r="W58" s="463"/>
      <c r="X58" s="463"/>
      <c r="Y58" s="463"/>
      <c r="Z58" s="463"/>
      <c r="AA58" s="463"/>
      <c r="AB58" s="463"/>
      <c r="AC58" s="463"/>
      <c r="AD58" s="463"/>
      <c r="AE58" s="463"/>
      <c r="AF58" s="463"/>
      <c r="AG58" s="463"/>
      <c r="AH58" s="463"/>
      <c r="AI58" s="463"/>
      <c r="AJ58" s="463"/>
      <c r="AK58" s="463"/>
      <c r="AL58" s="486">
        <f>SUM(J58:AK58)</f>
        <v>0</v>
      </c>
      <c r="AM58" s="486"/>
      <c r="AN58" s="486"/>
      <c r="AO58" s="486"/>
      <c r="AP58" s="486"/>
      <c r="AQ58" s="486"/>
      <c r="AR58" s="487"/>
    </row>
    <row r="59" spans="1:44" s="98" customFormat="1" ht="9.75" customHeight="1">
      <c r="A59" s="378"/>
      <c r="B59" s="4" t="s">
        <v>125</v>
      </c>
      <c r="C59" s="492" t="s">
        <v>126</v>
      </c>
      <c r="D59" s="492"/>
      <c r="E59" s="492"/>
      <c r="F59" s="492"/>
      <c r="G59" s="492"/>
      <c r="H59" s="493"/>
      <c r="I59" s="3" t="s">
        <v>127</v>
      </c>
      <c r="J59" s="460"/>
      <c r="K59" s="461"/>
      <c r="L59" s="461"/>
      <c r="M59" s="461"/>
      <c r="N59" s="461"/>
      <c r="O59" s="461"/>
      <c r="P59" s="462"/>
      <c r="Q59" s="463"/>
      <c r="R59" s="463"/>
      <c r="S59" s="463"/>
      <c r="T59" s="463"/>
      <c r="U59" s="463"/>
      <c r="V59" s="463"/>
      <c r="W59" s="463"/>
      <c r="X59" s="463"/>
      <c r="Y59" s="463"/>
      <c r="Z59" s="463"/>
      <c r="AA59" s="463"/>
      <c r="AB59" s="463"/>
      <c r="AC59" s="463"/>
      <c r="AD59" s="463"/>
      <c r="AE59" s="463"/>
      <c r="AF59" s="463"/>
      <c r="AG59" s="463"/>
      <c r="AH59" s="463"/>
      <c r="AI59" s="463"/>
      <c r="AJ59" s="463"/>
      <c r="AK59" s="463"/>
      <c r="AL59" s="486">
        <f>SUM(J59:AK59)</f>
        <v>0</v>
      </c>
      <c r="AM59" s="486"/>
      <c r="AN59" s="486"/>
      <c r="AO59" s="486"/>
      <c r="AP59" s="486"/>
      <c r="AQ59" s="486"/>
      <c r="AR59" s="487"/>
    </row>
    <row r="60" spans="1:44" s="98" customFormat="1" ht="9.75" customHeight="1">
      <c r="A60" s="378"/>
      <c r="B60" s="4" t="s">
        <v>128</v>
      </c>
      <c r="C60" s="492" t="s">
        <v>129</v>
      </c>
      <c r="D60" s="492"/>
      <c r="E60" s="492"/>
      <c r="F60" s="492"/>
      <c r="G60" s="492"/>
      <c r="H60" s="493"/>
      <c r="I60" s="3" t="s">
        <v>130</v>
      </c>
      <c r="J60" s="460"/>
      <c r="K60" s="461"/>
      <c r="L60" s="461"/>
      <c r="M60" s="461"/>
      <c r="N60" s="461"/>
      <c r="O60" s="461"/>
      <c r="P60" s="462"/>
      <c r="Q60" s="463"/>
      <c r="R60" s="463"/>
      <c r="S60" s="463"/>
      <c r="T60" s="463"/>
      <c r="U60" s="463"/>
      <c r="V60" s="463"/>
      <c r="W60" s="463"/>
      <c r="X60" s="463"/>
      <c r="Y60" s="463"/>
      <c r="Z60" s="463"/>
      <c r="AA60" s="463"/>
      <c r="AB60" s="463"/>
      <c r="AC60" s="463"/>
      <c r="AD60" s="463"/>
      <c r="AE60" s="463"/>
      <c r="AF60" s="463"/>
      <c r="AG60" s="463"/>
      <c r="AH60" s="463"/>
      <c r="AI60" s="463"/>
      <c r="AJ60" s="463"/>
      <c r="AK60" s="463"/>
      <c r="AL60" s="486">
        <f t="shared" si="5"/>
        <v>0</v>
      </c>
      <c r="AM60" s="486"/>
      <c r="AN60" s="486"/>
      <c r="AO60" s="486"/>
      <c r="AP60" s="486"/>
      <c r="AQ60" s="486"/>
      <c r="AR60" s="487"/>
    </row>
    <row r="61" spans="1:44" s="98" customFormat="1" ht="9.75" customHeight="1">
      <c r="A61" s="378"/>
      <c r="B61" s="4" t="s">
        <v>131</v>
      </c>
      <c r="C61" s="492" t="s">
        <v>132</v>
      </c>
      <c r="D61" s="492"/>
      <c r="E61" s="492"/>
      <c r="F61" s="492"/>
      <c r="G61" s="492"/>
      <c r="H61" s="493"/>
      <c r="I61" s="3" t="s">
        <v>133</v>
      </c>
      <c r="J61" s="460"/>
      <c r="K61" s="461"/>
      <c r="L61" s="461"/>
      <c r="M61" s="461"/>
      <c r="N61" s="461"/>
      <c r="O61" s="461"/>
      <c r="P61" s="462"/>
      <c r="Q61" s="463"/>
      <c r="R61" s="463"/>
      <c r="S61" s="463"/>
      <c r="T61" s="463"/>
      <c r="U61" s="463"/>
      <c r="V61" s="463"/>
      <c r="W61" s="463"/>
      <c r="X61" s="463"/>
      <c r="Y61" s="463"/>
      <c r="Z61" s="463"/>
      <c r="AA61" s="463"/>
      <c r="AB61" s="463"/>
      <c r="AC61" s="463"/>
      <c r="AD61" s="463"/>
      <c r="AE61" s="463"/>
      <c r="AF61" s="463"/>
      <c r="AG61" s="463"/>
      <c r="AH61" s="463"/>
      <c r="AI61" s="463"/>
      <c r="AJ61" s="463"/>
      <c r="AK61" s="463"/>
      <c r="AL61" s="486">
        <f t="shared" si="5"/>
        <v>0</v>
      </c>
      <c r="AM61" s="486"/>
      <c r="AN61" s="486"/>
      <c r="AO61" s="486"/>
      <c r="AP61" s="486"/>
      <c r="AQ61" s="486"/>
      <c r="AR61" s="487"/>
    </row>
    <row r="62" spans="1:44" s="98" customFormat="1" ht="9.75" customHeight="1">
      <c r="A62" s="378"/>
      <c r="B62" s="5" t="s">
        <v>134</v>
      </c>
      <c r="C62" s="494" t="s">
        <v>135</v>
      </c>
      <c r="D62" s="494"/>
      <c r="E62" s="494"/>
      <c r="F62" s="494"/>
      <c r="G62" s="494"/>
      <c r="H62" s="495"/>
      <c r="I62" s="123" t="s">
        <v>430</v>
      </c>
      <c r="J62" s="496"/>
      <c r="K62" s="497"/>
      <c r="L62" s="497"/>
      <c r="M62" s="497"/>
      <c r="N62" s="497"/>
      <c r="O62" s="497"/>
      <c r="P62" s="498"/>
      <c r="Q62" s="499"/>
      <c r="R62" s="499"/>
      <c r="S62" s="499"/>
      <c r="T62" s="499"/>
      <c r="U62" s="499"/>
      <c r="V62" s="499"/>
      <c r="W62" s="499"/>
      <c r="X62" s="499"/>
      <c r="Y62" s="499"/>
      <c r="Z62" s="499"/>
      <c r="AA62" s="499"/>
      <c r="AB62" s="499"/>
      <c r="AC62" s="499"/>
      <c r="AD62" s="499"/>
      <c r="AE62" s="499"/>
      <c r="AF62" s="499"/>
      <c r="AG62" s="499"/>
      <c r="AH62" s="499"/>
      <c r="AI62" s="499"/>
      <c r="AJ62" s="499"/>
      <c r="AK62" s="499"/>
      <c r="AL62" s="500">
        <f t="shared" si="5"/>
        <v>0</v>
      </c>
      <c r="AM62" s="500"/>
      <c r="AN62" s="500"/>
      <c r="AO62" s="500"/>
      <c r="AP62" s="500"/>
      <c r="AQ62" s="500"/>
      <c r="AR62" s="501"/>
    </row>
    <row r="63" spans="1:44" s="98" customFormat="1" ht="9.75" customHeight="1">
      <c r="A63" s="378"/>
      <c r="B63" s="5" t="s">
        <v>136</v>
      </c>
      <c r="C63" s="494" t="s">
        <v>137</v>
      </c>
      <c r="D63" s="494"/>
      <c r="E63" s="494"/>
      <c r="F63" s="494"/>
      <c r="G63" s="494"/>
      <c r="H63" s="495"/>
      <c r="I63" s="6" t="s">
        <v>138</v>
      </c>
      <c r="J63" s="496"/>
      <c r="K63" s="497"/>
      <c r="L63" s="497"/>
      <c r="M63" s="497"/>
      <c r="N63" s="497"/>
      <c r="O63" s="497"/>
      <c r="P63" s="498"/>
      <c r="Q63" s="499"/>
      <c r="R63" s="499"/>
      <c r="S63" s="499"/>
      <c r="T63" s="499"/>
      <c r="U63" s="499"/>
      <c r="V63" s="499"/>
      <c r="W63" s="499"/>
      <c r="X63" s="499"/>
      <c r="Y63" s="499"/>
      <c r="Z63" s="499"/>
      <c r="AA63" s="499"/>
      <c r="AB63" s="499"/>
      <c r="AC63" s="499"/>
      <c r="AD63" s="499"/>
      <c r="AE63" s="499"/>
      <c r="AF63" s="499"/>
      <c r="AG63" s="499"/>
      <c r="AH63" s="499"/>
      <c r="AI63" s="499"/>
      <c r="AJ63" s="499"/>
      <c r="AK63" s="499"/>
      <c r="AL63" s="500">
        <f t="shared" si="5"/>
        <v>0</v>
      </c>
      <c r="AM63" s="500"/>
      <c r="AN63" s="500"/>
      <c r="AO63" s="500"/>
      <c r="AP63" s="500"/>
      <c r="AQ63" s="500"/>
      <c r="AR63" s="501"/>
    </row>
    <row r="64" spans="1:44" s="98" customFormat="1" ht="9.75" customHeight="1">
      <c r="A64" s="378"/>
      <c r="B64" s="4" t="s">
        <v>139</v>
      </c>
      <c r="C64" s="502" t="s">
        <v>140</v>
      </c>
      <c r="D64" s="502"/>
      <c r="E64" s="502"/>
      <c r="F64" s="502"/>
      <c r="G64" s="502"/>
      <c r="H64" s="503"/>
      <c r="I64" s="3" t="s">
        <v>141</v>
      </c>
      <c r="J64" s="460"/>
      <c r="K64" s="461"/>
      <c r="L64" s="461"/>
      <c r="M64" s="461"/>
      <c r="N64" s="461"/>
      <c r="O64" s="461"/>
      <c r="P64" s="462"/>
      <c r="Q64" s="463"/>
      <c r="R64" s="463"/>
      <c r="S64" s="463"/>
      <c r="T64" s="463"/>
      <c r="U64" s="463"/>
      <c r="V64" s="463"/>
      <c r="W64" s="463"/>
      <c r="X64" s="463"/>
      <c r="Y64" s="463"/>
      <c r="Z64" s="463"/>
      <c r="AA64" s="463"/>
      <c r="AB64" s="463"/>
      <c r="AC64" s="463"/>
      <c r="AD64" s="463"/>
      <c r="AE64" s="463"/>
      <c r="AF64" s="463"/>
      <c r="AG64" s="463"/>
      <c r="AH64" s="463"/>
      <c r="AI64" s="463"/>
      <c r="AJ64" s="463"/>
      <c r="AK64" s="463"/>
      <c r="AL64" s="486">
        <f t="shared" si="5"/>
        <v>0</v>
      </c>
      <c r="AM64" s="486"/>
      <c r="AN64" s="486"/>
      <c r="AO64" s="486"/>
      <c r="AP64" s="486"/>
      <c r="AQ64" s="486"/>
      <c r="AR64" s="487"/>
    </row>
    <row r="65" spans="1:64" s="98" customFormat="1" ht="9.75" customHeight="1">
      <c r="A65" s="378"/>
      <c r="B65" s="15" t="s">
        <v>211</v>
      </c>
      <c r="C65" s="492" t="s">
        <v>142</v>
      </c>
      <c r="D65" s="492"/>
      <c r="E65" s="492"/>
      <c r="F65" s="492"/>
      <c r="G65" s="492"/>
      <c r="H65" s="493"/>
      <c r="I65" s="3" t="s">
        <v>143</v>
      </c>
      <c r="J65" s="520"/>
      <c r="K65" s="521"/>
      <c r="L65" s="521"/>
      <c r="M65" s="521"/>
      <c r="N65" s="521"/>
      <c r="O65" s="521"/>
      <c r="P65" s="522"/>
      <c r="Q65" s="523"/>
      <c r="R65" s="523"/>
      <c r="S65" s="523"/>
      <c r="T65" s="523"/>
      <c r="U65" s="523"/>
      <c r="V65" s="523"/>
      <c r="W65" s="523"/>
      <c r="X65" s="523"/>
      <c r="Y65" s="523"/>
      <c r="Z65" s="523"/>
      <c r="AA65" s="523"/>
      <c r="AB65" s="523"/>
      <c r="AC65" s="523"/>
      <c r="AD65" s="523"/>
      <c r="AE65" s="523"/>
      <c r="AF65" s="523"/>
      <c r="AG65" s="523"/>
      <c r="AH65" s="523"/>
      <c r="AI65" s="523"/>
      <c r="AJ65" s="523"/>
      <c r="AK65" s="523"/>
      <c r="AL65" s="524">
        <f t="shared" si="5"/>
        <v>0</v>
      </c>
      <c r="AM65" s="524"/>
      <c r="AN65" s="524"/>
      <c r="AO65" s="524"/>
      <c r="AP65" s="524"/>
      <c r="AQ65" s="524"/>
      <c r="AR65" s="525"/>
      <c r="AT65" s="113" t="s">
        <v>523</v>
      </c>
    </row>
    <row r="66" spans="1:64" s="98" customFormat="1" ht="15" customHeight="1">
      <c r="A66" s="378"/>
      <c r="B66" s="515" t="s">
        <v>144</v>
      </c>
      <c r="C66" s="516"/>
      <c r="D66" s="517" t="s">
        <v>145</v>
      </c>
      <c r="E66" s="517"/>
      <c r="F66" s="517"/>
      <c r="G66" s="517"/>
      <c r="H66" s="517"/>
      <c r="I66" s="518"/>
      <c r="J66" s="504">
        <f>SUM(J64:P65,J56:P61,J53:P54,J35:P51)</f>
        <v>0</v>
      </c>
      <c r="K66" s="505"/>
      <c r="L66" s="505"/>
      <c r="M66" s="505"/>
      <c r="N66" s="505"/>
      <c r="O66" s="505"/>
      <c r="P66" s="519"/>
      <c r="Q66" s="504">
        <f>SUM(Q35:W51,Q53:W61,Q64:W65)</f>
        <v>0</v>
      </c>
      <c r="R66" s="505"/>
      <c r="S66" s="505"/>
      <c r="T66" s="505"/>
      <c r="U66" s="505"/>
      <c r="V66" s="505"/>
      <c r="W66" s="519"/>
      <c r="X66" s="504">
        <f>SUM(X35:AD51,X53:AD61,X64:AD65)</f>
        <v>0</v>
      </c>
      <c r="Y66" s="505"/>
      <c r="Z66" s="505"/>
      <c r="AA66" s="505"/>
      <c r="AB66" s="505"/>
      <c r="AC66" s="505"/>
      <c r="AD66" s="519"/>
      <c r="AE66" s="504">
        <f>SUM(AE35:AK51,AE53:AK61,AE64:AK65)</f>
        <v>0</v>
      </c>
      <c r="AF66" s="505"/>
      <c r="AG66" s="505"/>
      <c r="AH66" s="505"/>
      <c r="AI66" s="505"/>
      <c r="AJ66" s="505"/>
      <c r="AK66" s="519"/>
      <c r="AL66" s="504">
        <f>SUM(AL35:AR51,AL53:AR61,AL64:AR65)</f>
        <v>0</v>
      </c>
      <c r="AM66" s="505"/>
      <c r="AN66" s="505"/>
      <c r="AO66" s="505"/>
      <c r="AP66" s="505"/>
      <c r="AQ66" s="505"/>
      <c r="AR66" s="506"/>
      <c r="AT66" s="40" t="s">
        <v>519</v>
      </c>
      <c r="AU66" s="40" t="s">
        <v>520</v>
      </c>
      <c r="AV66" s="243" t="s">
        <v>526</v>
      </c>
    </row>
    <row r="67" spans="1:64" s="98" customFormat="1" ht="15" customHeight="1" thickBot="1">
      <c r="A67" s="451"/>
      <c r="B67" s="507" t="s">
        <v>146</v>
      </c>
      <c r="C67" s="508"/>
      <c r="D67" s="509" t="s">
        <v>147</v>
      </c>
      <c r="E67" s="509"/>
      <c r="F67" s="509"/>
      <c r="G67" s="509"/>
      <c r="H67" s="509"/>
      <c r="I67" s="510"/>
      <c r="J67" s="511">
        <f>SUM(J62:P63,J55,J52)</f>
        <v>0</v>
      </c>
      <c r="K67" s="512"/>
      <c r="L67" s="512"/>
      <c r="M67" s="512"/>
      <c r="N67" s="512"/>
      <c r="O67" s="512"/>
      <c r="P67" s="513"/>
      <c r="Q67" s="511">
        <f>SUM(Q62:W63,Q55,Q52)</f>
        <v>0</v>
      </c>
      <c r="R67" s="512"/>
      <c r="S67" s="512"/>
      <c r="T67" s="512"/>
      <c r="U67" s="512"/>
      <c r="V67" s="512"/>
      <c r="W67" s="513"/>
      <c r="X67" s="511">
        <f>SUM(X62:AD63,X55,X52)</f>
        <v>0</v>
      </c>
      <c r="Y67" s="512"/>
      <c r="Z67" s="512"/>
      <c r="AA67" s="512"/>
      <c r="AB67" s="512"/>
      <c r="AC67" s="512"/>
      <c r="AD67" s="513"/>
      <c r="AE67" s="511">
        <f>SUM(AE62:AK63,AE55,AE52)</f>
        <v>0</v>
      </c>
      <c r="AF67" s="512"/>
      <c r="AG67" s="512"/>
      <c r="AH67" s="512"/>
      <c r="AI67" s="512"/>
      <c r="AJ67" s="512"/>
      <c r="AK67" s="513"/>
      <c r="AL67" s="511">
        <f>SUM(AL62:AR63,AL55,AL52)</f>
        <v>0</v>
      </c>
      <c r="AM67" s="512"/>
      <c r="AN67" s="512"/>
      <c r="AO67" s="512"/>
      <c r="AP67" s="512"/>
      <c r="AQ67" s="512"/>
      <c r="AR67" s="514"/>
      <c r="AT67" s="200">
        <f>Q69</f>
        <v>112802</v>
      </c>
      <c r="AU67" s="200">
        <f>X69</f>
        <v>11280</v>
      </c>
      <c r="AV67" s="244"/>
    </row>
    <row r="68" spans="1:64" s="98" customFormat="1" ht="15" customHeight="1">
      <c r="A68" s="450" t="s">
        <v>237</v>
      </c>
      <c r="B68" s="556" t="s">
        <v>240</v>
      </c>
      <c r="C68" s="556"/>
      <c r="D68" s="556"/>
      <c r="E68" s="556"/>
      <c r="F68" s="556"/>
      <c r="G68" s="556"/>
      <c r="H68" s="556"/>
      <c r="I68" s="556"/>
      <c r="J68" s="556"/>
      <c r="K68" s="556"/>
      <c r="L68" s="556"/>
      <c r="M68" s="556"/>
      <c r="N68" s="556"/>
      <c r="O68" s="556"/>
      <c r="P68" s="557"/>
      <c r="Q68" s="558" t="s">
        <v>256</v>
      </c>
      <c r="R68" s="558"/>
      <c r="S68" s="558"/>
      <c r="T68" s="558"/>
      <c r="U68" s="558"/>
      <c r="V68" s="558"/>
      <c r="W68" s="558"/>
      <c r="X68" s="559" t="s">
        <v>257</v>
      </c>
      <c r="Y68" s="558"/>
      <c r="Z68" s="558"/>
      <c r="AA68" s="558"/>
      <c r="AB68" s="558"/>
      <c r="AC68" s="558"/>
      <c r="AD68" s="558"/>
      <c r="AE68" s="558" t="s">
        <v>258</v>
      </c>
      <c r="AF68" s="558"/>
      <c r="AG68" s="558"/>
      <c r="AH68" s="558"/>
      <c r="AI68" s="558"/>
      <c r="AJ68" s="558"/>
      <c r="AK68" s="558"/>
      <c r="AL68" s="560" t="s">
        <v>60</v>
      </c>
      <c r="AM68" s="560"/>
      <c r="AN68" s="560"/>
      <c r="AO68" s="560"/>
      <c r="AP68" s="560"/>
      <c r="AQ68" s="560"/>
      <c r="AR68" s="561"/>
      <c r="AT68" s="996" t="s">
        <v>500</v>
      </c>
      <c r="AU68" s="996"/>
      <c r="AV68" s="178" t="s">
        <v>501</v>
      </c>
      <c r="AW68" s="178" t="s">
        <v>502</v>
      </c>
      <c r="AX68" s="178" t="s">
        <v>503</v>
      </c>
      <c r="AY68" s="178" t="s">
        <v>504</v>
      </c>
      <c r="AZ68" s="243" t="s">
        <v>524</v>
      </c>
    </row>
    <row r="69" spans="1:64" s="98" customFormat="1" ht="15" customHeight="1">
      <c r="A69" s="378"/>
      <c r="B69" s="562" t="s">
        <v>325</v>
      </c>
      <c r="C69" s="563"/>
      <c r="D69" s="563"/>
      <c r="E69" s="563"/>
      <c r="F69" s="563"/>
      <c r="G69" s="563"/>
      <c r="H69" s="563"/>
      <c r="I69" s="563"/>
      <c r="J69" s="563"/>
      <c r="K69" s="563"/>
      <c r="L69" s="563"/>
      <c r="M69" s="563"/>
      <c r="N69" s="563"/>
      <c r="O69" s="563"/>
      <c r="P69" s="564"/>
      <c r="Q69" s="547">
        <f>AK140</f>
        <v>112802</v>
      </c>
      <c r="R69" s="547"/>
      <c r="S69" s="547"/>
      <c r="T69" s="547"/>
      <c r="U69" s="547"/>
      <c r="V69" s="547"/>
      <c r="W69" s="547"/>
      <c r="X69" s="547">
        <f>IF(Q69="","",TRUNC(Q69*10%,0))</f>
        <v>11280</v>
      </c>
      <c r="Y69" s="547"/>
      <c r="Z69" s="547"/>
      <c r="AA69" s="547"/>
      <c r="AB69" s="547"/>
      <c r="AC69" s="547"/>
      <c r="AD69" s="547"/>
      <c r="AE69" s="547"/>
      <c r="AF69" s="547"/>
      <c r="AG69" s="547"/>
      <c r="AH69" s="547"/>
      <c r="AI69" s="547"/>
      <c r="AJ69" s="547"/>
      <c r="AK69" s="547"/>
      <c r="AL69" s="547">
        <f t="shared" ref="AL69:AL75" si="6">SUM(Q69:AK69)</f>
        <v>124082</v>
      </c>
      <c r="AM69" s="547"/>
      <c r="AN69" s="547"/>
      <c r="AO69" s="547"/>
      <c r="AP69" s="547"/>
      <c r="AQ69" s="547"/>
      <c r="AR69" s="548"/>
      <c r="AT69" s="178" t="s">
        <v>497</v>
      </c>
      <c r="AU69" s="199" t="s">
        <v>521</v>
      </c>
      <c r="AV69" s="178" t="s">
        <v>522</v>
      </c>
      <c r="AW69" s="198">
        <v>1</v>
      </c>
      <c r="AX69" s="195">
        <f>L91</f>
        <v>13495760</v>
      </c>
      <c r="AY69" s="200">
        <f>Q75</f>
        <v>-77870</v>
      </c>
      <c r="AZ69" s="243"/>
    </row>
    <row r="70" spans="1:64" s="98" customFormat="1" ht="15" customHeight="1">
      <c r="A70" s="378"/>
      <c r="B70" s="549" t="s">
        <v>242</v>
      </c>
      <c r="C70" s="549"/>
      <c r="D70" s="550" t="s">
        <v>431</v>
      </c>
      <c r="E70" s="551"/>
      <c r="F70" s="551"/>
      <c r="G70" s="552"/>
      <c r="H70" s="538" t="s">
        <v>241</v>
      </c>
      <c r="I70" s="539"/>
      <c r="J70" s="553">
        <f>Q23</f>
        <v>0</v>
      </c>
      <c r="K70" s="554"/>
      <c r="L70" s="554"/>
      <c r="M70" s="554"/>
      <c r="N70" s="554"/>
      <c r="O70" s="554"/>
      <c r="P70" s="555"/>
      <c r="Q70" s="526">
        <v>0</v>
      </c>
      <c r="R70" s="527"/>
      <c r="S70" s="527"/>
      <c r="T70" s="527"/>
      <c r="U70" s="527"/>
      <c r="V70" s="527"/>
      <c r="W70" s="528"/>
      <c r="X70" s="526">
        <v>0</v>
      </c>
      <c r="Y70" s="527"/>
      <c r="Z70" s="527"/>
      <c r="AA70" s="527"/>
      <c r="AB70" s="527"/>
      <c r="AC70" s="527"/>
      <c r="AD70" s="528"/>
      <c r="AE70" s="529"/>
      <c r="AF70" s="530"/>
      <c r="AG70" s="530"/>
      <c r="AH70" s="530"/>
      <c r="AI70" s="530"/>
      <c r="AJ70" s="530"/>
      <c r="AK70" s="531"/>
      <c r="AL70" s="532">
        <f t="shared" si="6"/>
        <v>0</v>
      </c>
      <c r="AM70" s="533"/>
      <c r="AN70" s="533"/>
      <c r="AO70" s="533"/>
      <c r="AP70" s="533"/>
      <c r="AQ70" s="533"/>
      <c r="AR70" s="534"/>
      <c r="AV70" s="121"/>
      <c r="AW70" s="121"/>
      <c r="AX70" s="121"/>
      <c r="BG70" s="178" t="s">
        <v>500</v>
      </c>
      <c r="BH70" s="178" t="s">
        <v>514</v>
      </c>
      <c r="BI70" s="178" t="s">
        <v>509</v>
      </c>
      <c r="BJ70" s="178" t="s">
        <v>515</v>
      </c>
      <c r="BK70" s="178" t="s">
        <v>516</v>
      </c>
      <c r="BL70" s="178" t="s">
        <v>517</v>
      </c>
    </row>
    <row r="71" spans="1:64" s="98" customFormat="1" ht="15" customHeight="1">
      <c r="A71" s="378"/>
      <c r="B71" s="549"/>
      <c r="C71" s="549"/>
      <c r="D71" s="535" t="s">
        <v>243</v>
      </c>
      <c r="E71" s="536"/>
      <c r="F71" s="536"/>
      <c r="G71" s="537"/>
      <c r="H71" s="538" t="s">
        <v>148</v>
      </c>
      <c r="I71" s="539"/>
      <c r="J71" s="540">
        <f>X23</f>
        <v>0</v>
      </c>
      <c r="K71" s="541"/>
      <c r="L71" s="541"/>
      <c r="M71" s="541"/>
      <c r="N71" s="541"/>
      <c r="O71" s="541"/>
      <c r="P71" s="542"/>
      <c r="Q71" s="543">
        <v>0</v>
      </c>
      <c r="R71" s="543"/>
      <c r="S71" s="543"/>
      <c r="T71" s="543"/>
      <c r="U71" s="543"/>
      <c r="V71" s="543"/>
      <c r="W71" s="543"/>
      <c r="X71" s="543">
        <v>0</v>
      </c>
      <c r="Y71" s="543"/>
      <c r="Z71" s="543"/>
      <c r="AA71" s="543"/>
      <c r="AB71" s="543"/>
      <c r="AC71" s="543"/>
      <c r="AD71" s="543"/>
      <c r="AE71" s="544"/>
      <c r="AF71" s="544"/>
      <c r="AG71" s="544"/>
      <c r="AH71" s="544"/>
      <c r="AI71" s="544"/>
      <c r="AJ71" s="544"/>
      <c r="AK71" s="544"/>
      <c r="AL71" s="545">
        <f t="shared" si="6"/>
        <v>0</v>
      </c>
      <c r="AM71" s="545"/>
      <c r="AN71" s="545"/>
      <c r="AO71" s="545"/>
      <c r="AP71" s="545"/>
      <c r="AQ71" s="545"/>
      <c r="AR71" s="546"/>
      <c r="AT71" s="121"/>
      <c r="AU71" s="121"/>
      <c r="AV71" s="121"/>
      <c r="AW71" s="121"/>
      <c r="AX71" s="121"/>
    </row>
    <row r="72" spans="1:64" s="98" customFormat="1" ht="15" customHeight="1" thickBot="1">
      <c r="A72" s="378"/>
      <c r="B72" s="549"/>
      <c r="C72" s="549"/>
      <c r="D72" s="592" t="s">
        <v>149</v>
      </c>
      <c r="E72" s="593"/>
      <c r="F72" s="593"/>
      <c r="G72" s="594"/>
      <c r="H72" s="595" t="s">
        <v>150</v>
      </c>
      <c r="I72" s="596"/>
      <c r="J72" s="597">
        <f>AE23</f>
        <v>0</v>
      </c>
      <c r="K72" s="598"/>
      <c r="L72" s="598"/>
      <c r="M72" s="598"/>
      <c r="N72" s="598"/>
      <c r="O72" s="598"/>
      <c r="P72" s="599"/>
      <c r="Q72" s="600"/>
      <c r="R72" s="600"/>
      <c r="S72" s="600"/>
      <c r="T72" s="600"/>
      <c r="U72" s="600"/>
      <c r="V72" s="600"/>
      <c r="W72" s="600"/>
      <c r="X72" s="600"/>
      <c r="Y72" s="600"/>
      <c r="Z72" s="600"/>
      <c r="AA72" s="600"/>
      <c r="AB72" s="600"/>
      <c r="AC72" s="600"/>
      <c r="AD72" s="600"/>
      <c r="AE72" s="601"/>
      <c r="AF72" s="601"/>
      <c r="AG72" s="601"/>
      <c r="AH72" s="601"/>
      <c r="AI72" s="601"/>
      <c r="AJ72" s="601"/>
      <c r="AK72" s="601"/>
      <c r="AL72" s="602">
        <f t="shared" si="6"/>
        <v>0</v>
      </c>
      <c r="AM72" s="602"/>
      <c r="AN72" s="602"/>
      <c r="AO72" s="602"/>
      <c r="AP72" s="602"/>
      <c r="AQ72" s="602"/>
      <c r="AR72" s="603"/>
      <c r="AT72" s="113" t="s">
        <v>518</v>
      </c>
      <c r="AU72" s="121"/>
      <c r="AV72" s="121"/>
      <c r="AW72" s="121"/>
      <c r="AX72" s="121"/>
      <c r="BA72" s="113" t="s">
        <v>505</v>
      </c>
    </row>
    <row r="73" spans="1:64" s="98" customFormat="1" ht="15" customHeight="1" thickBot="1">
      <c r="A73" s="378"/>
      <c r="B73" s="549"/>
      <c r="C73" s="549"/>
      <c r="D73" s="581" t="s">
        <v>259</v>
      </c>
      <c r="E73" s="582"/>
      <c r="F73" s="582"/>
      <c r="G73" s="582"/>
      <c r="H73" s="582"/>
      <c r="I73" s="582"/>
      <c r="J73" s="583">
        <f>J23</f>
        <v>3128512347</v>
      </c>
      <c r="K73" s="583"/>
      <c r="L73" s="583"/>
      <c r="M73" s="583"/>
      <c r="N73" s="583"/>
      <c r="O73" s="583"/>
      <c r="P73" s="583"/>
      <c r="Q73" s="584">
        <v>190680</v>
      </c>
      <c r="R73" s="585"/>
      <c r="S73" s="585"/>
      <c r="T73" s="585"/>
      <c r="U73" s="585"/>
      <c r="V73" s="585"/>
      <c r="W73" s="585"/>
      <c r="X73" s="585">
        <v>19050</v>
      </c>
      <c r="Y73" s="585"/>
      <c r="Z73" s="585"/>
      <c r="AA73" s="585"/>
      <c r="AB73" s="585"/>
      <c r="AC73" s="585"/>
      <c r="AD73" s="585"/>
      <c r="AE73" s="586"/>
      <c r="AF73" s="587"/>
      <c r="AG73" s="587"/>
      <c r="AH73" s="587"/>
      <c r="AI73" s="587"/>
      <c r="AJ73" s="587"/>
      <c r="AK73" s="588"/>
      <c r="AL73" s="589">
        <f t="shared" si="6"/>
        <v>209730</v>
      </c>
      <c r="AM73" s="590"/>
      <c r="AN73" s="590"/>
      <c r="AO73" s="590"/>
      <c r="AP73" s="590"/>
      <c r="AQ73" s="590"/>
      <c r="AR73" s="591"/>
      <c r="AT73" s="113" t="s">
        <v>496</v>
      </c>
      <c r="AU73" s="121"/>
      <c r="AV73" s="121"/>
      <c r="AW73" s="121"/>
      <c r="AX73" s="121"/>
      <c r="BA73" s="996" t="s">
        <v>506</v>
      </c>
      <c r="BB73" s="996" t="s">
        <v>508</v>
      </c>
      <c r="BC73" s="996"/>
      <c r="BD73" s="996" t="s">
        <v>511</v>
      </c>
      <c r="BE73" s="996"/>
      <c r="BG73" s="178" t="str">
        <f>BD73</f>
        <v>(15)가감세액(조정액)</v>
      </c>
      <c r="BH73" s="198">
        <v>1</v>
      </c>
      <c r="BI73" s="178"/>
      <c r="BJ73" s="196">
        <f>BC75</f>
        <v>-7770</v>
      </c>
      <c r="BK73" s="178"/>
      <c r="BL73" s="178"/>
    </row>
    <row r="74" spans="1:64" s="98" customFormat="1" ht="15" customHeight="1" thickBot="1">
      <c r="A74" s="378"/>
      <c r="B74" s="568" t="s">
        <v>260</v>
      </c>
      <c r="C74" s="569"/>
      <c r="D74" s="569"/>
      <c r="E74" s="569"/>
      <c r="F74" s="570" t="s">
        <v>244</v>
      </c>
      <c r="G74" s="571"/>
      <c r="H74" s="571"/>
      <c r="I74" s="571"/>
      <c r="J74" s="571"/>
      <c r="K74" s="571"/>
      <c r="L74" s="571"/>
      <c r="M74" s="571"/>
      <c r="N74" s="571"/>
      <c r="O74" s="571"/>
      <c r="P74" s="572"/>
      <c r="Q74" s="573"/>
      <c r="R74" s="574"/>
      <c r="S74" s="574"/>
      <c r="T74" s="574"/>
      <c r="U74" s="574"/>
      <c r="V74" s="574"/>
      <c r="W74" s="575"/>
      <c r="X74" s="573"/>
      <c r="Y74" s="574"/>
      <c r="Z74" s="574"/>
      <c r="AA74" s="574"/>
      <c r="AB74" s="574"/>
      <c r="AC74" s="574"/>
      <c r="AD74" s="575"/>
      <c r="AE74" s="576"/>
      <c r="AF74" s="576"/>
      <c r="AG74" s="576"/>
      <c r="AH74" s="576"/>
      <c r="AI74" s="576"/>
      <c r="AJ74" s="576"/>
      <c r="AK74" s="577"/>
      <c r="AL74" s="578"/>
      <c r="AM74" s="579"/>
      <c r="AN74" s="579"/>
      <c r="AO74" s="579"/>
      <c r="AP74" s="579"/>
      <c r="AQ74" s="579"/>
      <c r="AR74" s="580"/>
      <c r="AT74" s="996" t="s">
        <v>500</v>
      </c>
      <c r="AU74" s="996"/>
      <c r="AV74" s="178" t="s">
        <v>501</v>
      </c>
      <c r="AW74" s="178" t="s">
        <v>502</v>
      </c>
      <c r="AX74" s="178" t="s">
        <v>503</v>
      </c>
      <c r="AY74" s="178" t="s">
        <v>504</v>
      </c>
      <c r="AZ74" s="245" t="s">
        <v>525</v>
      </c>
      <c r="BA74" s="996"/>
      <c r="BB74" s="178" t="s">
        <v>509</v>
      </c>
      <c r="BC74" s="178" t="s">
        <v>510</v>
      </c>
      <c r="BD74" s="178" t="s">
        <v>512</v>
      </c>
      <c r="BE74" s="178" t="s">
        <v>513</v>
      </c>
    </row>
    <row r="75" spans="1:64" s="98" customFormat="1" ht="15" customHeight="1" thickBot="1">
      <c r="A75" s="378"/>
      <c r="B75" s="617" t="s">
        <v>261</v>
      </c>
      <c r="C75" s="618"/>
      <c r="D75" s="618"/>
      <c r="E75" s="618"/>
      <c r="F75" s="619" t="s">
        <v>262</v>
      </c>
      <c r="G75" s="619"/>
      <c r="H75" s="619"/>
      <c r="I75" s="619"/>
      <c r="J75" s="619"/>
      <c r="K75" s="619"/>
      <c r="L75" s="619"/>
      <c r="M75" s="619"/>
      <c r="N75" s="619"/>
      <c r="O75" s="619"/>
      <c r="P75" s="620"/>
      <c r="Q75" s="621">
        <f>TRUNC(Q69-Q70-Q71-Q72-Q73-Q74,-1)</f>
        <v>-77870</v>
      </c>
      <c r="R75" s="621"/>
      <c r="S75" s="621"/>
      <c r="T75" s="621"/>
      <c r="U75" s="621"/>
      <c r="V75" s="621"/>
      <c r="W75" s="621"/>
      <c r="X75" s="621">
        <f>TRUNC(X69-X70-X71-X72-X73-X74,-1)</f>
        <v>-7770</v>
      </c>
      <c r="Y75" s="621"/>
      <c r="Z75" s="621"/>
      <c r="AA75" s="621"/>
      <c r="AB75" s="621"/>
      <c r="AC75" s="621"/>
      <c r="AD75" s="621"/>
      <c r="AE75" s="621">
        <f>TRUNC(AE69-AE70-AE71-AE72-AE73-AE74,-1)</f>
        <v>0</v>
      </c>
      <c r="AF75" s="621"/>
      <c r="AG75" s="621"/>
      <c r="AH75" s="621"/>
      <c r="AI75" s="621"/>
      <c r="AJ75" s="621"/>
      <c r="AK75" s="621"/>
      <c r="AL75" s="565">
        <f t="shared" si="6"/>
        <v>-85640</v>
      </c>
      <c r="AM75" s="566"/>
      <c r="AN75" s="566"/>
      <c r="AO75" s="566"/>
      <c r="AP75" s="566"/>
      <c r="AQ75" s="566"/>
      <c r="AR75" s="567"/>
      <c r="AT75" s="178" t="s">
        <v>497</v>
      </c>
      <c r="AU75" s="199" t="s">
        <v>498</v>
      </c>
      <c r="AV75" s="178" t="s">
        <v>499</v>
      </c>
      <c r="AW75" s="198">
        <v>1</v>
      </c>
      <c r="AX75" s="170">
        <f>L91</f>
        <v>13495760</v>
      </c>
      <c r="AY75" s="200">
        <f>Q75</f>
        <v>-77870</v>
      </c>
      <c r="AZ75" s="245"/>
      <c r="BA75" s="178" t="s">
        <v>507</v>
      </c>
      <c r="BB75" s="196">
        <f>AY75</f>
        <v>-77870</v>
      </c>
      <c r="BC75" s="196">
        <f>X75</f>
        <v>-7770</v>
      </c>
      <c r="BD75" s="40">
        <f>IF(X75&gt;0,X75,0)</f>
        <v>0</v>
      </c>
      <c r="BE75" s="197">
        <f>IF(X75&gt;0,0,X75*-1)</f>
        <v>7770</v>
      </c>
    </row>
    <row r="76" spans="1:64" s="98"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c r="AT76" s="121"/>
      <c r="AU76" s="121"/>
      <c r="AV76" s="121"/>
      <c r="AW76" s="121"/>
      <c r="AX76" s="121"/>
    </row>
    <row r="77" spans="1:64" s="98" customFormat="1" ht="9" customHeight="1">
      <c r="A77" s="54"/>
      <c r="B77" s="612" t="s">
        <v>319</v>
      </c>
      <c r="C77" s="613"/>
      <c r="D77" s="613"/>
      <c r="E77" s="613"/>
      <c r="F77" s="613"/>
      <c r="G77" s="608" t="s">
        <v>318</v>
      </c>
      <c r="H77" s="654">
        <v>393780</v>
      </c>
      <c r="I77" s="654"/>
      <c r="J77" s="654"/>
      <c r="K77" s="654"/>
      <c r="L77" s="609" t="s">
        <v>151</v>
      </c>
      <c r="M77" s="131"/>
      <c r="N77" s="131"/>
      <c r="O77" s="131"/>
      <c r="P77" s="131"/>
      <c r="Q77" s="132"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c r="AT77" s="121"/>
      <c r="AU77" s="121"/>
      <c r="AV77" s="121"/>
      <c r="AW77" s="121"/>
      <c r="AX77" s="121"/>
    </row>
    <row r="78" spans="1:64" s="98" customFormat="1" ht="9" customHeight="1">
      <c r="A78" s="54"/>
      <c r="B78" s="614"/>
      <c r="C78" s="615"/>
      <c r="D78" s="615"/>
      <c r="E78" s="615"/>
      <c r="F78" s="615"/>
      <c r="G78" s="318"/>
      <c r="H78" s="655"/>
      <c r="I78" s="655"/>
      <c r="J78" s="655"/>
      <c r="K78" s="655"/>
      <c r="L78" s="610"/>
      <c r="M78" s="131"/>
      <c r="N78" s="131"/>
      <c r="O78" s="131"/>
      <c r="P78" s="131"/>
      <c r="Q78" s="13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c r="AT78" s="121"/>
      <c r="AU78" s="121"/>
      <c r="AV78" s="121"/>
      <c r="AW78" s="121"/>
      <c r="AX78" s="121"/>
    </row>
    <row r="79" spans="1:64" s="98" customFormat="1" ht="9" customHeight="1">
      <c r="A79" s="54"/>
      <c r="B79" s="604" t="s">
        <v>320</v>
      </c>
      <c r="C79" s="605"/>
      <c r="D79" s="605"/>
      <c r="E79" s="605"/>
      <c r="F79" s="605"/>
      <c r="G79" s="608" t="s">
        <v>318</v>
      </c>
      <c r="H79" s="654">
        <v>109540</v>
      </c>
      <c r="I79" s="654"/>
      <c r="J79" s="654"/>
      <c r="K79" s="654"/>
      <c r="L79" s="609" t="s">
        <v>151</v>
      </c>
      <c r="M79" s="131"/>
      <c r="N79" s="131"/>
      <c r="O79" s="131"/>
      <c r="P79" s="131"/>
      <c r="Q79" s="130"/>
      <c r="R79" s="128"/>
      <c r="S79" s="128"/>
      <c r="T79" s="128"/>
      <c r="U79" s="128"/>
      <c r="V79" s="128"/>
      <c r="W79" s="128"/>
      <c r="X79" s="616">
        <f ca="1">TODAY()</f>
        <v>44049</v>
      </c>
      <c r="Y79" s="616"/>
      <c r="Z79" s="616"/>
      <c r="AA79" s="616"/>
      <c r="AB79" s="616"/>
      <c r="AC79" s="616"/>
      <c r="AD79" s="128"/>
      <c r="AE79" s="128"/>
      <c r="AF79" s="128"/>
      <c r="AG79" s="128"/>
      <c r="AH79" s="128"/>
      <c r="AI79" s="128"/>
      <c r="AJ79" s="128"/>
      <c r="AK79" s="129"/>
      <c r="AL79" s="129"/>
      <c r="AM79" s="129"/>
      <c r="AN79" s="129"/>
      <c r="AO79" s="129"/>
      <c r="AP79" s="129"/>
      <c r="AQ79" s="129"/>
      <c r="AR79" s="34"/>
    </row>
    <row r="80" spans="1:64" s="98" customFormat="1" ht="9" customHeight="1">
      <c r="A80" s="54"/>
      <c r="B80" s="606"/>
      <c r="C80" s="607"/>
      <c r="D80" s="607"/>
      <c r="E80" s="607"/>
      <c r="F80" s="607"/>
      <c r="G80" s="318"/>
      <c r="H80" s="655"/>
      <c r="I80" s="655"/>
      <c r="J80" s="655"/>
      <c r="K80" s="655"/>
      <c r="L80" s="610"/>
      <c r="M80" s="131"/>
      <c r="N80" s="131"/>
      <c r="O80" s="131"/>
      <c r="P80" s="131"/>
      <c r="Q80" s="132"/>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98" customFormat="1" ht="9" customHeight="1">
      <c r="A81" s="54"/>
      <c r="B81" s="612" t="s">
        <v>321</v>
      </c>
      <c r="C81" s="613"/>
      <c r="D81" s="613"/>
      <c r="E81" s="613"/>
      <c r="F81" s="613"/>
      <c r="G81" s="608" t="s">
        <v>318</v>
      </c>
      <c r="H81" s="654">
        <v>39810</v>
      </c>
      <c r="I81" s="654"/>
      <c r="J81" s="654"/>
      <c r="K81" s="654"/>
      <c r="L81" s="609" t="s">
        <v>151</v>
      </c>
      <c r="M81" s="131"/>
      <c r="N81" s="131"/>
      <c r="O81" s="131"/>
      <c r="P81" s="131"/>
      <c r="Q81" s="128"/>
      <c r="R81" s="611" t="str">
        <f>J15</f>
        <v>㈜선우회계법인</v>
      </c>
      <c r="S81" s="611"/>
      <c r="T81" s="611"/>
      <c r="U81" s="611"/>
      <c r="V81" s="611"/>
      <c r="W81" s="611"/>
      <c r="X81" s="611"/>
      <c r="Y81" s="611"/>
      <c r="Z81" s="611"/>
      <c r="AA81" s="611"/>
      <c r="AB81" s="611"/>
      <c r="AC81" s="611"/>
      <c r="AD81" s="611"/>
      <c r="AE81" s="611"/>
      <c r="AF81" s="133"/>
      <c r="AG81" s="133"/>
      <c r="AH81" s="133"/>
      <c r="AI81" s="128"/>
      <c r="AJ81" s="128"/>
      <c r="AK81" s="129"/>
      <c r="AL81" s="129"/>
      <c r="AM81" s="129"/>
      <c r="AN81" s="129"/>
      <c r="AO81" s="129"/>
      <c r="AP81" s="129"/>
      <c r="AQ81" s="129"/>
      <c r="AR81" s="34"/>
    </row>
    <row r="82" spans="1:50" s="98" customFormat="1" ht="9" customHeight="1">
      <c r="A82" s="54"/>
      <c r="B82" s="614"/>
      <c r="C82" s="615"/>
      <c r="D82" s="615"/>
      <c r="E82" s="615"/>
      <c r="F82" s="615"/>
      <c r="G82" s="318"/>
      <c r="H82" s="655"/>
      <c r="I82" s="655"/>
      <c r="J82" s="655"/>
      <c r="K82" s="655"/>
      <c r="L82" s="610"/>
      <c r="M82" s="131"/>
      <c r="N82" s="131"/>
      <c r="O82" s="131"/>
      <c r="P82" s="131"/>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433590</v>
      </c>
    </row>
    <row r="83" spans="1:50" s="98" customFormat="1" ht="9" customHeight="1">
      <c r="A83" s="54"/>
      <c r="B83" s="604" t="s">
        <v>322</v>
      </c>
      <c r="C83" s="605"/>
      <c r="D83" s="605"/>
      <c r="E83" s="605"/>
      <c r="F83" s="605"/>
      <c r="G83" s="608" t="s">
        <v>318</v>
      </c>
      <c r="H83" s="654">
        <v>486000</v>
      </c>
      <c r="I83" s="654"/>
      <c r="J83" s="654"/>
      <c r="K83" s="654"/>
      <c r="L83" s="609" t="s">
        <v>151</v>
      </c>
      <c r="M83" s="131"/>
      <c r="N83" s="131"/>
      <c r="O83" s="131"/>
      <c r="P83" s="651" t="s">
        <v>152</v>
      </c>
      <c r="Q83" s="651"/>
      <c r="R83" s="651"/>
      <c r="S83" s="651"/>
      <c r="T83" s="651"/>
      <c r="U83" s="651"/>
      <c r="V83" s="652" t="str">
        <f>AG15</f>
        <v>서예지</v>
      </c>
      <c r="W83" s="652"/>
      <c r="X83" s="652"/>
      <c r="Y83" s="652"/>
      <c r="Z83" s="652"/>
      <c r="AA83" s="652"/>
      <c r="AB83" s="652"/>
      <c r="AC83" s="652"/>
      <c r="AD83" s="127" t="s">
        <v>311</v>
      </c>
      <c r="AE83" s="128"/>
      <c r="AF83" s="128"/>
      <c r="AG83" s="128"/>
      <c r="AH83" s="128"/>
      <c r="AI83" s="128"/>
      <c r="AJ83" s="128" t="s">
        <v>265</v>
      </c>
      <c r="AK83" s="636" t="s">
        <v>266</v>
      </c>
      <c r="AL83" s="636"/>
      <c r="AM83" s="636"/>
      <c r="AN83" s="636"/>
      <c r="AO83" s="636"/>
      <c r="AP83" s="636"/>
      <c r="AQ83" s="636"/>
      <c r="AR83" s="34"/>
      <c r="AT83" s="36"/>
    </row>
    <row r="84" spans="1:50" s="98" customFormat="1" ht="9" customHeight="1">
      <c r="A84" s="54"/>
      <c r="B84" s="606"/>
      <c r="C84" s="607"/>
      <c r="D84" s="607"/>
      <c r="E84" s="607"/>
      <c r="F84" s="607"/>
      <c r="G84" s="318"/>
      <c r="H84" s="655"/>
      <c r="I84" s="655"/>
      <c r="J84" s="655"/>
      <c r="K84" s="655"/>
      <c r="L84" s="610"/>
      <c r="M84" s="131"/>
      <c r="N84" s="131"/>
      <c r="O84" s="131"/>
      <c r="P84" s="130"/>
      <c r="Q84" s="130"/>
      <c r="R84" s="130"/>
      <c r="S84" s="130"/>
      <c r="T84" s="130"/>
      <c r="U84" s="130"/>
      <c r="V84" s="130"/>
      <c r="W84" s="130"/>
      <c r="X84" s="130"/>
      <c r="Y84" s="130"/>
      <c r="Z84" s="130"/>
      <c r="AA84" s="130"/>
      <c r="AB84" s="130"/>
      <c r="AC84" s="130"/>
      <c r="AD84" s="130"/>
      <c r="AE84" s="128"/>
      <c r="AF84" s="128"/>
      <c r="AG84" s="128"/>
      <c r="AH84" s="128"/>
      <c r="AI84" s="130"/>
      <c r="AJ84" s="130"/>
      <c r="AK84" s="130"/>
      <c r="AL84" s="130"/>
      <c r="AM84" s="130"/>
      <c r="AN84" s="130"/>
      <c r="AO84" s="130"/>
      <c r="AP84" s="130"/>
      <c r="AQ84" s="130"/>
      <c r="AR84" s="34"/>
      <c r="AT84" s="36">
        <f>SUM(H77:K81)</f>
        <v>543130</v>
      </c>
    </row>
    <row r="85" spans="1:50" s="98" customFormat="1" ht="10.5" customHeight="1">
      <c r="A85" s="656" t="s">
        <v>340</v>
      </c>
      <c r="B85" s="657"/>
      <c r="C85" s="657"/>
      <c r="D85" s="657"/>
      <c r="E85" s="657"/>
      <c r="F85" s="660" t="s">
        <v>153</v>
      </c>
      <c r="G85" s="660"/>
      <c r="H85" s="660"/>
      <c r="I85" s="660"/>
      <c r="J85" s="660"/>
      <c r="K85" s="660"/>
      <c r="L85" s="662" t="s">
        <v>154</v>
      </c>
      <c r="M85" s="662"/>
      <c r="N85" s="662"/>
      <c r="O85" s="131"/>
      <c r="P85" s="651" t="s">
        <v>263</v>
      </c>
      <c r="Q85" s="651"/>
      <c r="R85" s="651"/>
      <c r="S85" s="651"/>
      <c r="T85" s="651"/>
      <c r="U85" s="651"/>
      <c r="V85" s="653" t="s">
        <v>264</v>
      </c>
      <c r="W85" s="653"/>
      <c r="X85" s="653"/>
      <c r="Y85" s="653"/>
      <c r="Z85" s="653"/>
      <c r="AA85" s="653"/>
      <c r="AB85" s="653"/>
      <c r="AC85" s="653"/>
      <c r="AD85" s="127" t="s">
        <v>311</v>
      </c>
      <c r="AE85" s="130"/>
      <c r="AF85" s="130"/>
      <c r="AG85" s="130"/>
      <c r="AH85" s="130"/>
      <c r="AI85" s="130"/>
      <c r="AJ85" s="128" t="s">
        <v>265</v>
      </c>
      <c r="AK85" s="636" t="s">
        <v>266</v>
      </c>
      <c r="AL85" s="636"/>
      <c r="AM85" s="636"/>
      <c r="AN85" s="636"/>
      <c r="AO85" s="636"/>
      <c r="AP85" s="636"/>
      <c r="AQ85" s="636"/>
      <c r="AR85" s="32"/>
    </row>
    <row r="86" spans="1:50" s="98" customFormat="1" ht="10.5" customHeight="1" thickBot="1">
      <c r="A86" s="658"/>
      <c r="B86" s="659"/>
      <c r="C86" s="659"/>
      <c r="D86" s="659"/>
      <c r="E86" s="659"/>
      <c r="F86" s="661"/>
      <c r="G86" s="661"/>
      <c r="H86" s="661"/>
      <c r="I86" s="661"/>
      <c r="J86" s="661"/>
      <c r="K86" s="661"/>
      <c r="L86" s="663"/>
      <c r="M86" s="663"/>
      <c r="N86" s="663"/>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98"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411</v>
      </c>
    </row>
    <row r="88" spans="1:50" s="121"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98"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98" customFormat="1" ht="11.25" thickBot="1">
      <c r="A90" s="637" t="str">
        <f>$J$15</f>
        <v>㈜선우회계법인</v>
      </c>
      <c r="B90" s="637"/>
      <c r="C90" s="637"/>
      <c r="D90" s="637"/>
      <c r="E90" s="637"/>
      <c r="F90" s="637"/>
      <c r="G90" s="637"/>
      <c r="H90" s="637"/>
      <c r="I90" s="637"/>
      <c r="J90" s="637"/>
      <c r="K90" s="637"/>
      <c r="L90" s="638">
        <f>$J$16</f>
        <v>3128512347</v>
      </c>
      <c r="M90" s="639"/>
      <c r="N90" s="639"/>
      <c r="O90" s="639"/>
      <c r="P90" s="639"/>
      <c r="Q90" s="639"/>
      <c r="R90" s="639"/>
      <c r="S90" s="639"/>
      <c r="T90" s="639"/>
      <c r="U90" s="640" t="str">
        <f>$J$19</f>
        <v>김수현</v>
      </c>
      <c r="V90" s="640"/>
      <c r="W90" s="640"/>
      <c r="X90" s="640"/>
      <c r="Y90" s="640"/>
      <c r="Z90" s="7"/>
      <c r="AA90" s="7"/>
      <c r="AB90" s="7"/>
      <c r="AC90" s="7"/>
      <c r="AD90" s="7"/>
      <c r="AE90" s="7"/>
      <c r="AF90" s="7"/>
      <c r="AG90" s="7"/>
      <c r="AH90" s="7"/>
      <c r="AI90" s="7"/>
      <c r="AJ90" s="7"/>
      <c r="AK90" s="8"/>
      <c r="AL90" s="8"/>
      <c r="AM90" s="8"/>
      <c r="AN90" s="8"/>
      <c r="AO90" s="8"/>
      <c r="AP90" s="8"/>
      <c r="AQ90" s="98" t="s">
        <v>155</v>
      </c>
      <c r="AR90" s="8"/>
      <c r="AV90" s="98" t="s">
        <v>476</v>
      </c>
      <c r="AW90" s="98" t="s">
        <v>477</v>
      </c>
    </row>
    <row r="91" spans="1:50" s="98" customFormat="1" ht="27.75" customHeight="1">
      <c r="A91" s="664" t="s">
        <v>156</v>
      </c>
      <c r="B91" s="641" t="s">
        <v>267</v>
      </c>
      <c r="C91" s="641"/>
      <c r="D91" s="641"/>
      <c r="E91" s="641"/>
      <c r="F91" s="641"/>
      <c r="G91" s="641"/>
      <c r="H91" s="641"/>
      <c r="I91" s="641"/>
      <c r="J91" s="641"/>
      <c r="K91" s="642"/>
      <c r="L91" s="643">
        <f>AL33</f>
        <v>13495760</v>
      </c>
      <c r="M91" s="644"/>
      <c r="N91" s="644"/>
      <c r="O91" s="644"/>
      <c r="P91" s="644"/>
      <c r="Q91" s="644"/>
      <c r="R91" s="644"/>
      <c r="S91" s="644"/>
      <c r="T91" s="645"/>
      <c r="U91" s="117" t="s">
        <v>275</v>
      </c>
      <c r="V91" s="646" t="s">
        <v>276</v>
      </c>
      <c r="W91" s="646"/>
      <c r="X91" s="646"/>
      <c r="Y91" s="646"/>
      <c r="Z91" s="646"/>
      <c r="AA91" s="646"/>
      <c r="AB91" s="646"/>
      <c r="AC91" s="646"/>
      <c r="AD91" s="646"/>
      <c r="AE91" s="646"/>
      <c r="AF91" s="646"/>
      <c r="AG91" s="646"/>
      <c r="AH91" s="646"/>
      <c r="AI91" s="646"/>
      <c r="AJ91" s="647"/>
      <c r="AK91" s="648">
        <f>L131-L142-L143</f>
        <v>4177866</v>
      </c>
      <c r="AL91" s="649"/>
      <c r="AM91" s="649"/>
      <c r="AN91" s="649"/>
      <c r="AO91" s="649"/>
      <c r="AP91" s="649"/>
      <c r="AQ91" s="649"/>
      <c r="AR91" s="650"/>
      <c r="AT91" s="164" t="s">
        <v>474</v>
      </c>
      <c r="AU91" s="164" t="s">
        <v>475</v>
      </c>
      <c r="AV91" s="49">
        <f>P129</f>
        <v>433590</v>
      </c>
      <c r="AX91" s="98" t="s">
        <v>478</v>
      </c>
    </row>
    <row r="92" spans="1:50" s="98" customFormat="1" ht="12" customHeight="1">
      <c r="A92" s="665"/>
      <c r="B92" s="622" t="s">
        <v>212</v>
      </c>
      <c r="C92" s="622"/>
      <c r="D92" s="622"/>
      <c r="E92" s="622"/>
      <c r="F92" s="622"/>
      <c r="G92" s="622"/>
      <c r="H92" s="622"/>
      <c r="I92" s="622"/>
      <c r="J92" s="622"/>
      <c r="K92" s="623"/>
      <c r="L92" s="624">
        <f>MIN(VLOOKUP(L91,소득공제,3)+((L91-VLOOKUP(L91,소득공제,4))*VLOOKUP(L91,소득공제,5)),20000000)</f>
        <v>6898304</v>
      </c>
      <c r="M92" s="625"/>
      <c r="N92" s="625"/>
      <c r="O92" s="625"/>
      <c r="P92" s="625"/>
      <c r="Q92" s="625"/>
      <c r="R92" s="625"/>
      <c r="S92" s="625"/>
      <c r="T92" s="626"/>
      <c r="U92" s="627" t="s">
        <v>277</v>
      </c>
      <c r="V92" s="629" t="s">
        <v>178</v>
      </c>
      <c r="W92" s="629"/>
      <c r="X92" s="629"/>
      <c r="Y92" s="629"/>
      <c r="Z92" s="629"/>
      <c r="AA92" s="629"/>
      <c r="AB92" s="629"/>
      <c r="AC92" s="629"/>
      <c r="AD92" s="629"/>
      <c r="AE92" s="629"/>
      <c r="AF92" s="629"/>
      <c r="AG92" s="629"/>
      <c r="AH92" s="629"/>
      <c r="AI92" s="629"/>
      <c r="AJ92" s="630"/>
      <c r="AK92" s="1116">
        <f>IF(AK91&lt;=0,0,TRUNC(AK91*VLOOKUP(AK91,세율2020,3)+VLOOKUP(AK91,세율2020,4),0))</f>
        <v>250671</v>
      </c>
      <c r="AL92" s="1117"/>
      <c r="AM92" s="1117"/>
      <c r="AN92" s="1117"/>
      <c r="AO92" s="1117"/>
      <c r="AP92" s="1117"/>
      <c r="AQ92" s="1117"/>
      <c r="AR92" s="1118"/>
      <c r="AT92" s="165">
        <f>VLOOKUP(AK91,세율2020,3)</f>
        <v>0.06</v>
      </c>
      <c r="AU92" s="166">
        <f>VLOOKUP(AK91,세율2020,4)</f>
        <v>0</v>
      </c>
      <c r="AV92" s="168">
        <f>TRUNC(AV91*AT92,0)</f>
        <v>26015</v>
      </c>
      <c r="AW92" s="169">
        <f>AK131</f>
        <v>0</v>
      </c>
      <c r="AX92" s="170">
        <f>SUM(AV92:AW92)</f>
        <v>26015</v>
      </c>
    </row>
    <row r="93" spans="1:50" s="98" customFormat="1" ht="12" customHeight="1" thickBot="1">
      <c r="A93" s="665"/>
      <c r="B93" s="622" t="s">
        <v>268</v>
      </c>
      <c r="C93" s="622"/>
      <c r="D93" s="622"/>
      <c r="E93" s="622"/>
      <c r="F93" s="622"/>
      <c r="G93" s="622"/>
      <c r="H93" s="622"/>
      <c r="I93" s="622"/>
      <c r="J93" s="622"/>
      <c r="K93" s="623"/>
      <c r="L93" s="633">
        <f>L91-L92</f>
        <v>6597456</v>
      </c>
      <c r="M93" s="634"/>
      <c r="N93" s="634"/>
      <c r="O93" s="634"/>
      <c r="P93" s="634"/>
      <c r="Q93" s="634"/>
      <c r="R93" s="634"/>
      <c r="S93" s="634"/>
      <c r="T93" s="635"/>
      <c r="U93" s="628"/>
      <c r="V93" s="631"/>
      <c r="W93" s="631"/>
      <c r="X93" s="631"/>
      <c r="Y93" s="631"/>
      <c r="Z93" s="631"/>
      <c r="AA93" s="631"/>
      <c r="AB93" s="631"/>
      <c r="AC93" s="631"/>
      <c r="AD93" s="631"/>
      <c r="AE93" s="631"/>
      <c r="AF93" s="631"/>
      <c r="AG93" s="631"/>
      <c r="AH93" s="631"/>
      <c r="AI93" s="631"/>
      <c r="AJ93" s="632"/>
      <c r="AK93" s="983"/>
      <c r="AL93" s="984"/>
      <c r="AM93" s="984"/>
      <c r="AN93" s="984"/>
      <c r="AO93" s="984"/>
      <c r="AP93" s="984"/>
      <c r="AQ93" s="984"/>
      <c r="AR93" s="985"/>
      <c r="AV93" s="121"/>
    </row>
    <row r="94" spans="1:50" s="98" customFormat="1" ht="14.25" customHeight="1">
      <c r="A94" s="665"/>
      <c r="B94" s="699" t="s">
        <v>193</v>
      </c>
      <c r="C94" s="702" t="s">
        <v>158</v>
      </c>
      <c r="D94" s="159" t="s">
        <v>213</v>
      </c>
      <c r="E94" s="705" t="s">
        <v>159</v>
      </c>
      <c r="F94" s="705"/>
      <c r="G94" s="705"/>
      <c r="H94" s="160"/>
      <c r="I94" s="160"/>
      <c r="J94" s="160"/>
      <c r="K94" s="161"/>
      <c r="L94" s="706">
        <v>1500000</v>
      </c>
      <c r="M94" s="707"/>
      <c r="N94" s="707"/>
      <c r="O94" s="707"/>
      <c r="P94" s="707"/>
      <c r="Q94" s="707"/>
      <c r="R94" s="707"/>
      <c r="S94" s="707"/>
      <c r="T94" s="708"/>
      <c r="U94" s="709" t="s">
        <v>198</v>
      </c>
      <c r="V94" s="142" t="s">
        <v>278</v>
      </c>
      <c r="W94" s="685" t="s">
        <v>194</v>
      </c>
      <c r="X94" s="686"/>
      <c r="Y94" s="686"/>
      <c r="Z94" s="686"/>
      <c r="AA94" s="686"/>
      <c r="AB94" s="686"/>
      <c r="AC94" s="686"/>
      <c r="AD94" s="686"/>
      <c r="AE94" s="686"/>
      <c r="AF94" s="686"/>
      <c r="AG94" s="686"/>
      <c r="AH94" s="686"/>
      <c r="AI94" s="686"/>
      <c r="AJ94" s="687"/>
      <c r="AK94" s="688"/>
      <c r="AL94" s="689"/>
      <c r="AM94" s="689"/>
      <c r="AN94" s="689"/>
      <c r="AO94" s="689"/>
      <c r="AP94" s="689"/>
      <c r="AQ94" s="689"/>
      <c r="AR94" s="690"/>
      <c r="AV94" s="121"/>
    </row>
    <row r="95" spans="1:50" s="98" customFormat="1" ht="14.25" customHeight="1">
      <c r="A95" s="665"/>
      <c r="B95" s="700"/>
      <c r="C95" s="703"/>
      <c r="D95" s="22" t="s">
        <v>161</v>
      </c>
      <c r="E95" s="678" t="s">
        <v>162</v>
      </c>
      <c r="F95" s="678"/>
      <c r="G95" s="678"/>
      <c r="H95" s="10"/>
      <c r="I95" s="10"/>
      <c r="J95" s="691"/>
      <c r="K95" s="692"/>
      <c r="L95" s="679">
        <f>IF(AT95,1500000,0)</f>
        <v>0</v>
      </c>
      <c r="M95" s="680"/>
      <c r="N95" s="680"/>
      <c r="O95" s="680"/>
      <c r="P95" s="680"/>
      <c r="Q95" s="680"/>
      <c r="R95" s="680"/>
      <c r="S95" s="680"/>
      <c r="T95" s="681"/>
      <c r="U95" s="710"/>
      <c r="V95" s="23" t="s">
        <v>279</v>
      </c>
      <c r="W95" s="693" t="s">
        <v>280</v>
      </c>
      <c r="X95" s="694"/>
      <c r="Y95" s="694"/>
      <c r="Z95" s="694"/>
      <c r="AA95" s="694"/>
      <c r="AB95" s="694"/>
      <c r="AC95" s="694"/>
      <c r="AD95" s="694"/>
      <c r="AE95" s="694"/>
      <c r="AF95" s="694"/>
      <c r="AG95" s="694"/>
      <c r="AH95" s="694"/>
      <c r="AI95" s="694"/>
      <c r="AJ95" s="695"/>
      <c r="AK95" s="696"/>
      <c r="AL95" s="697"/>
      <c r="AM95" s="697"/>
      <c r="AN95" s="697"/>
      <c r="AO95" s="697"/>
      <c r="AP95" s="697"/>
      <c r="AQ95" s="697"/>
      <c r="AR95" s="698"/>
      <c r="AT95" s="109" t="b">
        <v>0</v>
      </c>
      <c r="AU95" s="201" t="s">
        <v>527</v>
      </c>
    </row>
    <row r="96" spans="1:50" s="98" customFormat="1" ht="14.25" customHeight="1">
      <c r="A96" s="665"/>
      <c r="B96" s="700"/>
      <c r="C96" s="704"/>
      <c r="D96" s="22" t="s">
        <v>164</v>
      </c>
      <c r="E96" s="678" t="s">
        <v>165</v>
      </c>
      <c r="F96" s="678"/>
      <c r="G96" s="678"/>
      <c r="H96" s="10" t="s">
        <v>20</v>
      </c>
      <c r="I96" s="137">
        <v>0</v>
      </c>
      <c r="J96" s="11" t="s">
        <v>166</v>
      </c>
      <c r="K96" s="12"/>
      <c r="L96" s="679">
        <f>IF(I96="",0,I96*1500000)</f>
        <v>0</v>
      </c>
      <c r="M96" s="680"/>
      <c r="N96" s="680"/>
      <c r="O96" s="680"/>
      <c r="P96" s="680"/>
      <c r="Q96" s="680"/>
      <c r="R96" s="680"/>
      <c r="S96" s="680"/>
      <c r="T96" s="681"/>
      <c r="U96" s="710"/>
      <c r="V96" s="670" t="s">
        <v>281</v>
      </c>
      <c r="W96" s="582" t="s">
        <v>254</v>
      </c>
      <c r="X96" s="582"/>
      <c r="Y96" s="582"/>
      <c r="Z96" s="582"/>
      <c r="AA96" s="582"/>
      <c r="AB96" s="582"/>
      <c r="AC96" s="582"/>
      <c r="AD96" s="582"/>
      <c r="AE96" s="582"/>
      <c r="AF96" s="582"/>
      <c r="AG96" s="582"/>
      <c r="AH96" s="582"/>
      <c r="AI96" s="582"/>
      <c r="AJ96" s="672"/>
      <c r="AK96" s="1116">
        <v>0</v>
      </c>
      <c r="AL96" s="1117"/>
      <c r="AM96" s="1117"/>
      <c r="AN96" s="1117"/>
      <c r="AO96" s="1117"/>
      <c r="AP96" s="1117"/>
      <c r="AQ96" s="1117"/>
      <c r="AR96" s="1118"/>
      <c r="AT96" s="98" t="s">
        <v>421</v>
      </c>
      <c r="AU96" s="98" t="s">
        <v>418</v>
      </c>
      <c r="AV96" s="98" t="s">
        <v>422</v>
      </c>
      <c r="AW96" s="113" t="s">
        <v>425</v>
      </c>
    </row>
    <row r="97" spans="1:49" s="98" customFormat="1" ht="14.25" customHeight="1">
      <c r="A97" s="665"/>
      <c r="B97" s="700"/>
      <c r="C97" s="675" t="s">
        <v>167</v>
      </c>
      <c r="D97" s="22" t="s">
        <v>168</v>
      </c>
      <c r="E97" s="678" t="s">
        <v>169</v>
      </c>
      <c r="F97" s="678"/>
      <c r="G97" s="678"/>
      <c r="H97" s="10" t="s">
        <v>20</v>
      </c>
      <c r="I97" s="137">
        <v>0</v>
      </c>
      <c r="J97" s="11" t="s">
        <v>166</v>
      </c>
      <c r="K97" s="12"/>
      <c r="L97" s="679">
        <f>IF(I97="",0,I97*1000000)</f>
        <v>0</v>
      </c>
      <c r="M97" s="680"/>
      <c r="N97" s="680"/>
      <c r="O97" s="680"/>
      <c r="P97" s="680"/>
      <c r="Q97" s="680"/>
      <c r="R97" s="680"/>
      <c r="S97" s="680"/>
      <c r="T97" s="681"/>
      <c r="U97" s="710"/>
      <c r="V97" s="671"/>
      <c r="W97" s="673"/>
      <c r="X97" s="673"/>
      <c r="Y97" s="673"/>
      <c r="Z97" s="673"/>
      <c r="AA97" s="673"/>
      <c r="AB97" s="673"/>
      <c r="AC97" s="673"/>
      <c r="AD97" s="673"/>
      <c r="AE97" s="673"/>
      <c r="AF97" s="673"/>
      <c r="AG97" s="673"/>
      <c r="AH97" s="673"/>
      <c r="AI97" s="673"/>
      <c r="AJ97" s="674"/>
      <c r="AK97" s="986"/>
      <c r="AL97" s="987"/>
      <c r="AM97" s="987"/>
      <c r="AN97" s="987"/>
      <c r="AO97" s="987"/>
      <c r="AP97" s="987"/>
      <c r="AQ97" s="987"/>
      <c r="AR97" s="988"/>
      <c r="AU97" s="98" t="s">
        <v>419</v>
      </c>
      <c r="AV97" s="121" t="s">
        <v>423</v>
      </c>
      <c r="AW97" s="113" t="s">
        <v>426</v>
      </c>
    </row>
    <row r="98" spans="1:49" s="98" customFormat="1" ht="14.25" customHeight="1">
      <c r="A98" s="665"/>
      <c r="B98" s="700"/>
      <c r="C98" s="676"/>
      <c r="D98" s="22" t="s">
        <v>214</v>
      </c>
      <c r="E98" s="678" t="s">
        <v>170</v>
      </c>
      <c r="F98" s="678"/>
      <c r="G98" s="678"/>
      <c r="H98" s="10" t="s">
        <v>20</v>
      </c>
      <c r="I98" s="137">
        <v>0</v>
      </c>
      <c r="J98" s="11" t="s">
        <v>166</v>
      </c>
      <c r="K98" s="12"/>
      <c r="L98" s="679">
        <f>IF(I98="",0,I98*2000000)</f>
        <v>0</v>
      </c>
      <c r="M98" s="680"/>
      <c r="N98" s="680"/>
      <c r="O98" s="680"/>
      <c r="P98" s="680"/>
      <c r="Q98" s="680"/>
      <c r="R98" s="680"/>
      <c r="S98" s="680"/>
      <c r="T98" s="681"/>
      <c r="U98" s="710"/>
      <c r="V98" s="23" t="s">
        <v>282</v>
      </c>
      <c r="W98" s="682" t="s">
        <v>195</v>
      </c>
      <c r="X98" s="683"/>
      <c r="Y98" s="683"/>
      <c r="Z98" s="683"/>
      <c r="AA98" s="683"/>
      <c r="AB98" s="683"/>
      <c r="AC98" s="683"/>
      <c r="AD98" s="683"/>
      <c r="AE98" s="683"/>
      <c r="AF98" s="683"/>
      <c r="AG98" s="683"/>
      <c r="AH98" s="683"/>
      <c r="AI98" s="683"/>
      <c r="AJ98" s="684"/>
      <c r="AK98" s="729"/>
      <c r="AL98" s="730"/>
      <c r="AM98" s="730"/>
      <c r="AN98" s="730"/>
      <c r="AO98" s="730"/>
      <c r="AP98" s="730"/>
      <c r="AQ98" s="730"/>
      <c r="AR98" s="731"/>
      <c r="AU98" s="98" t="s">
        <v>420</v>
      </c>
      <c r="AV98" s="121" t="s">
        <v>424</v>
      </c>
      <c r="AW98" s="113" t="s">
        <v>427</v>
      </c>
    </row>
    <row r="99" spans="1:49" s="98" customFormat="1" ht="14.25" customHeight="1">
      <c r="A99" s="665"/>
      <c r="B99" s="700"/>
      <c r="C99" s="676"/>
      <c r="D99" s="22" t="s">
        <v>215</v>
      </c>
      <c r="E99" s="678" t="s">
        <v>171</v>
      </c>
      <c r="F99" s="678"/>
      <c r="G99" s="678"/>
      <c r="H99" s="10"/>
      <c r="I99" s="691" t="s">
        <v>172</v>
      </c>
      <c r="J99" s="691"/>
      <c r="K99" s="692"/>
      <c r="L99" s="679">
        <f>IF(AT99,IF(#REF!&lt;=30000000,500000,0),0)</f>
        <v>0</v>
      </c>
      <c r="M99" s="680"/>
      <c r="N99" s="680"/>
      <c r="O99" s="680"/>
      <c r="P99" s="680"/>
      <c r="Q99" s="680"/>
      <c r="R99" s="680"/>
      <c r="S99" s="680"/>
      <c r="T99" s="681"/>
      <c r="U99" s="710"/>
      <c r="V99" s="732" t="s">
        <v>283</v>
      </c>
      <c r="W99" s="622" t="s">
        <v>196</v>
      </c>
      <c r="X99" s="622"/>
      <c r="Y99" s="622"/>
      <c r="Z99" s="622"/>
      <c r="AA99" s="622"/>
      <c r="AB99" s="622"/>
      <c r="AC99" s="622"/>
      <c r="AD99" s="622"/>
      <c r="AE99" s="622"/>
      <c r="AF99" s="622"/>
      <c r="AG99" s="622"/>
      <c r="AH99" s="622"/>
      <c r="AI99" s="622"/>
      <c r="AJ99" s="623"/>
      <c r="AK99" s="1119">
        <f>SUM(AK94:AR98)</f>
        <v>0</v>
      </c>
      <c r="AL99" s="1120"/>
      <c r="AM99" s="1120"/>
      <c r="AN99" s="1120"/>
      <c r="AO99" s="1120"/>
      <c r="AP99" s="1120"/>
      <c r="AQ99" s="1120"/>
      <c r="AR99" s="1121"/>
      <c r="AT99" s="109" t="b">
        <v>0</v>
      </c>
    </row>
    <row r="100" spans="1:49" s="98" customFormat="1" ht="14.25" customHeight="1" thickBot="1">
      <c r="A100" s="665"/>
      <c r="B100" s="700"/>
      <c r="C100" s="677"/>
      <c r="D100" s="162" t="s">
        <v>229</v>
      </c>
      <c r="E100" s="736" t="s">
        <v>228</v>
      </c>
      <c r="F100" s="736"/>
      <c r="G100" s="736"/>
      <c r="H100" s="163"/>
      <c r="I100" s="737" t="s">
        <v>173</v>
      </c>
      <c r="J100" s="737"/>
      <c r="K100" s="738"/>
      <c r="L100" s="739">
        <f>IF(AT100,1000000,0)</f>
        <v>0</v>
      </c>
      <c r="M100" s="740"/>
      <c r="N100" s="740"/>
      <c r="O100" s="740"/>
      <c r="P100" s="740"/>
      <c r="Q100" s="740"/>
      <c r="R100" s="740"/>
      <c r="S100" s="740"/>
      <c r="T100" s="741"/>
      <c r="U100" s="711"/>
      <c r="V100" s="733"/>
      <c r="W100" s="734"/>
      <c r="X100" s="734"/>
      <c r="Y100" s="734"/>
      <c r="Z100" s="734"/>
      <c r="AA100" s="734"/>
      <c r="AB100" s="734"/>
      <c r="AC100" s="734"/>
      <c r="AD100" s="734"/>
      <c r="AE100" s="734"/>
      <c r="AF100" s="734"/>
      <c r="AG100" s="734"/>
      <c r="AH100" s="734"/>
      <c r="AI100" s="734"/>
      <c r="AJ100" s="735"/>
      <c r="AK100" s="1122"/>
      <c r="AL100" s="1123"/>
      <c r="AM100" s="1123"/>
      <c r="AN100" s="1123"/>
      <c r="AO100" s="1123"/>
      <c r="AP100" s="1123"/>
      <c r="AQ100" s="1123"/>
      <c r="AR100" s="1124"/>
      <c r="AT100" s="109" t="b">
        <v>0</v>
      </c>
    </row>
    <row r="101" spans="1:49" s="98" customFormat="1" ht="14.25" customHeight="1">
      <c r="A101" s="665"/>
      <c r="B101" s="700"/>
      <c r="C101" s="668" t="s">
        <v>174</v>
      </c>
      <c r="D101" s="719" t="s">
        <v>217</v>
      </c>
      <c r="E101" s="721" t="s">
        <v>216</v>
      </c>
      <c r="F101" s="721"/>
      <c r="G101" s="721"/>
      <c r="H101" s="721"/>
      <c r="I101" s="721"/>
      <c r="J101" s="721"/>
      <c r="K101" s="722"/>
      <c r="L101" s="754" t="s">
        <v>412</v>
      </c>
      <c r="M101" s="723"/>
      <c r="N101" s="724"/>
      <c r="O101" s="755">
        <f>H83</f>
        <v>486000</v>
      </c>
      <c r="P101" s="756"/>
      <c r="Q101" s="756"/>
      <c r="R101" s="756"/>
      <c r="S101" s="756"/>
      <c r="T101" s="757"/>
      <c r="U101" s="709" t="s">
        <v>209</v>
      </c>
      <c r="V101" s="725" t="s">
        <v>284</v>
      </c>
      <c r="W101" s="727" t="s">
        <v>434</v>
      </c>
      <c r="X101" s="727"/>
      <c r="Y101" s="727"/>
      <c r="Z101" s="727"/>
      <c r="AA101" s="727"/>
      <c r="AB101" s="727"/>
      <c r="AC101" s="727"/>
      <c r="AD101" s="727"/>
      <c r="AE101" s="727"/>
      <c r="AF101" s="728"/>
      <c r="AG101" s="1125">
        <f>IF(AK92&lt;=1300000,TRUNC(AK92*55%,0),715000+TRUNC((AK92-1300000)*30%,0))</f>
        <v>137869</v>
      </c>
      <c r="AH101" s="1126"/>
      <c r="AI101" s="1126"/>
      <c r="AJ101" s="1127"/>
      <c r="AK101" s="1131">
        <f>MIN(AG101,VLOOKUP(L91,근로소득세액공제!B14:D16,3))</f>
        <v>137869</v>
      </c>
      <c r="AL101" s="1132"/>
      <c r="AM101" s="1132"/>
      <c r="AN101" s="1132"/>
      <c r="AO101" s="1132"/>
      <c r="AP101" s="1132"/>
      <c r="AQ101" s="1132"/>
      <c r="AR101" s="1133"/>
    </row>
    <row r="102" spans="1:49" s="98" customFormat="1" ht="14.25" customHeight="1">
      <c r="A102" s="665"/>
      <c r="B102" s="700"/>
      <c r="C102" s="668"/>
      <c r="D102" s="720"/>
      <c r="E102" s="723"/>
      <c r="F102" s="723"/>
      <c r="G102" s="723"/>
      <c r="H102" s="723"/>
      <c r="I102" s="723"/>
      <c r="J102" s="723"/>
      <c r="K102" s="724"/>
      <c r="L102" s="771" t="s">
        <v>413</v>
      </c>
      <c r="M102" s="772"/>
      <c r="N102" s="773"/>
      <c r="O102" s="758">
        <f>O101</f>
        <v>486000</v>
      </c>
      <c r="P102" s="759"/>
      <c r="Q102" s="759"/>
      <c r="R102" s="759"/>
      <c r="S102" s="759"/>
      <c r="T102" s="760"/>
      <c r="U102" s="710"/>
      <c r="V102" s="726"/>
      <c r="W102" s="673"/>
      <c r="X102" s="673"/>
      <c r="Y102" s="673"/>
      <c r="Z102" s="673"/>
      <c r="AA102" s="673"/>
      <c r="AB102" s="673"/>
      <c r="AC102" s="673"/>
      <c r="AD102" s="673"/>
      <c r="AE102" s="673"/>
      <c r="AF102" s="674"/>
      <c r="AG102" s="1128"/>
      <c r="AH102" s="1129"/>
      <c r="AI102" s="1129"/>
      <c r="AJ102" s="1130"/>
      <c r="AK102" s="1134"/>
      <c r="AL102" s="1135"/>
      <c r="AM102" s="1135"/>
      <c r="AN102" s="1135"/>
      <c r="AO102" s="1135"/>
      <c r="AP102" s="1135"/>
      <c r="AQ102" s="1135"/>
      <c r="AR102" s="1136"/>
    </row>
    <row r="103" spans="1:49" s="98" customFormat="1" ht="14.25" customHeight="1">
      <c r="A103" s="665"/>
      <c r="B103" s="700"/>
      <c r="C103" s="668"/>
      <c r="D103" s="1157" t="s">
        <v>307</v>
      </c>
      <c r="E103" s="1158"/>
      <c r="F103" s="765" t="s">
        <v>157</v>
      </c>
      <c r="G103" s="767" t="s">
        <v>175</v>
      </c>
      <c r="H103" s="767"/>
      <c r="I103" s="767"/>
      <c r="J103" s="767"/>
      <c r="K103" s="768"/>
      <c r="L103" s="771" t="s">
        <v>412</v>
      </c>
      <c r="M103" s="772"/>
      <c r="N103" s="773"/>
      <c r="O103" s="1164"/>
      <c r="P103" s="1165"/>
      <c r="Q103" s="1165"/>
      <c r="R103" s="1165"/>
      <c r="S103" s="1165"/>
      <c r="T103" s="1166"/>
      <c r="U103" s="710"/>
      <c r="V103" s="670" t="s">
        <v>286</v>
      </c>
      <c r="W103" s="276" t="s">
        <v>197</v>
      </c>
      <c r="X103" s="276"/>
      <c r="Y103" s="277"/>
      <c r="Z103" s="712" t="s">
        <v>438</v>
      </c>
      <c r="AA103" s="713"/>
      <c r="AB103" s="713"/>
      <c r="AC103" s="713"/>
      <c r="AD103" s="713"/>
      <c r="AE103" s="713"/>
      <c r="AF103" s="713"/>
      <c r="AG103" s="714">
        <v>0</v>
      </c>
      <c r="AH103" s="714"/>
      <c r="AI103" s="247" t="s">
        <v>166</v>
      </c>
      <c r="AJ103" s="715"/>
      <c r="AK103" s="716">
        <f>IF(AG103&lt;=0,0,IF(AG103&lt;3,CHOOSE(AG103,150000,300000),(300000+((AG103-2)*300000))))</f>
        <v>0</v>
      </c>
      <c r="AL103" s="717"/>
      <c r="AM103" s="717"/>
      <c r="AN103" s="717"/>
      <c r="AO103" s="717"/>
      <c r="AP103" s="717"/>
      <c r="AQ103" s="717"/>
      <c r="AR103" s="718"/>
    </row>
    <row r="104" spans="1:49" s="98" customFormat="1" ht="14.25" customHeight="1">
      <c r="A104" s="665"/>
      <c r="B104" s="700"/>
      <c r="C104" s="668"/>
      <c r="D104" s="1159"/>
      <c r="E104" s="1160"/>
      <c r="F104" s="766"/>
      <c r="G104" s="769"/>
      <c r="H104" s="769"/>
      <c r="I104" s="769"/>
      <c r="J104" s="769"/>
      <c r="K104" s="770"/>
      <c r="L104" s="771" t="s">
        <v>413</v>
      </c>
      <c r="M104" s="772"/>
      <c r="N104" s="773"/>
      <c r="O104" s="758"/>
      <c r="P104" s="759"/>
      <c r="Q104" s="759"/>
      <c r="R104" s="759"/>
      <c r="S104" s="759"/>
      <c r="T104" s="760"/>
      <c r="U104" s="710"/>
      <c r="V104" s="671"/>
      <c r="W104" s="278"/>
      <c r="X104" s="278"/>
      <c r="Y104" s="279"/>
      <c r="Z104" s="712" t="s">
        <v>285</v>
      </c>
      <c r="AA104" s="713"/>
      <c r="AB104" s="713"/>
      <c r="AC104" s="713"/>
      <c r="AD104" s="713"/>
      <c r="AE104" s="713"/>
      <c r="AF104" s="713"/>
      <c r="AG104" s="714">
        <v>0</v>
      </c>
      <c r="AH104" s="714"/>
      <c r="AI104" s="247" t="s">
        <v>166</v>
      </c>
      <c r="AJ104" s="715"/>
      <c r="AK104" s="716">
        <f>IF(AG104&lt;=0,0,CHOOSE(AG104,300000,500000,700000))</f>
        <v>0</v>
      </c>
      <c r="AL104" s="717"/>
      <c r="AM104" s="717"/>
      <c r="AN104" s="717"/>
      <c r="AO104" s="717"/>
      <c r="AP104" s="717"/>
      <c r="AQ104" s="717"/>
      <c r="AR104" s="718"/>
    </row>
    <row r="105" spans="1:49" s="98" customFormat="1" ht="14.25" customHeight="1">
      <c r="A105" s="665"/>
      <c r="B105" s="700"/>
      <c r="C105" s="668"/>
      <c r="D105" s="1159"/>
      <c r="E105" s="1160"/>
      <c r="F105" s="765" t="s">
        <v>160</v>
      </c>
      <c r="G105" s="767" t="s">
        <v>176</v>
      </c>
      <c r="H105" s="767"/>
      <c r="I105" s="767"/>
      <c r="J105" s="767"/>
      <c r="K105" s="768"/>
      <c r="L105" s="771" t="s">
        <v>412</v>
      </c>
      <c r="M105" s="772"/>
      <c r="N105" s="773"/>
      <c r="O105" s="1164"/>
      <c r="P105" s="1165"/>
      <c r="Q105" s="1165"/>
      <c r="R105" s="1165"/>
      <c r="S105" s="1165"/>
      <c r="T105" s="1166"/>
      <c r="U105" s="710"/>
      <c r="V105" s="761" t="s">
        <v>202</v>
      </c>
      <c r="W105" s="670" t="s">
        <v>287</v>
      </c>
      <c r="X105" s="582" t="s">
        <v>200</v>
      </c>
      <c r="Y105" s="582"/>
      <c r="Z105" s="582"/>
      <c r="AA105" s="582"/>
      <c r="AB105" s="582"/>
      <c r="AC105" s="582"/>
      <c r="AD105" s="582"/>
      <c r="AE105" s="582"/>
      <c r="AF105" s="672"/>
      <c r="AG105" s="749" t="s">
        <v>199</v>
      </c>
      <c r="AH105" s="749"/>
      <c r="AI105" s="749"/>
      <c r="AJ105" s="749"/>
      <c r="AK105" s="751"/>
      <c r="AL105" s="752"/>
      <c r="AM105" s="752"/>
      <c r="AN105" s="752"/>
      <c r="AO105" s="752"/>
      <c r="AP105" s="752"/>
      <c r="AQ105" s="752"/>
      <c r="AR105" s="753"/>
    </row>
    <row r="106" spans="1:49" s="98" customFormat="1" ht="14.25" customHeight="1">
      <c r="A106" s="665"/>
      <c r="B106" s="700"/>
      <c r="C106" s="668"/>
      <c r="D106" s="1159"/>
      <c r="E106" s="1160"/>
      <c r="F106" s="766"/>
      <c r="G106" s="769"/>
      <c r="H106" s="769"/>
      <c r="I106" s="769"/>
      <c r="J106" s="769"/>
      <c r="K106" s="770"/>
      <c r="L106" s="771" t="s">
        <v>413</v>
      </c>
      <c r="M106" s="772"/>
      <c r="N106" s="773"/>
      <c r="O106" s="758"/>
      <c r="P106" s="759"/>
      <c r="Q106" s="759"/>
      <c r="R106" s="759"/>
      <c r="S106" s="759"/>
      <c r="T106" s="760"/>
      <c r="U106" s="710"/>
      <c r="V106" s="762"/>
      <c r="W106" s="671"/>
      <c r="X106" s="673"/>
      <c r="Y106" s="673"/>
      <c r="Z106" s="673"/>
      <c r="AA106" s="673"/>
      <c r="AB106" s="673"/>
      <c r="AC106" s="673"/>
      <c r="AD106" s="673"/>
      <c r="AE106" s="673"/>
      <c r="AF106" s="674"/>
      <c r="AG106" s="742" t="s">
        <v>210</v>
      </c>
      <c r="AH106" s="743"/>
      <c r="AI106" s="743"/>
      <c r="AJ106" s="743"/>
      <c r="AK106" s="744"/>
      <c r="AL106" s="745"/>
      <c r="AM106" s="745"/>
      <c r="AN106" s="745"/>
      <c r="AO106" s="745"/>
      <c r="AP106" s="745"/>
      <c r="AQ106" s="745"/>
      <c r="AR106" s="746"/>
    </row>
    <row r="107" spans="1:49" s="98" customFormat="1" ht="14.25" customHeight="1">
      <c r="A107" s="665"/>
      <c r="B107" s="700"/>
      <c r="C107" s="668"/>
      <c r="D107" s="1159"/>
      <c r="E107" s="1160"/>
      <c r="F107" s="765" t="s">
        <v>163</v>
      </c>
      <c r="G107" s="767" t="s">
        <v>177</v>
      </c>
      <c r="H107" s="767"/>
      <c r="I107" s="767"/>
      <c r="J107" s="767"/>
      <c r="K107" s="768"/>
      <c r="L107" s="771" t="s">
        <v>412</v>
      </c>
      <c r="M107" s="772"/>
      <c r="N107" s="773"/>
      <c r="O107" s="1164"/>
      <c r="P107" s="1165"/>
      <c r="Q107" s="1165"/>
      <c r="R107" s="1165"/>
      <c r="S107" s="1165"/>
      <c r="T107" s="1166"/>
      <c r="U107" s="710"/>
      <c r="V107" s="762"/>
      <c r="W107" s="670" t="s">
        <v>288</v>
      </c>
      <c r="X107" s="750" t="s">
        <v>435</v>
      </c>
      <c r="Y107" s="582"/>
      <c r="Z107" s="582"/>
      <c r="AA107" s="582"/>
      <c r="AB107" s="582"/>
      <c r="AC107" s="582"/>
      <c r="AD107" s="582"/>
      <c r="AE107" s="582"/>
      <c r="AF107" s="672"/>
      <c r="AG107" s="749" t="s">
        <v>199</v>
      </c>
      <c r="AH107" s="749"/>
      <c r="AI107" s="749"/>
      <c r="AJ107" s="749"/>
      <c r="AK107" s="751"/>
      <c r="AL107" s="752"/>
      <c r="AM107" s="752"/>
      <c r="AN107" s="752"/>
      <c r="AO107" s="752"/>
      <c r="AP107" s="752"/>
      <c r="AQ107" s="752"/>
      <c r="AR107" s="753"/>
    </row>
    <row r="108" spans="1:49" s="98" customFormat="1" ht="14.25" customHeight="1">
      <c r="A108" s="665"/>
      <c r="B108" s="700"/>
      <c r="C108" s="668"/>
      <c r="D108" s="1159"/>
      <c r="E108" s="1160"/>
      <c r="F108" s="766"/>
      <c r="G108" s="769"/>
      <c r="H108" s="769"/>
      <c r="I108" s="769"/>
      <c r="J108" s="769"/>
      <c r="K108" s="770"/>
      <c r="L108" s="771" t="s">
        <v>413</v>
      </c>
      <c r="M108" s="772"/>
      <c r="N108" s="773"/>
      <c r="O108" s="758"/>
      <c r="P108" s="759"/>
      <c r="Q108" s="759"/>
      <c r="R108" s="759"/>
      <c r="S108" s="759"/>
      <c r="T108" s="760"/>
      <c r="U108" s="710"/>
      <c r="V108" s="762"/>
      <c r="W108" s="671"/>
      <c r="X108" s="673"/>
      <c r="Y108" s="673"/>
      <c r="Z108" s="673"/>
      <c r="AA108" s="673"/>
      <c r="AB108" s="673"/>
      <c r="AC108" s="673"/>
      <c r="AD108" s="673"/>
      <c r="AE108" s="673"/>
      <c r="AF108" s="674"/>
      <c r="AG108" s="742" t="s">
        <v>210</v>
      </c>
      <c r="AH108" s="743"/>
      <c r="AI108" s="743"/>
      <c r="AJ108" s="743"/>
      <c r="AK108" s="744"/>
      <c r="AL108" s="745"/>
      <c r="AM108" s="745"/>
      <c r="AN108" s="745"/>
      <c r="AO108" s="745"/>
      <c r="AP108" s="745"/>
      <c r="AQ108" s="745"/>
      <c r="AR108" s="746"/>
    </row>
    <row r="109" spans="1:49" s="98" customFormat="1" ht="14.25" customHeight="1">
      <c r="A109" s="665"/>
      <c r="B109" s="700"/>
      <c r="C109" s="668"/>
      <c r="D109" s="1159"/>
      <c r="E109" s="1160"/>
      <c r="F109" s="765" t="s">
        <v>179</v>
      </c>
      <c r="G109" s="767" t="s">
        <v>180</v>
      </c>
      <c r="H109" s="767"/>
      <c r="I109" s="767"/>
      <c r="J109" s="767"/>
      <c r="K109" s="768"/>
      <c r="L109" s="771" t="s">
        <v>412</v>
      </c>
      <c r="M109" s="772"/>
      <c r="N109" s="773"/>
      <c r="O109" s="1164"/>
      <c r="P109" s="1165"/>
      <c r="Q109" s="1165"/>
      <c r="R109" s="1165"/>
      <c r="S109" s="1165"/>
      <c r="T109" s="1166"/>
      <c r="U109" s="710"/>
      <c r="V109" s="762"/>
      <c r="W109" s="670" t="s">
        <v>289</v>
      </c>
      <c r="X109" s="582" t="s">
        <v>201</v>
      </c>
      <c r="Y109" s="582"/>
      <c r="Z109" s="582"/>
      <c r="AA109" s="582"/>
      <c r="AB109" s="582"/>
      <c r="AC109" s="582"/>
      <c r="AD109" s="582"/>
      <c r="AE109" s="582"/>
      <c r="AF109" s="672"/>
      <c r="AG109" s="749" t="s">
        <v>199</v>
      </c>
      <c r="AH109" s="749"/>
      <c r="AI109" s="749"/>
      <c r="AJ109" s="749"/>
      <c r="AK109" s="751"/>
      <c r="AL109" s="752"/>
      <c r="AM109" s="752"/>
      <c r="AN109" s="752"/>
      <c r="AO109" s="752"/>
      <c r="AP109" s="752"/>
      <c r="AQ109" s="752"/>
      <c r="AR109" s="753"/>
    </row>
    <row r="110" spans="1:49" s="98" customFormat="1" ht="14.25" customHeight="1" thickBot="1">
      <c r="A110" s="665"/>
      <c r="B110" s="700"/>
      <c r="C110" s="1163"/>
      <c r="D110" s="1161"/>
      <c r="E110" s="1162"/>
      <c r="F110" s="766"/>
      <c r="G110" s="769"/>
      <c r="H110" s="769"/>
      <c r="I110" s="769"/>
      <c r="J110" s="769"/>
      <c r="K110" s="770"/>
      <c r="L110" s="1167" t="s">
        <v>413</v>
      </c>
      <c r="M110" s="1168"/>
      <c r="N110" s="1169"/>
      <c r="O110" s="1170"/>
      <c r="P110" s="1171"/>
      <c r="Q110" s="1171"/>
      <c r="R110" s="1171"/>
      <c r="S110" s="1171"/>
      <c r="T110" s="1172"/>
      <c r="U110" s="710"/>
      <c r="V110" s="763"/>
      <c r="W110" s="764"/>
      <c r="X110" s="747"/>
      <c r="Y110" s="747"/>
      <c r="Z110" s="747"/>
      <c r="AA110" s="747"/>
      <c r="AB110" s="747"/>
      <c r="AC110" s="747"/>
      <c r="AD110" s="747"/>
      <c r="AE110" s="747"/>
      <c r="AF110" s="748"/>
      <c r="AG110" s="826" t="s">
        <v>210</v>
      </c>
      <c r="AH110" s="827"/>
      <c r="AI110" s="827"/>
      <c r="AJ110" s="827"/>
      <c r="AK110" s="828"/>
      <c r="AL110" s="829"/>
      <c r="AM110" s="829"/>
      <c r="AN110" s="829"/>
      <c r="AO110" s="829"/>
      <c r="AP110" s="829"/>
      <c r="AQ110" s="829"/>
      <c r="AR110" s="830"/>
    </row>
    <row r="111" spans="1:49" s="98" customFormat="1" ht="14.25" customHeight="1">
      <c r="A111" s="665"/>
      <c r="B111" s="700"/>
      <c r="C111" s="774" t="s">
        <v>253</v>
      </c>
      <c r="D111" s="777" t="s">
        <v>248</v>
      </c>
      <c r="E111" s="778"/>
      <c r="F111" s="783" t="s">
        <v>157</v>
      </c>
      <c r="G111" s="785" t="s">
        <v>249</v>
      </c>
      <c r="H111" s="785"/>
      <c r="I111" s="785"/>
      <c r="J111" s="785"/>
      <c r="K111" s="786"/>
      <c r="L111" s="754" t="s">
        <v>412</v>
      </c>
      <c r="M111" s="723"/>
      <c r="N111" s="724"/>
      <c r="O111" s="755">
        <f>H77+H81</f>
        <v>433590</v>
      </c>
      <c r="P111" s="756"/>
      <c r="Q111" s="756"/>
      <c r="R111" s="756"/>
      <c r="S111" s="756"/>
      <c r="T111" s="757"/>
      <c r="U111" s="710"/>
      <c r="V111" s="1204" t="s">
        <v>204</v>
      </c>
      <c r="W111" s="1198" t="s">
        <v>291</v>
      </c>
      <c r="X111" s="1200" t="s">
        <v>234</v>
      </c>
      <c r="Y111" s="1200"/>
      <c r="Z111" s="1201"/>
      <c r="AA111" s="1202" t="s">
        <v>235</v>
      </c>
      <c r="AB111" s="1200"/>
      <c r="AC111" s="1200"/>
      <c r="AD111" s="1200"/>
      <c r="AE111" s="1200"/>
      <c r="AF111" s="1201"/>
      <c r="AG111" s="797" t="s">
        <v>199</v>
      </c>
      <c r="AH111" s="797"/>
      <c r="AI111" s="797"/>
      <c r="AJ111" s="797"/>
      <c r="AK111" s="794">
        <v>0</v>
      </c>
      <c r="AL111" s="795"/>
      <c r="AM111" s="795"/>
      <c r="AN111" s="795"/>
      <c r="AO111" s="795"/>
      <c r="AP111" s="795"/>
      <c r="AQ111" s="795"/>
      <c r="AR111" s="796"/>
    </row>
    <row r="112" spans="1:49" s="98" customFormat="1" ht="15" customHeight="1">
      <c r="A112" s="665"/>
      <c r="B112" s="700"/>
      <c r="C112" s="775"/>
      <c r="D112" s="779"/>
      <c r="E112" s="780"/>
      <c r="F112" s="784"/>
      <c r="G112" s="787"/>
      <c r="H112" s="787"/>
      <c r="I112" s="787"/>
      <c r="J112" s="787"/>
      <c r="K112" s="788"/>
      <c r="L112" s="771" t="s">
        <v>413</v>
      </c>
      <c r="M112" s="772"/>
      <c r="N112" s="773"/>
      <c r="O112" s="758">
        <f>O111</f>
        <v>433590</v>
      </c>
      <c r="P112" s="759"/>
      <c r="Q112" s="759"/>
      <c r="R112" s="759"/>
      <c r="S112" s="759"/>
      <c r="T112" s="760"/>
      <c r="U112" s="710"/>
      <c r="V112" s="1205"/>
      <c r="W112" s="1199"/>
      <c r="X112" s="870"/>
      <c r="Y112" s="870"/>
      <c r="Z112" s="871"/>
      <c r="AA112" s="1203"/>
      <c r="AB112" s="872"/>
      <c r="AC112" s="872"/>
      <c r="AD112" s="872"/>
      <c r="AE112" s="872"/>
      <c r="AF112" s="873"/>
      <c r="AG112" s="792" t="s">
        <v>210</v>
      </c>
      <c r="AH112" s="793"/>
      <c r="AI112" s="793"/>
      <c r="AJ112" s="793"/>
      <c r="AK112" s="789">
        <f>TRUNC(AK111*12%,0)</f>
        <v>0</v>
      </c>
      <c r="AL112" s="790"/>
      <c r="AM112" s="790"/>
      <c r="AN112" s="790"/>
      <c r="AO112" s="790"/>
      <c r="AP112" s="790"/>
      <c r="AQ112" s="790"/>
      <c r="AR112" s="791"/>
    </row>
    <row r="113" spans="1:44" s="98" customFormat="1" ht="15" customHeight="1">
      <c r="A113" s="665"/>
      <c r="B113" s="700"/>
      <c r="C113" s="775"/>
      <c r="D113" s="779"/>
      <c r="E113" s="780"/>
      <c r="F113" s="836" t="s">
        <v>160</v>
      </c>
      <c r="G113" s="837" t="s">
        <v>181</v>
      </c>
      <c r="H113" s="837"/>
      <c r="I113" s="837"/>
      <c r="J113" s="837"/>
      <c r="K113" s="838"/>
      <c r="L113" s="771" t="s">
        <v>412</v>
      </c>
      <c r="M113" s="772"/>
      <c r="N113" s="773"/>
      <c r="O113" s="1164">
        <f>H79</f>
        <v>109540</v>
      </c>
      <c r="P113" s="1165"/>
      <c r="Q113" s="1165"/>
      <c r="R113" s="1165"/>
      <c r="S113" s="1165"/>
      <c r="T113" s="1166"/>
      <c r="U113" s="710"/>
      <c r="V113" s="1205"/>
      <c r="W113" s="1199"/>
      <c r="X113" s="870"/>
      <c r="Y113" s="870"/>
      <c r="Z113" s="871"/>
      <c r="AA113" s="870" t="s">
        <v>290</v>
      </c>
      <c r="AB113" s="870"/>
      <c r="AC113" s="870"/>
      <c r="AD113" s="870"/>
      <c r="AE113" s="870"/>
      <c r="AF113" s="871"/>
      <c r="AG113" s="797" t="s">
        <v>199</v>
      </c>
      <c r="AH113" s="797"/>
      <c r="AI113" s="797"/>
      <c r="AJ113" s="797"/>
      <c r="AK113" s="798"/>
      <c r="AL113" s="799"/>
      <c r="AM113" s="799"/>
      <c r="AN113" s="799"/>
      <c r="AO113" s="799"/>
      <c r="AP113" s="799"/>
      <c r="AQ113" s="799"/>
      <c r="AR113" s="800"/>
    </row>
    <row r="114" spans="1:44" s="98" customFormat="1" ht="14.25" customHeight="1">
      <c r="A114" s="665"/>
      <c r="B114" s="700"/>
      <c r="C114" s="775"/>
      <c r="D114" s="781"/>
      <c r="E114" s="782"/>
      <c r="F114" s="784"/>
      <c r="G114" s="839"/>
      <c r="H114" s="839"/>
      <c r="I114" s="839"/>
      <c r="J114" s="839"/>
      <c r="K114" s="840"/>
      <c r="L114" s="771" t="s">
        <v>413</v>
      </c>
      <c r="M114" s="772"/>
      <c r="N114" s="773"/>
      <c r="O114" s="758"/>
      <c r="P114" s="759"/>
      <c r="Q114" s="759"/>
      <c r="R114" s="759"/>
      <c r="S114" s="759"/>
      <c r="T114" s="760"/>
      <c r="U114" s="710"/>
      <c r="V114" s="1205"/>
      <c r="W114" s="863"/>
      <c r="X114" s="872"/>
      <c r="Y114" s="872"/>
      <c r="Z114" s="873"/>
      <c r="AA114" s="872"/>
      <c r="AB114" s="872"/>
      <c r="AC114" s="872"/>
      <c r="AD114" s="872"/>
      <c r="AE114" s="872"/>
      <c r="AF114" s="873"/>
      <c r="AG114" s="792" t="s">
        <v>210</v>
      </c>
      <c r="AH114" s="793"/>
      <c r="AI114" s="793"/>
      <c r="AJ114" s="793"/>
      <c r="AK114" s="849"/>
      <c r="AL114" s="850"/>
      <c r="AM114" s="850"/>
      <c r="AN114" s="850"/>
      <c r="AO114" s="850"/>
      <c r="AP114" s="850"/>
      <c r="AQ114" s="850"/>
      <c r="AR114" s="851"/>
    </row>
    <row r="115" spans="1:44" s="98" customFormat="1" ht="14.25" customHeight="1">
      <c r="A115" s="665"/>
      <c r="B115" s="700"/>
      <c r="C115" s="775"/>
      <c r="D115" s="667" t="s">
        <v>250</v>
      </c>
      <c r="E115" s="806" t="s">
        <v>308</v>
      </c>
      <c r="F115" s="807"/>
      <c r="G115" s="807"/>
      <c r="H115" s="808"/>
      <c r="I115" s="815" t="s">
        <v>190</v>
      </c>
      <c r="J115" s="816"/>
      <c r="K115" s="817"/>
      <c r="L115" s="821"/>
      <c r="M115" s="822"/>
      <c r="N115" s="822"/>
      <c r="O115" s="822"/>
      <c r="P115" s="823"/>
      <c r="Q115" s="824"/>
      <c r="R115" s="824"/>
      <c r="S115" s="824"/>
      <c r="T115" s="825"/>
      <c r="U115" s="710"/>
      <c r="V115" s="1205"/>
      <c r="W115" s="862" t="s">
        <v>292</v>
      </c>
      <c r="X115" s="801" t="s">
        <v>184</v>
      </c>
      <c r="Y115" s="801"/>
      <c r="Z115" s="801"/>
      <c r="AA115" s="801"/>
      <c r="AB115" s="801"/>
      <c r="AC115" s="801"/>
      <c r="AD115" s="801"/>
      <c r="AE115" s="801"/>
      <c r="AF115" s="802"/>
      <c r="AG115" s="797" t="s">
        <v>199</v>
      </c>
      <c r="AH115" s="797"/>
      <c r="AI115" s="797"/>
      <c r="AJ115" s="797"/>
      <c r="AK115" s="798"/>
      <c r="AL115" s="799"/>
      <c r="AM115" s="799"/>
      <c r="AN115" s="799"/>
      <c r="AO115" s="799"/>
      <c r="AP115" s="799"/>
      <c r="AQ115" s="799"/>
      <c r="AR115" s="800"/>
    </row>
    <row r="116" spans="1:44" s="98" customFormat="1" ht="11.25" customHeight="1">
      <c r="A116" s="665"/>
      <c r="B116" s="700"/>
      <c r="C116" s="775"/>
      <c r="D116" s="668"/>
      <c r="E116" s="809"/>
      <c r="F116" s="810"/>
      <c r="G116" s="810"/>
      <c r="H116" s="811"/>
      <c r="I116" s="818"/>
      <c r="J116" s="819"/>
      <c r="K116" s="820"/>
      <c r="L116" s="831"/>
      <c r="M116" s="832"/>
      <c r="N116" s="832"/>
      <c r="O116" s="832"/>
      <c r="P116" s="833"/>
      <c r="Q116" s="834"/>
      <c r="R116" s="834"/>
      <c r="S116" s="834"/>
      <c r="T116" s="835"/>
      <c r="U116" s="710"/>
      <c r="V116" s="1205"/>
      <c r="W116" s="863"/>
      <c r="X116" s="803"/>
      <c r="Y116" s="803"/>
      <c r="Z116" s="803"/>
      <c r="AA116" s="803"/>
      <c r="AB116" s="803"/>
      <c r="AC116" s="803"/>
      <c r="AD116" s="803"/>
      <c r="AE116" s="803"/>
      <c r="AF116" s="804"/>
      <c r="AG116" s="792" t="s">
        <v>210</v>
      </c>
      <c r="AH116" s="793"/>
      <c r="AI116" s="793"/>
      <c r="AJ116" s="793"/>
      <c r="AK116" s="849"/>
      <c r="AL116" s="850"/>
      <c r="AM116" s="850"/>
      <c r="AN116" s="850"/>
      <c r="AO116" s="850"/>
      <c r="AP116" s="850"/>
      <c r="AQ116" s="850"/>
      <c r="AR116" s="851"/>
    </row>
    <row r="117" spans="1:44" s="98" customFormat="1" ht="11.25" customHeight="1">
      <c r="A117" s="665"/>
      <c r="B117" s="700"/>
      <c r="C117" s="775"/>
      <c r="D117" s="668"/>
      <c r="E117" s="809"/>
      <c r="F117" s="810"/>
      <c r="G117" s="810"/>
      <c r="H117" s="811"/>
      <c r="I117" s="874" t="s">
        <v>191</v>
      </c>
      <c r="J117" s="875"/>
      <c r="K117" s="876"/>
      <c r="L117" s="821"/>
      <c r="M117" s="822"/>
      <c r="N117" s="822"/>
      <c r="O117" s="822"/>
      <c r="P117" s="823"/>
      <c r="Q117" s="824"/>
      <c r="R117" s="824"/>
      <c r="S117" s="824"/>
      <c r="T117" s="825"/>
      <c r="U117" s="710"/>
      <c r="V117" s="1205"/>
      <c r="W117" s="862" t="s">
        <v>293</v>
      </c>
      <c r="X117" s="801" t="s">
        <v>185</v>
      </c>
      <c r="Y117" s="801"/>
      <c r="Z117" s="801"/>
      <c r="AA117" s="801"/>
      <c r="AB117" s="801"/>
      <c r="AC117" s="801"/>
      <c r="AD117" s="801"/>
      <c r="AE117" s="801"/>
      <c r="AF117" s="802"/>
      <c r="AG117" s="797" t="s">
        <v>199</v>
      </c>
      <c r="AH117" s="797"/>
      <c r="AI117" s="797"/>
      <c r="AJ117" s="797"/>
      <c r="AK117" s="798"/>
      <c r="AL117" s="799"/>
      <c r="AM117" s="799"/>
      <c r="AN117" s="799"/>
      <c r="AO117" s="799"/>
      <c r="AP117" s="799"/>
      <c r="AQ117" s="799"/>
      <c r="AR117" s="800"/>
    </row>
    <row r="118" spans="1:44" s="98" customFormat="1" ht="11.25" customHeight="1">
      <c r="A118" s="665"/>
      <c r="B118" s="700"/>
      <c r="C118" s="775"/>
      <c r="D118" s="668"/>
      <c r="E118" s="812"/>
      <c r="F118" s="813"/>
      <c r="G118" s="813"/>
      <c r="H118" s="814"/>
      <c r="I118" s="818"/>
      <c r="J118" s="819"/>
      <c r="K118" s="820"/>
      <c r="L118" s="831"/>
      <c r="M118" s="832"/>
      <c r="N118" s="832"/>
      <c r="O118" s="832"/>
      <c r="P118" s="833"/>
      <c r="Q118" s="834"/>
      <c r="R118" s="834"/>
      <c r="S118" s="834"/>
      <c r="T118" s="835"/>
      <c r="U118" s="710"/>
      <c r="V118" s="1205"/>
      <c r="W118" s="863"/>
      <c r="X118" s="803"/>
      <c r="Y118" s="803"/>
      <c r="Z118" s="803"/>
      <c r="AA118" s="803"/>
      <c r="AB118" s="803"/>
      <c r="AC118" s="803"/>
      <c r="AD118" s="803"/>
      <c r="AE118" s="803"/>
      <c r="AF118" s="804"/>
      <c r="AG118" s="792" t="s">
        <v>210</v>
      </c>
      <c r="AH118" s="793"/>
      <c r="AI118" s="793"/>
      <c r="AJ118" s="793"/>
      <c r="AK118" s="849"/>
      <c r="AL118" s="850"/>
      <c r="AM118" s="850"/>
      <c r="AN118" s="850"/>
      <c r="AO118" s="850"/>
      <c r="AP118" s="850"/>
      <c r="AQ118" s="850"/>
      <c r="AR118" s="851"/>
    </row>
    <row r="119" spans="1:44" s="98" customFormat="1" ht="11.25" customHeight="1">
      <c r="A119" s="665"/>
      <c r="B119" s="700"/>
      <c r="C119" s="775"/>
      <c r="D119" s="668"/>
      <c r="E119" s="806" t="s">
        <v>309</v>
      </c>
      <c r="F119" s="808"/>
      <c r="G119" s="807" t="s">
        <v>182</v>
      </c>
      <c r="H119" s="808"/>
      <c r="I119" s="864" t="s">
        <v>189</v>
      </c>
      <c r="J119" s="865"/>
      <c r="K119" s="866"/>
      <c r="L119" s="844"/>
      <c r="M119" s="845"/>
      <c r="N119" s="845"/>
      <c r="O119" s="845"/>
      <c r="P119" s="846"/>
      <c r="Q119" s="847"/>
      <c r="R119" s="847"/>
      <c r="S119" s="847"/>
      <c r="T119" s="848"/>
      <c r="U119" s="710"/>
      <c r="V119" s="1205"/>
      <c r="W119" s="924" t="s">
        <v>298</v>
      </c>
      <c r="X119" s="889" t="s">
        <v>314</v>
      </c>
      <c r="Y119" s="890"/>
      <c r="Z119" s="890"/>
      <c r="AA119" s="890"/>
      <c r="AB119" s="890"/>
      <c r="AC119" s="891"/>
      <c r="AD119" s="877" t="s">
        <v>203</v>
      </c>
      <c r="AE119" s="878"/>
      <c r="AF119" s="879"/>
      <c r="AG119" s="797" t="s">
        <v>199</v>
      </c>
      <c r="AH119" s="797"/>
      <c r="AI119" s="797"/>
      <c r="AJ119" s="797"/>
      <c r="AK119" s="798">
        <v>0</v>
      </c>
      <c r="AL119" s="799"/>
      <c r="AM119" s="799"/>
      <c r="AN119" s="799"/>
      <c r="AO119" s="799"/>
      <c r="AP119" s="799"/>
      <c r="AQ119" s="799"/>
      <c r="AR119" s="800"/>
    </row>
    <row r="120" spans="1:44" s="98" customFormat="1" ht="14.25" customHeight="1">
      <c r="A120" s="665"/>
      <c r="B120" s="700"/>
      <c r="C120" s="775"/>
      <c r="D120" s="668"/>
      <c r="E120" s="809"/>
      <c r="F120" s="811"/>
      <c r="G120" s="810"/>
      <c r="H120" s="811"/>
      <c r="I120" s="867" t="s">
        <v>251</v>
      </c>
      <c r="J120" s="868"/>
      <c r="K120" s="869"/>
      <c r="L120" s="844"/>
      <c r="M120" s="845"/>
      <c r="N120" s="845"/>
      <c r="O120" s="845"/>
      <c r="P120" s="846"/>
      <c r="Q120" s="847"/>
      <c r="R120" s="847"/>
      <c r="S120" s="847"/>
      <c r="T120" s="848"/>
      <c r="U120" s="710"/>
      <c r="V120" s="1205"/>
      <c r="W120" s="710"/>
      <c r="X120" s="892"/>
      <c r="Y120" s="893"/>
      <c r="Z120" s="893"/>
      <c r="AA120" s="893"/>
      <c r="AB120" s="893"/>
      <c r="AC120" s="894"/>
      <c r="AD120" s="880"/>
      <c r="AE120" s="881"/>
      <c r="AF120" s="882"/>
      <c r="AG120" s="792" t="s">
        <v>210</v>
      </c>
      <c r="AH120" s="793"/>
      <c r="AI120" s="793"/>
      <c r="AJ120" s="793"/>
      <c r="AK120" s="849">
        <v>0</v>
      </c>
      <c r="AL120" s="850"/>
      <c r="AM120" s="850"/>
      <c r="AN120" s="850"/>
      <c r="AO120" s="850"/>
      <c r="AP120" s="850"/>
      <c r="AQ120" s="850"/>
      <c r="AR120" s="851"/>
    </row>
    <row r="121" spans="1:44" s="98" customFormat="1" ht="14.25" customHeight="1">
      <c r="A121" s="665"/>
      <c r="B121" s="700"/>
      <c r="C121" s="775"/>
      <c r="D121" s="668"/>
      <c r="E121" s="809"/>
      <c r="F121" s="811"/>
      <c r="G121" s="813"/>
      <c r="H121" s="814"/>
      <c r="I121" s="852" t="s">
        <v>188</v>
      </c>
      <c r="J121" s="853"/>
      <c r="K121" s="854"/>
      <c r="L121" s="844"/>
      <c r="M121" s="845"/>
      <c r="N121" s="845"/>
      <c r="O121" s="845"/>
      <c r="P121" s="846"/>
      <c r="Q121" s="847"/>
      <c r="R121" s="847"/>
      <c r="S121" s="847"/>
      <c r="T121" s="848"/>
      <c r="U121" s="710"/>
      <c r="V121" s="1205"/>
      <c r="W121" s="710"/>
      <c r="X121" s="892"/>
      <c r="Y121" s="893"/>
      <c r="Z121" s="893"/>
      <c r="AA121" s="893"/>
      <c r="AB121" s="893"/>
      <c r="AC121" s="894"/>
      <c r="AD121" s="877" t="s">
        <v>294</v>
      </c>
      <c r="AE121" s="878"/>
      <c r="AF121" s="879"/>
      <c r="AG121" s="797" t="s">
        <v>199</v>
      </c>
      <c r="AH121" s="797"/>
      <c r="AI121" s="797"/>
      <c r="AJ121" s="797"/>
      <c r="AK121" s="798">
        <v>0</v>
      </c>
      <c r="AL121" s="799"/>
      <c r="AM121" s="799"/>
      <c r="AN121" s="799"/>
      <c r="AO121" s="799"/>
      <c r="AP121" s="799"/>
      <c r="AQ121" s="799"/>
      <c r="AR121" s="800"/>
    </row>
    <row r="122" spans="1:44" s="98" customFormat="1" ht="18" customHeight="1">
      <c r="A122" s="665"/>
      <c r="B122" s="700"/>
      <c r="C122" s="775"/>
      <c r="D122" s="668"/>
      <c r="E122" s="809"/>
      <c r="F122" s="811"/>
      <c r="G122" s="855" t="s">
        <v>310</v>
      </c>
      <c r="H122" s="856"/>
      <c r="I122" s="859" t="s">
        <v>414</v>
      </c>
      <c r="J122" s="860"/>
      <c r="K122" s="861"/>
      <c r="L122" s="844"/>
      <c r="M122" s="845"/>
      <c r="N122" s="845"/>
      <c r="O122" s="845"/>
      <c r="P122" s="846"/>
      <c r="Q122" s="847"/>
      <c r="R122" s="847"/>
      <c r="S122" s="847"/>
      <c r="T122" s="848"/>
      <c r="U122" s="710"/>
      <c r="V122" s="1205"/>
      <c r="W122" s="710"/>
      <c r="X122" s="895"/>
      <c r="Y122" s="896"/>
      <c r="Z122" s="896"/>
      <c r="AA122" s="896"/>
      <c r="AB122" s="896"/>
      <c r="AC122" s="897"/>
      <c r="AD122" s="880"/>
      <c r="AE122" s="881"/>
      <c r="AF122" s="882"/>
      <c r="AG122" s="792" t="s">
        <v>210</v>
      </c>
      <c r="AH122" s="793"/>
      <c r="AI122" s="793"/>
      <c r="AJ122" s="793"/>
      <c r="AK122" s="849">
        <v>0</v>
      </c>
      <c r="AL122" s="850"/>
      <c r="AM122" s="850"/>
      <c r="AN122" s="850"/>
      <c r="AO122" s="850"/>
      <c r="AP122" s="850"/>
      <c r="AQ122" s="850"/>
      <c r="AR122" s="851"/>
    </row>
    <row r="123" spans="1:44" s="98" customFormat="1" ht="18" customHeight="1">
      <c r="A123" s="665"/>
      <c r="B123" s="700"/>
      <c r="C123" s="775"/>
      <c r="D123" s="668"/>
      <c r="E123" s="809"/>
      <c r="F123" s="811"/>
      <c r="G123" s="857"/>
      <c r="H123" s="858"/>
      <c r="I123" s="841" t="s">
        <v>230</v>
      </c>
      <c r="J123" s="842"/>
      <c r="K123" s="843"/>
      <c r="L123" s="844"/>
      <c r="M123" s="845"/>
      <c r="N123" s="845"/>
      <c r="O123" s="845"/>
      <c r="P123" s="846"/>
      <c r="Q123" s="847"/>
      <c r="R123" s="847"/>
      <c r="S123" s="847"/>
      <c r="T123" s="848"/>
      <c r="U123" s="710"/>
      <c r="V123" s="1205"/>
      <c r="W123" s="710"/>
      <c r="X123" s="918" t="s">
        <v>313</v>
      </c>
      <c r="Y123" s="913"/>
      <c r="Z123" s="913"/>
      <c r="AA123" s="913"/>
      <c r="AB123" s="913"/>
      <c r="AC123" s="913"/>
      <c r="AD123" s="913"/>
      <c r="AE123" s="913"/>
      <c r="AF123" s="914"/>
      <c r="AG123" s="797" t="s">
        <v>199</v>
      </c>
      <c r="AH123" s="797"/>
      <c r="AI123" s="797"/>
      <c r="AJ123" s="797"/>
      <c r="AK123" s="798"/>
      <c r="AL123" s="799"/>
      <c r="AM123" s="799"/>
      <c r="AN123" s="799"/>
      <c r="AO123" s="799"/>
      <c r="AP123" s="799"/>
      <c r="AQ123" s="799"/>
      <c r="AR123" s="800"/>
    </row>
    <row r="124" spans="1:44" s="98" customFormat="1" ht="16.5" customHeight="1">
      <c r="A124" s="665"/>
      <c r="B124" s="700"/>
      <c r="C124" s="775"/>
      <c r="D124" s="668"/>
      <c r="E124" s="809"/>
      <c r="F124" s="811"/>
      <c r="G124" s="806" t="s">
        <v>269</v>
      </c>
      <c r="H124" s="902"/>
      <c r="I124" s="907" t="s">
        <v>270</v>
      </c>
      <c r="J124" s="898" t="s">
        <v>271</v>
      </c>
      <c r="K124" s="899"/>
      <c r="L124" s="844"/>
      <c r="M124" s="845"/>
      <c r="N124" s="845"/>
      <c r="O124" s="900"/>
      <c r="P124" s="846"/>
      <c r="Q124" s="847"/>
      <c r="R124" s="847"/>
      <c r="S124" s="847"/>
      <c r="T124" s="848"/>
      <c r="U124" s="710"/>
      <c r="V124" s="1205"/>
      <c r="W124" s="710"/>
      <c r="X124" s="915"/>
      <c r="Y124" s="916"/>
      <c r="Z124" s="916"/>
      <c r="AA124" s="916"/>
      <c r="AB124" s="916"/>
      <c r="AC124" s="916"/>
      <c r="AD124" s="916"/>
      <c r="AE124" s="916"/>
      <c r="AF124" s="917"/>
      <c r="AG124" s="792" t="s">
        <v>210</v>
      </c>
      <c r="AH124" s="793"/>
      <c r="AI124" s="793"/>
      <c r="AJ124" s="793"/>
      <c r="AK124" s="849"/>
      <c r="AL124" s="850"/>
      <c r="AM124" s="850"/>
      <c r="AN124" s="850"/>
      <c r="AO124" s="850"/>
      <c r="AP124" s="850"/>
      <c r="AQ124" s="850"/>
      <c r="AR124" s="851"/>
    </row>
    <row r="125" spans="1:44" s="98" customFormat="1" ht="16.5" customHeight="1">
      <c r="A125" s="665"/>
      <c r="B125" s="700"/>
      <c r="C125" s="775"/>
      <c r="D125" s="668"/>
      <c r="E125" s="809"/>
      <c r="F125" s="811"/>
      <c r="G125" s="903"/>
      <c r="H125" s="904"/>
      <c r="I125" s="908"/>
      <c r="J125" s="898" t="s">
        <v>272</v>
      </c>
      <c r="K125" s="899"/>
      <c r="L125" s="844"/>
      <c r="M125" s="845"/>
      <c r="N125" s="845"/>
      <c r="O125" s="900"/>
      <c r="P125" s="846"/>
      <c r="Q125" s="847"/>
      <c r="R125" s="847"/>
      <c r="S125" s="847"/>
      <c r="T125" s="848"/>
      <c r="U125" s="710"/>
      <c r="V125" s="1205"/>
      <c r="W125" s="710"/>
      <c r="X125" s="889" t="s">
        <v>297</v>
      </c>
      <c r="Y125" s="890"/>
      <c r="Z125" s="890"/>
      <c r="AA125" s="890"/>
      <c r="AB125" s="890"/>
      <c r="AC125" s="890"/>
      <c r="AD125" s="890"/>
      <c r="AE125" s="890"/>
      <c r="AF125" s="891"/>
      <c r="AG125" s="797" t="s">
        <v>199</v>
      </c>
      <c r="AH125" s="797"/>
      <c r="AI125" s="797"/>
      <c r="AJ125" s="797"/>
      <c r="AK125" s="798"/>
      <c r="AL125" s="799"/>
      <c r="AM125" s="799"/>
      <c r="AN125" s="799"/>
      <c r="AO125" s="799"/>
      <c r="AP125" s="799"/>
      <c r="AQ125" s="799"/>
      <c r="AR125" s="800"/>
    </row>
    <row r="126" spans="1:44" s="98" customFormat="1" ht="16.5" customHeight="1">
      <c r="A126" s="665"/>
      <c r="B126" s="700"/>
      <c r="C126" s="775"/>
      <c r="D126" s="668"/>
      <c r="E126" s="809"/>
      <c r="F126" s="811"/>
      <c r="G126" s="903"/>
      <c r="H126" s="904"/>
      <c r="I126" s="909"/>
      <c r="J126" s="898" t="s">
        <v>230</v>
      </c>
      <c r="K126" s="899"/>
      <c r="L126" s="844"/>
      <c r="M126" s="845"/>
      <c r="N126" s="845"/>
      <c r="O126" s="900"/>
      <c r="P126" s="846"/>
      <c r="Q126" s="847"/>
      <c r="R126" s="847"/>
      <c r="S126" s="847"/>
      <c r="T126" s="848"/>
      <c r="U126" s="710"/>
      <c r="V126" s="1205"/>
      <c r="W126" s="710"/>
      <c r="X126" s="895"/>
      <c r="Y126" s="896"/>
      <c r="Z126" s="896"/>
      <c r="AA126" s="896"/>
      <c r="AB126" s="896"/>
      <c r="AC126" s="896"/>
      <c r="AD126" s="896"/>
      <c r="AE126" s="896"/>
      <c r="AF126" s="897"/>
      <c r="AG126" s="792" t="s">
        <v>210</v>
      </c>
      <c r="AH126" s="793"/>
      <c r="AI126" s="793"/>
      <c r="AJ126" s="793"/>
      <c r="AK126" s="849"/>
      <c r="AL126" s="850"/>
      <c r="AM126" s="850"/>
      <c r="AN126" s="850"/>
      <c r="AO126" s="850"/>
      <c r="AP126" s="850"/>
      <c r="AQ126" s="850"/>
      <c r="AR126" s="851"/>
    </row>
    <row r="127" spans="1:44" s="98" customFormat="1" ht="16.5" customHeight="1">
      <c r="A127" s="665"/>
      <c r="B127" s="700"/>
      <c r="C127" s="775"/>
      <c r="D127" s="805"/>
      <c r="E127" s="812"/>
      <c r="F127" s="814"/>
      <c r="G127" s="905"/>
      <c r="H127" s="906"/>
      <c r="I127" s="37" t="s">
        <v>315</v>
      </c>
      <c r="J127" s="898" t="s">
        <v>272</v>
      </c>
      <c r="K127" s="899"/>
      <c r="L127" s="844"/>
      <c r="M127" s="845"/>
      <c r="N127" s="845"/>
      <c r="O127" s="900"/>
      <c r="P127" s="846"/>
      <c r="Q127" s="847"/>
      <c r="R127" s="847"/>
      <c r="S127" s="847"/>
      <c r="T127" s="848"/>
      <c r="U127" s="710"/>
      <c r="V127" s="1205"/>
      <c r="W127" s="710"/>
      <c r="X127" s="889" t="s">
        <v>295</v>
      </c>
      <c r="Y127" s="913"/>
      <c r="Z127" s="913"/>
      <c r="AA127" s="913"/>
      <c r="AB127" s="913"/>
      <c r="AC127" s="913"/>
      <c r="AD127" s="913"/>
      <c r="AE127" s="913"/>
      <c r="AF127" s="914"/>
      <c r="AG127" s="797" t="s">
        <v>199</v>
      </c>
      <c r="AH127" s="797"/>
      <c r="AI127" s="797"/>
      <c r="AJ127" s="797"/>
      <c r="AK127" s="798">
        <v>0</v>
      </c>
      <c r="AL127" s="799"/>
      <c r="AM127" s="799"/>
      <c r="AN127" s="799"/>
      <c r="AO127" s="799"/>
      <c r="AP127" s="799"/>
      <c r="AQ127" s="799"/>
      <c r="AR127" s="800"/>
    </row>
    <row r="128" spans="1:44" s="98" customFormat="1" ht="14.25" customHeight="1">
      <c r="A128" s="665"/>
      <c r="B128" s="700"/>
      <c r="C128" s="775"/>
      <c r="D128" s="901" t="s">
        <v>252</v>
      </c>
      <c r="E128" s="276"/>
      <c r="F128" s="276"/>
      <c r="G128" s="276"/>
      <c r="H128" s="276"/>
      <c r="I128" s="276"/>
      <c r="J128" s="276"/>
      <c r="K128" s="277"/>
      <c r="L128" s="919"/>
      <c r="M128" s="920"/>
      <c r="N128" s="920"/>
      <c r="O128" s="920"/>
      <c r="P128" s="921"/>
      <c r="Q128" s="922"/>
      <c r="R128" s="922"/>
      <c r="S128" s="922"/>
      <c r="T128" s="923"/>
      <c r="U128" s="710"/>
      <c r="V128" s="1205"/>
      <c r="W128" s="710"/>
      <c r="X128" s="915"/>
      <c r="Y128" s="916"/>
      <c r="Z128" s="916"/>
      <c r="AA128" s="916"/>
      <c r="AB128" s="916"/>
      <c r="AC128" s="916"/>
      <c r="AD128" s="916"/>
      <c r="AE128" s="916"/>
      <c r="AF128" s="917"/>
      <c r="AG128" s="792" t="s">
        <v>210</v>
      </c>
      <c r="AH128" s="793"/>
      <c r="AI128" s="793"/>
      <c r="AJ128" s="793"/>
      <c r="AK128" s="849">
        <v>0</v>
      </c>
      <c r="AL128" s="850"/>
      <c r="AM128" s="850"/>
      <c r="AN128" s="850"/>
      <c r="AO128" s="850"/>
      <c r="AP128" s="850"/>
      <c r="AQ128" s="850"/>
      <c r="AR128" s="851"/>
    </row>
    <row r="129" spans="1:48" s="98" customFormat="1" ht="14.25" customHeight="1">
      <c r="A129" s="665"/>
      <c r="B129" s="700"/>
      <c r="C129" s="775"/>
      <c r="D129" s="883" t="s">
        <v>218</v>
      </c>
      <c r="E129" s="884"/>
      <c r="F129" s="884"/>
      <c r="G129" s="884"/>
      <c r="H129" s="884"/>
      <c r="I129" s="884"/>
      <c r="J129" s="884"/>
      <c r="K129" s="885"/>
      <c r="L129" s="1181">
        <f>SUM(L111,L113,L115:O128)</f>
        <v>0</v>
      </c>
      <c r="M129" s="1182"/>
      <c r="N129" s="1182"/>
      <c r="O129" s="1183"/>
      <c r="P129" s="1187">
        <f>SUM(O112,O114,P115:T128)</f>
        <v>433590</v>
      </c>
      <c r="Q129" s="1188"/>
      <c r="R129" s="1188"/>
      <c r="S129" s="1188"/>
      <c r="T129" s="1189"/>
      <c r="U129" s="710"/>
      <c r="V129" s="1205"/>
      <c r="W129" s="710"/>
      <c r="X129" s="889" t="s">
        <v>296</v>
      </c>
      <c r="Y129" s="913"/>
      <c r="Z129" s="913"/>
      <c r="AA129" s="913"/>
      <c r="AB129" s="913"/>
      <c r="AC129" s="913"/>
      <c r="AD129" s="913"/>
      <c r="AE129" s="913"/>
      <c r="AF129" s="914"/>
      <c r="AG129" s="797" t="s">
        <v>199</v>
      </c>
      <c r="AH129" s="797"/>
      <c r="AI129" s="797"/>
      <c r="AJ129" s="797"/>
      <c r="AK129" s="798">
        <v>0</v>
      </c>
      <c r="AL129" s="799"/>
      <c r="AM129" s="799"/>
      <c r="AN129" s="799"/>
      <c r="AO129" s="799"/>
      <c r="AP129" s="799"/>
      <c r="AQ129" s="799"/>
      <c r="AR129" s="800"/>
    </row>
    <row r="130" spans="1:48" s="98" customFormat="1" ht="14.25" customHeight="1" thickBot="1">
      <c r="A130" s="665"/>
      <c r="B130" s="701"/>
      <c r="C130" s="776"/>
      <c r="D130" s="886"/>
      <c r="E130" s="887"/>
      <c r="F130" s="887"/>
      <c r="G130" s="887"/>
      <c r="H130" s="887"/>
      <c r="I130" s="887"/>
      <c r="J130" s="887"/>
      <c r="K130" s="888"/>
      <c r="L130" s="1184"/>
      <c r="M130" s="1185"/>
      <c r="N130" s="1185"/>
      <c r="O130" s="1186"/>
      <c r="P130" s="1190"/>
      <c r="Q130" s="1191"/>
      <c r="R130" s="1191"/>
      <c r="S130" s="1191"/>
      <c r="T130" s="1192"/>
      <c r="U130" s="710"/>
      <c r="V130" s="1205"/>
      <c r="W130" s="710"/>
      <c r="X130" s="1217"/>
      <c r="Y130" s="1218"/>
      <c r="Z130" s="1218"/>
      <c r="AA130" s="1218"/>
      <c r="AB130" s="1218"/>
      <c r="AC130" s="1218"/>
      <c r="AD130" s="1218"/>
      <c r="AE130" s="1218"/>
      <c r="AF130" s="1219"/>
      <c r="AG130" s="742" t="s">
        <v>210</v>
      </c>
      <c r="AH130" s="743"/>
      <c r="AI130" s="743"/>
      <c r="AJ130" s="743"/>
      <c r="AK130" s="934">
        <v>0</v>
      </c>
      <c r="AL130" s="935"/>
      <c r="AM130" s="935"/>
      <c r="AN130" s="935"/>
      <c r="AO130" s="935"/>
      <c r="AP130" s="935"/>
      <c r="AQ130" s="935"/>
      <c r="AR130" s="936"/>
    </row>
    <row r="131" spans="1:48" s="98" customFormat="1" ht="14.25" customHeight="1">
      <c r="A131" s="665"/>
      <c r="B131" s="271" t="s">
        <v>219</v>
      </c>
      <c r="C131" s="271"/>
      <c r="D131" s="271"/>
      <c r="E131" s="271"/>
      <c r="F131" s="271"/>
      <c r="G131" s="271"/>
      <c r="H131" s="271"/>
      <c r="I131" s="271"/>
      <c r="J131" s="271"/>
      <c r="K131" s="272"/>
      <c r="L131" s="273">
        <f>L93-SUM(L94:T100,O102,O104,O106,O108,O110,P129)</f>
        <v>4177866</v>
      </c>
      <c r="M131" s="274"/>
      <c r="N131" s="274"/>
      <c r="O131" s="274"/>
      <c r="P131" s="274"/>
      <c r="Q131" s="274"/>
      <c r="R131" s="274"/>
      <c r="S131" s="274"/>
      <c r="T131" s="275"/>
      <c r="U131" s="710"/>
      <c r="V131" s="1205"/>
      <c r="W131" s="143" t="s">
        <v>299</v>
      </c>
      <c r="X131" s="1209" t="s">
        <v>60</v>
      </c>
      <c r="Y131" s="1209"/>
      <c r="Z131" s="1209"/>
      <c r="AA131" s="1209"/>
      <c r="AB131" s="1209"/>
      <c r="AC131" s="1209"/>
      <c r="AD131" s="1209"/>
      <c r="AE131" s="1209"/>
      <c r="AF131" s="1209"/>
      <c r="AG131" s="1209"/>
      <c r="AH131" s="1209"/>
      <c r="AI131" s="1209"/>
      <c r="AJ131" s="1210"/>
      <c r="AK131" s="925">
        <f>SUM(AK112,AK114,AK116,AK118,AK120,AK122,AK124,AK126,AK128,AK130)</f>
        <v>0</v>
      </c>
      <c r="AL131" s="926"/>
      <c r="AM131" s="926"/>
      <c r="AN131" s="926"/>
      <c r="AO131" s="926"/>
      <c r="AP131" s="926"/>
      <c r="AQ131" s="926"/>
      <c r="AR131" s="927"/>
      <c r="AT131" s="49"/>
    </row>
    <row r="132" spans="1:48" s="98" customFormat="1" ht="14.25" customHeight="1" thickBot="1">
      <c r="A132" s="665"/>
      <c r="B132" s="667" t="s">
        <v>192</v>
      </c>
      <c r="C132" s="44" t="s">
        <v>223</v>
      </c>
      <c r="D132" s="114"/>
      <c r="E132" s="114"/>
      <c r="F132" s="114"/>
      <c r="G132" s="114"/>
      <c r="H132" s="114"/>
      <c r="I132" s="114"/>
      <c r="J132" s="114"/>
      <c r="K132" s="115"/>
      <c r="L132" s="910">
        <v>0</v>
      </c>
      <c r="M132" s="911"/>
      <c r="N132" s="911"/>
      <c r="O132" s="911"/>
      <c r="P132" s="911"/>
      <c r="Q132" s="911"/>
      <c r="R132" s="911"/>
      <c r="S132" s="911"/>
      <c r="T132" s="912"/>
      <c r="U132" s="710"/>
      <c r="V132" s="1206"/>
      <c r="W132" s="28" t="s">
        <v>300</v>
      </c>
      <c r="X132" s="928" t="s">
        <v>481</v>
      </c>
      <c r="Y132" s="929"/>
      <c r="Z132" s="929"/>
      <c r="AA132" s="929"/>
      <c r="AB132" s="929"/>
      <c r="AC132" s="929"/>
      <c r="AD132" s="929"/>
      <c r="AE132" s="929"/>
      <c r="AF132" s="929"/>
      <c r="AG132" s="929"/>
      <c r="AH132" s="929"/>
      <c r="AI132" s="929"/>
      <c r="AJ132" s="930"/>
      <c r="AK132" s="931">
        <v>0</v>
      </c>
      <c r="AL132" s="932"/>
      <c r="AM132" s="932"/>
      <c r="AN132" s="932"/>
      <c r="AO132" s="932"/>
      <c r="AP132" s="932"/>
      <c r="AQ132" s="932"/>
      <c r="AR132" s="933"/>
      <c r="AT132" s="167">
        <v>130000</v>
      </c>
      <c r="AU132" s="174" t="s">
        <v>482</v>
      </c>
    </row>
    <row r="133" spans="1:48" s="98" customFormat="1" ht="14.25" customHeight="1">
      <c r="A133" s="665"/>
      <c r="B133" s="668"/>
      <c r="C133" s="41" t="s">
        <v>222</v>
      </c>
      <c r="D133" s="42"/>
      <c r="E133" s="42"/>
      <c r="F133" s="42"/>
      <c r="G133" s="42"/>
      <c r="H133" s="42"/>
      <c r="I133" s="42"/>
      <c r="J133" s="42"/>
      <c r="K133" s="43"/>
      <c r="L133" s="729">
        <v>0</v>
      </c>
      <c r="M133" s="730"/>
      <c r="N133" s="730"/>
      <c r="O133" s="730"/>
      <c r="P133" s="730"/>
      <c r="Q133" s="730"/>
      <c r="R133" s="730"/>
      <c r="S133" s="730"/>
      <c r="T133" s="731"/>
      <c r="U133" s="710"/>
      <c r="V133" s="38" t="s">
        <v>301</v>
      </c>
      <c r="W133" s="1220" t="s">
        <v>206</v>
      </c>
      <c r="X133" s="1220"/>
      <c r="Y133" s="1220"/>
      <c r="Z133" s="1220"/>
      <c r="AA133" s="1220"/>
      <c r="AB133" s="1220"/>
      <c r="AC133" s="1220"/>
      <c r="AD133" s="1220"/>
      <c r="AE133" s="1220"/>
      <c r="AF133" s="1221"/>
      <c r="AG133" s="1222">
        <v>0</v>
      </c>
      <c r="AH133" s="1223"/>
      <c r="AI133" s="1223"/>
      <c r="AJ133" s="1224"/>
      <c r="AK133" s="1225"/>
      <c r="AL133" s="1226"/>
      <c r="AM133" s="1226"/>
      <c r="AN133" s="1226"/>
      <c r="AO133" s="1226"/>
      <c r="AP133" s="1226"/>
      <c r="AQ133" s="1226"/>
      <c r="AR133" s="1227"/>
    </row>
    <row r="134" spans="1:48" s="98" customFormat="1" ht="14.25" customHeight="1">
      <c r="A134" s="665"/>
      <c r="B134" s="668"/>
      <c r="C134" s="968" t="s">
        <v>221</v>
      </c>
      <c r="D134" s="969"/>
      <c r="E134" s="970"/>
      <c r="F134" s="937" t="s">
        <v>231</v>
      </c>
      <c r="G134" s="938"/>
      <c r="H134" s="938"/>
      <c r="I134" s="938"/>
      <c r="J134" s="938"/>
      <c r="K134" s="939"/>
      <c r="L134" s="910">
        <v>0</v>
      </c>
      <c r="M134" s="911"/>
      <c r="N134" s="911"/>
      <c r="O134" s="911"/>
      <c r="P134" s="911"/>
      <c r="Q134" s="911"/>
      <c r="R134" s="911"/>
      <c r="S134" s="911"/>
      <c r="T134" s="912"/>
      <c r="U134" s="710"/>
      <c r="V134" s="39" t="s">
        <v>302</v>
      </c>
      <c r="W134" s="949" t="s">
        <v>207</v>
      </c>
      <c r="X134" s="949"/>
      <c r="Y134" s="949"/>
      <c r="Z134" s="949"/>
      <c r="AA134" s="949"/>
      <c r="AB134" s="949"/>
      <c r="AC134" s="949"/>
      <c r="AD134" s="949"/>
      <c r="AE134" s="949"/>
      <c r="AF134" s="949"/>
      <c r="AG134" s="949"/>
      <c r="AH134" s="949"/>
      <c r="AI134" s="949"/>
      <c r="AJ134" s="950"/>
      <c r="AK134" s="962"/>
      <c r="AL134" s="824"/>
      <c r="AM134" s="824"/>
      <c r="AN134" s="824"/>
      <c r="AO134" s="824"/>
      <c r="AP134" s="824"/>
      <c r="AQ134" s="824"/>
      <c r="AR134" s="825"/>
      <c r="AV134" s="113" t="s">
        <v>485</v>
      </c>
    </row>
    <row r="135" spans="1:48" s="98" customFormat="1" ht="14.25" customHeight="1">
      <c r="A135" s="665"/>
      <c r="B135" s="668"/>
      <c r="C135" s="971"/>
      <c r="D135" s="972"/>
      <c r="E135" s="973"/>
      <c r="F135" s="937" t="s">
        <v>232</v>
      </c>
      <c r="G135" s="938"/>
      <c r="H135" s="938"/>
      <c r="I135" s="938"/>
      <c r="J135" s="938"/>
      <c r="K135" s="939"/>
      <c r="L135" s="910">
        <v>0</v>
      </c>
      <c r="M135" s="911"/>
      <c r="N135" s="911"/>
      <c r="O135" s="911"/>
      <c r="P135" s="911"/>
      <c r="Q135" s="911"/>
      <c r="R135" s="911"/>
      <c r="S135" s="911"/>
      <c r="T135" s="912"/>
      <c r="U135" s="710"/>
      <c r="V135" s="39" t="s">
        <v>303</v>
      </c>
      <c r="W135" s="949" t="s">
        <v>208</v>
      </c>
      <c r="X135" s="949"/>
      <c r="Y135" s="949"/>
      <c r="Z135" s="949"/>
      <c r="AA135" s="949"/>
      <c r="AB135" s="949"/>
      <c r="AC135" s="949"/>
      <c r="AD135" s="949"/>
      <c r="AE135" s="949"/>
      <c r="AF135" s="949"/>
      <c r="AG135" s="949"/>
      <c r="AH135" s="949"/>
      <c r="AI135" s="949"/>
      <c r="AJ135" s="950"/>
      <c r="AK135" s="951"/>
      <c r="AL135" s="847"/>
      <c r="AM135" s="847"/>
      <c r="AN135" s="847"/>
      <c r="AO135" s="847"/>
      <c r="AP135" s="847"/>
      <c r="AQ135" s="847"/>
      <c r="AR135" s="848"/>
      <c r="AV135" s="113" t="s">
        <v>486</v>
      </c>
    </row>
    <row r="136" spans="1:48" s="98" customFormat="1" ht="14.25" customHeight="1">
      <c r="A136" s="665"/>
      <c r="B136" s="668"/>
      <c r="C136" s="974"/>
      <c r="D136" s="975"/>
      <c r="E136" s="976"/>
      <c r="F136" s="937" t="s">
        <v>233</v>
      </c>
      <c r="G136" s="938"/>
      <c r="H136" s="938"/>
      <c r="I136" s="938"/>
      <c r="J136" s="938"/>
      <c r="K136" s="939"/>
      <c r="L136" s="910">
        <v>0</v>
      </c>
      <c r="M136" s="911"/>
      <c r="N136" s="911"/>
      <c r="O136" s="911"/>
      <c r="P136" s="911"/>
      <c r="Q136" s="911"/>
      <c r="R136" s="911"/>
      <c r="S136" s="911"/>
      <c r="T136" s="912"/>
      <c r="U136" s="710"/>
      <c r="V136" s="24" t="s">
        <v>304</v>
      </c>
      <c r="W136" s="955" t="s">
        <v>305</v>
      </c>
      <c r="X136" s="955"/>
      <c r="Y136" s="955"/>
      <c r="Z136" s="955"/>
      <c r="AA136" s="955"/>
      <c r="AB136" s="955"/>
      <c r="AC136" s="955"/>
      <c r="AD136" s="955"/>
      <c r="AE136" s="955"/>
      <c r="AF136" s="956"/>
      <c r="AG136" s="749" t="s">
        <v>199</v>
      </c>
      <c r="AH136" s="749"/>
      <c r="AI136" s="749"/>
      <c r="AJ136" s="749"/>
      <c r="AK136" s="959"/>
      <c r="AL136" s="960"/>
      <c r="AM136" s="960"/>
      <c r="AN136" s="960"/>
      <c r="AO136" s="960"/>
      <c r="AP136" s="960"/>
      <c r="AQ136" s="960"/>
      <c r="AR136" s="961"/>
      <c r="AV136" s="113" t="s">
        <v>487</v>
      </c>
    </row>
    <row r="137" spans="1:48" s="98" customFormat="1" ht="14.25" customHeight="1" thickBot="1">
      <c r="A137" s="665"/>
      <c r="B137" s="668"/>
      <c r="C137" s="46" t="s">
        <v>432</v>
      </c>
      <c r="D137" s="138" t="s">
        <v>337</v>
      </c>
      <c r="E137" s="138"/>
      <c r="F137" s="138"/>
      <c r="G137" s="138"/>
      <c r="H137" s="138"/>
      <c r="I137" s="138"/>
      <c r="J137" s="138"/>
      <c r="K137" s="139"/>
      <c r="L137" s="729">
        <v>0</v>
      </c>
      <c r="M137" s="730"/>
      <c r="N137" s="730"/>
      <c r="O137" s="730"/>
      <c r="P137" s="730"/>
      <c r="Q137" s="730"/>
      <c r="R137" s="730"/>
      <c r="S137" s="730"/>
      <c r="T137" s="731"/>
      <c r="U137" s="710"/>
      <c r="V137" s="55"/>
      <c r="W137" s="957"/>
      <c r="X137" s="957"/>
      <c r="Y137" s="957"/>
      <c r="Z137" s="957"/>
      <c r="AA137" s="957"/>
      <c r="AB137" s="957"/>
      <c r="AC137" s="957"/>
      <c r="AD137" s="957"/>
      <c r="AE137" s="957"/>
      <c r="AF137" s="958"/>
      <c r="AG137" s="1228" t="s">
        <v>210</v>
      </c>
      <c r="AH137" s="1229"/>
      <c r="AI137" s="1229"/>
      <c r="AJ137" s="1229"/>
      <c r="AK137" s="940">
        <f>IF(AK136&gt;30000000,TRUNC(30000000*15%+((AK136-30000000)*25%),0),TRUNC(AK136*15%,0))</f>
        <v>0</v>
      </c>
      <c r="AL137" s="941"/>
      <c r="AM137" s="941"/>
      <c r="AN137" s="941">
        <f>AK137</f>
        <v>0</v>
      </c>
      <c r="AO137" s="941"/>
      <c r="AP137" s="941"/>
      <c r="AQ137" s="941"/>
      <c r="AR137" s="942"/>
      <c r="AV137" s="113" t="s">
        <v>489</v>
      </c>
    </row>
    <row r="138" spans="1:48" s="98" customFormat="1" ht="14.25" customHeight="1">
      <c r="A138" s="665"/>
      <c r="B138" s="668"/>
      <c r="C138" s="46" t="s">
        <v>433</v>
      </c>
      <c r="D138" s="966" t="s">
        <v>335</v>
      </c>
      <c r="E138" s="966"/>
      <c r="F138" s="966"/>
      <c r="G138" s="966"/>
      <c r="H138" s="967"/>
      <c r="I138" s="963">
        <v>0</v>
      </c>
      <c r="J138" s="964"/>
      <c r="K138" s="965"/>
      <c r="L138" s="729">
        <v>0</v>
      </c>
      <c r="M138" s="730"/>
      <c r="N138" s="730"/>
      <c r="O138" s="730"/>
      <c r="P138" s="730"/>
      <c r="Q138" s="730"/>
      <c r="R138" s="730"/>
      <c r="S138" s="730"/>
      <c r="T138" s="731"/>
      <c r="U138" s="710"/>
      <c r="V138" s="943" t="s">
        <v>306</v>
      </c>
      <c r="W138" s="945" t="s">
        <v>205</v>
      </c>
      <c r="X138" s="945"/>
      <c r="Y138" s="945"/>
      <c r="Z138" s="945"/>
      <c r="AA138" s="945"/>
      <c r="AB138" s="945"/>
      <c r="AC138" s="945"/>
      <c r="AD138" s="945"/>
      <c r="AE138" s="945"/>
      <c r="AF138" s="945"/>
      <c r="AG138" s="945"/>
      <c r="AH138" s="945"/>
      <c r="AI138" s="945"/>
      <c r="AJ138" s="946"/>
      <c r="AK138" s="977">
        <f>SUM(AK99:AR104,AK106,AK108,AK110,AK131:AR135,AK137)</f>
        <v>137869</v>
      </c>
      <c r="AL138" s="978"/>
      <c r="AM138" s="978"/>
      <c r="AN138" s="978"/>
      <c r="AO138" s="978"/>
      <c r="AP138" s="978"/>
      <c r="AQ138" s="978"/>
      <c r="AR138" s="979"/>
      <c r="AV138" s="113" t="s">
        <v>488</v>
      </c>
    </row>
    <row r="139" spans="1:48" s="98" customFormat="1" ht="14.25" customHeight="1" thickBot="1">
      <c r="A139" s="665"/>
      <c r="B139" s="668"/>
      <c r="C139" s="46" t="s">
        <v>220</v>
      </c>
      <c r="D139" s="47"/>
      <c r="E139" s="47"/>
      <c r="F139" s="47"/>
      <c r="G139" s="47"/>
      <c r="H139" s="47"/>
      <c r="I139" s="47"/>
      <c r="J139" s="47"/>
      <c r="K139" s="48"/>
      <c r="L139" s="696"/>
      <c r="M139" s="697"/>
      <c r="N139" s="697"/>
      <c r="O139" s="697"/>
      <c r="P139" s="697"/>
      <c r="Q139" s="697"/>
      <c r="R139" s="697"/>
      <c r="S139" s="697"/>
      <c r="T139" s="698"/>
      <c r="U139" s="1208"/>
      <c r="V139" s="944"/>
      <c r="W139" s="947"/>
      <c r="X139" s="947"/>
      <c r="Y139" s="947"/>
      <c r="Z139" s="947"/>
      <c r="AA139" s="947"/>
      <c r="AB139" s="947"/>
      <c r="AC139" s="947"/>
      <c r="AD139" s="947"/>
      <c r="AE139" s="947"/>
      <c r="AF139" s="947"/>
      <c r="AG139" s="947"/>
      <c r="AH139" s="947"/>
      <c r="AI139" s="947"/>
      <c r="AJ139" s="948"/>
      <c r="AK139" s="980"/>
      <c r="AL139" s="981"/>
      <c r="AM139" s="981"/>
      <c r="AN139" s="981"/>
      <c r="AO139" s="981"/>
      <c r="AP139" s="981"/>
      <c r="AQ139" s="981"/>
      <c r="AR139" s="982"/>
      <c r="AV139" s="113" t="s">
        <v>490</v>
      </c>
    </row>
    <row r="140" spans="1:48" s="98" customFormat="1" ht="14.25" customHeight="1">
      <c r="A140" s="665"/>
      <c r="B140" s="668"/>
      <c r="C140" s="45" t="s">
        <v>273</v>
      </c>
      <c r="D140" s="116"/>
      <c r="E140" s="116"/>
      <c r="F140" s="116"/>
      <c r="G140" s="116"/>
      <c r="H140" s="116"/>
      <c r="I140" s="116"/>
      <c r="J140" s="116"/>
      <c r="K140" s="118"/>
      <c r="L140" s="729"/>
      <c r="M140" s="730"/>
      <c r="N140" s="730"/>
      <c r="O140" s="730"/>
      <c r="P140" s="730"/>
      <c r="Q140" s="730"/>
      <c r="R140" s="730"/>
      <c r="S140" s="730"/>
      <c r="T140" s="731"/>
      <c r="U140" s="1243" t="s">
        <v>415</v>
      </c>
      <c r="V140" s="1244"/>
      <c r="W140" s="1244"/>
      <c r="X140" s="1244"/>
      <c r="Y140" s="1244"/>
      <c r="Z140" s="1244"/>
      <c r="AA140" s="1244"/>
      <c r="AB140" s="1244"/>
      <c r="AC140" s="1244"/>
      <c r="AD140" s="1244"/>
      <c r="AE140" s="1244"/>
      <c r="AF140" s="1244"/>
      <c r="AG140" s="1244"/>
      <c r="AH140" s="1244"/>
      <c r="AI140" s="1244"/>
      <c r="AJ140" s="1245"/>
      <c r="AK140" s="983">
        <f>MAX(AK92-AK138,0)</f>
        <v>112802</v>
      </c>
      <c r="AL140" s="984"/>
      <c r="AM140" s="984"/>
      <c r="AN140" s="984"/>
      <c r="AO140" s="984"/>
      <c r="AP140" s="984"/>
      <c r="AQ140" s="984"/>
      <c r="AR140" s="985"/>
      <c r="AT140" s="171">
        <f>AK92-AK138</f>
        <v>112802</v>
      </c>
      <c r="AV140" s="113" t="s">
        <v>491</v>
      </c>
    </row>
    <row r="141" spans="1:48" s="98" customFormat="1" ht="14.25" customHeight="1">
      <c r="A141" s="665"/>
      <c r="B141" s="668"/>
      <c r="C141" s="41" t="s">
        <v>274</v>
      </c>
      <c r="D141" s="42"/>
      <c r="E141" s="42"/>
      <c r="F141" s="42"/>
      <c r="G141" s="42"/>
      <c r="H141" s="42"/>
      <c r="I141" s="42"/>
      <c r="J141" s="42"/>
      <c r="K141" s="43"/>
      <c r="L141" s="952"/>
      <c r="M141" s="953"/>
      <c r="N141" s="953"/>
      <c r="O141" s="953"/>
      <c r="P141" s="953"/>
      <c r="Q141" s="953"/>
      <c r="R141" s="953"/>
      <c r="S141" s="953"/>
      <c r="T141" s="954"/>
      <c r="U141" s="1246"/>
      <c r="V141" s="1247"/>
      <c r="W141" s="1247"/>
      <c r="X141" s="1247"/>
      <c r="Y141" s="1247"/>
      <c r="Z141" s="1247"/>
      <c r="AA141" s="1247"/>
      <c r="AB141" s="1247"/>
      <c r="AC141" s="1247"/>
      <c r="AD141" s="1247"/>
      <c r="AE141" s="1247"/>
      <c r="AF141" s="1247"/>
      <c r="AG141" s="1247"/>
      <c r="AH141" s="1247"/>
      <c r="AI141" s="1247"/>
      <c r="AJ141" s="1248"/>
      <c r="AK141" s="986"/>
      <c r="AL141" s="987"/>
      <c r="AM141" s="987"/>
      <c r="AN141" s="987"/>
      <c r="AO141" s="987"/>
      <c r="AP141" s="987"/>
      <c r="AQ141" s="987"/>
      <c r="AR141" s="988"/>
      <c r="AV141" s="113" t="s">
        <v>492</v>
      </c>
    </row>
    <row r="142" spans="1:48" s="98" customFormat="1" ht="14.25" customHeight="1" thickBot="1">
      <c r="A142" s="665"/>
      <c r="B142" s="669"/>
      <c r="C142" s="172" t="s">
        <v>479</v>
      </c>
      <c r="D142" s="103" t="s">
        <v>336</v>
      </c>
      <c r="E142" s="103"/>
      <c r="F142" s="103"/>
      <c r="G142" s="103"/>
      <c r="H142" s="103"/>
      <c r="I142" s="103"/>
      <c r="J142" s="103"/>
      <c r="K142" s="104"/>
      <c r="L142" s="1211">
        <f>SUM(L132:T141)</f>
        <v>0</v>
      </c>
      <c r="M142" s="1212"/>
      <c r="N142" s="1212"/>
      <c r="O142" s="1212"/>
      <c r="P142" s="1212"/>
      <c r="Q142" s="1212"/>
      <c r="R142" s="1212"/>
      <c r="S142" s="1212"/>
      <c r="T142" s="1213"/>
      <c r="U142" s="1243" t="s">
        <v>416</v>
      </c>
      <c r="V142" s="1244"/>
      <c r="W142" s="1244"/>
      <c r="X142" s="1244"/>
      <c r="Y142" s="1244"/>
      <c r="Z142" s="1244"/>
      <c r="AA142" s="1244"/>
      <c r="AB142" s="1244"/>
      <c r="AC142" s="1244"/>
      <c r="AD142" s="1244"/>
      <c r="AE142" s="1244"/>
      <c r="AF142" s="1244"/>
      <c r="AG142" s="1244"/>
      <c r="AH142" s="1244"/>
      <c r="AI142" s="1244"/>
      <c r="AJ142" s="1245"/>
      <c r="AK142" s="1260">
        <f>AK140/L91</f>
        <v>8.3583288380943352E-3</v>
      </c>
      <c r="AL142" s="1261"/>
      <c r="AM142" s="1261"/>
      <c r="AN142" s="1261"/>
      <c r="AO142" s="1261"/>
      <c r="AP142" s="1261"/>
      <c r="AQ142" s="1261"/>
      <c r="AR142" s="1262"/>
      <c r="AV142" s="113" t="s">
        <v>493</v>
      </c>
    </row>
    <row r="143" spans="1:48" s="98" customFormat="1" ht="14.25" customHeight="1" thickBot="1">
      <c r="A143" s="666"/>
      <c r="B143" s="173" t="s">
        <v>480</v>
      </c>
      <c r="C143" s="1267" t="s">
        <v>484</v>
      </c>
      <c r="D143" s="1267"/>
      <c r="E143" s="1267"/>
      <c r="F143" s="1267"/>
      <c r="G143" s="1267"/>
      <c r="H143" s="1267"/>
      <c r="I143" s="1267"/>
      <c r="J143" s="1267"/>
      <c r="K143" s="1268"/>
      <c r="L143" s="1214">
        <v>0</v>
      </c>
      <c r="M143" s="1215"/>
      <c r="N143" s="1215"/>
      <c r="O143" s="1215"/>
      <c r="P143" s="1215"/>
      <c r="Q143" s="1215"/>
      <c r="R143" s="1215"/>
      <c r="S143" s="1215"/>
      <c r="T143" s="1216"/>
      <c r="U143" s="1257"/>
      <c r="V143" s="1258"/>
      <c r="W143" s="1258"/>
      <c r="X143" s="1258"/>
      <c r="Y143" s="1258"/>
      <c r="Z143" s="1258"/>
      <c r="AA143" s="1258"/>
      <c r="AB143" s="1258"/>
      <c r="AC143" s="1258"/>
      <c r="AD143" s="1258"/>
      <c r="AE143" s="1258"/>
      <c r="AF143" s="1258"/>
      <c r="AG143" s="1258"/>
      <c r="AH143" s="1258"/>
      <c r="AI143" s="1258"/>
      <c r="AJ143" s="1259"/>
      <c r="AK143" s="1263"/>
      <c r="AL143" s="1264"/>
      <c r="AM143" s="1264"/>
      <c r="AN143" s="1264"/>
      <c r="AO143" s="1264"/>
      <c r="AP143" s="1264"/>
      <c r="AQ143" s="1264"/>
      <c r="AR143" s="1265"/>
      <c r="AU143" s="113"/>
      <c r="AV143" s="113"/>
    </row>
    <row r="144" spans="1:48" s="98" customFormat="1" ht="14.25" customHeight="1">
      <c r="A144" s="130"/>
      <c r="B144" s="130"/>
      <c r="C144" s="192"/>
      <c r="D144" s="130"/>
      <c r="E144" s="130"/>
      <c r="F144" s="130"/>
      <c r="G144" s="130"/>
      <c r="H144" s="130"/>
      <c r="I144" s="130"/>
      <c r="J144" s="130"/>
      <c r="K144" s="130"/>
      <c r="L144" s="130"/>
      <c r="M144" s="130"/>
      <c r="N144" s="130"/>
      <c r="O144" s="130"/>
      <c r="P144" s="130"/>
      <c r="Q144" s="130"/>
      <c r="R144" s="130"/>
      <c r="S144" s="130"/>
      <c r="T144" s="130"/>
      <c r="V144" s="100"/>
      <c r="W144" s="101"/>
      <c r="X144" s="101"/>
      <c r="Y144" s="101"/>
      <c r="Z144" s="101"/>
      <c r="AA144" s="101"/>
      <c r="AB144" s="101"/>
      <c r="AC144" s="101"/>
      <c r="AD144" s="101"/>
      <c r="AE144" s="101"/>
      <c r="AF144" s="101"/>
      <c r="AG144" s="101"/>
      <c r="AH144" s="101"/>
      <c r="AI144" s="101"/>
      <c r="AJ144" s="101"/>
      <c r="AK144" s="102"/>
      <c r="AL144" s="102"/>
      <c r="AM144" s="102"/>
      <c r="AN144" s="102"/>
      <c r="AO144" s="102"/>
      <c r="AP144" s="102"/>
      <c r="AQ144" s="102"/>
      <c r="AR144" s="9" t="s">
        <v>411</v>
      </c>
      <c r="AU144" s="113"/>
      <c r="AV144" s="113" t="s">
        <v>494</v>
      </c>
    </row>
    <row r="145" spans="1:65" s="98" customFormat="1" ht="11.25" customHeight="1">
      <c r="A145" s="130"/>
      <c r="B145" s="130"/>
      <c r="C145" s="130"/>
      <c r="D145" s="130"/>
      <c r="E145" s="130"/>
      <c r="F145" s="130"/>
      <c r="G145" s="130"/>
      <c r="H145" s="130"/>
      <c r="I145" s="130"/>
      <c r="J145" s="130"/>
      <c r="K145" s="130"/>
      <c r="L145" s="130"/>
      <c r="M145" s="130"/>
      <c r="N145" s="130"/>
      <c r="O145" s="130"/>
      <c r="P145" s="130"/>
      <c r="Q145" s="130"/>
      <c r="R145" s="130"/>
      <c r="S145" s="130"/>
      <c r="T145" s="130"/>
      <c r="V145" s="100"/>
      <c r="W145" s="101"/>
      <c r="X145" s="101"/>
      <c r="Y145" s="101"/>
      <c r="Z145" s="101"/>
      <c r="AA145" s="101"/>
      <c r="AB145" s="101"/>
      <c r="AC145" s="101"/>
      <c r="AD145" s="101"/>
      <c r="AE145" s="101"/>
      <c r="AF145" s="101"/>
      <c r="AG145" s="101"/>
      <c r="AH145" s="101"/>
      <c r="AI145" s="101"/>
      <c r="AJ145" s="101"/>
      <c r="AK145" s="102"/>
      <c r="AL145" s="102"/>
      <c r="AM145" s="102"/>
      <c r="AN145" s="102"/>
      <c r="AO145" s="102"/>
      <c r="AP145" s="102"/>
      <c r="AQ145" s="102"/>
      <c r="AR145" s="9"/>
      <c r="AU145" s="113"/>
      <c r="AV145" s="113" t="s">
        <v>495</v>
      </c>
    </row>
    <row r="146" spans="1:65" s="98" customFormat="1" ht="14.25" customHeight="1">
      <c r="A146" s="140"/>
      <c r="B146" s="130"/>
      <c r="C146" s="130"/>
      <c r="D146" s="130"/>
      <c r="E146" s="130"/>
      <c r="F146" s="130"/>
      <c r="G146" s="130"/>
      <c r="H146" s="130"/>
      <c r="I146" s="130"/>
      <c r="J146" s="130"/>
      <c r="K146" s="130"/>
      <c r="L146" s="141"/>
      <c r="M146" s="141"/>
      <c r="N146" s="141"/>
      <c r="O146" s="141"/>
      <c r="P146" s="141"/>
      <c r="Q146" s="141"/>
      <c r="R146" s="141"/>
      <c r="S146" s="141"/>
      <c r="T146" s="141"/>
      <c r="V146" s="100"/>
      <c r="W146" s="101"/>
      <c r="X146" s="101"/>
      <c r="Y146" s="101"/>
      <c r="Z146" s="101"/>
      <c r="AA146" s="101"/>
      <c r="AB146" s="101"/>
      <c r="AC146" s="101"/>
      <c r="AD146" s="101"/>
      <c r="AE146" s="101"/>
      <c r="AF146" s="101"/>
      <c r="AG146" s="101"/>
      <c r="AH146" s="101"/>
      <c r="AI146" s="101"/>
      <c r="AJ146" s="101"/>
      <c r="AK146" s="102"/>
      <c r="AL146" s="102"/>
      <c r="AM146" s="102"/>
      <c r="AN146" s="102"/>
      <c r="AO146" s="102"/>
      <c r="AP146" s="102"/>
      <c r="AQ146" s="102"/>
      <c r="AU146" s="113"/>
      <c r="AV146" s="113"/>
    </row>
    <row r="147" spans="1:65" s="98" customFormat="1" ht="12" customHeight="1" thickBot="1">
      <c r="A147" s="637" t="str">
        <f>$J$15</f>
        <v>㈜선우회계법인</v>
      </c>
      <c r="B147" s="637"/>
      <c r="C147" s="637"/>
      <c r="D147" s="637"/>
      <c r="E147" s="637"/>
      <c r="F147" s="637"/>
      <c r="G147" s="637"/>
      <c r="H147" s="637"/>
      <c r="I147" s="637"/>
      <c r="J147" s="637"/>
      <c r="K147" s="637"/>
      <c r="L147" s="638">
        <f>$J$16</f>
        <v>3128512347</v>
      </c>
      <c r="M147" s="639"/>
      <c r="N147" s="639"/>
      <c r="O147" s="639"/>
      <c r="P147" s="639"/>
      <c r="Q147" s="639"/>
      <c r="R147" s="639"/>
      <c r="S147" s="639"/>
      <c r="T147" s="639"/>
      <c r="U147" s="105" t="str">
        <f>$J$19</f>
        <v>김수현</v>
      </c>
      <c r="V147" s="95"/>
      <c r="W147" s="95"/>
      <c r="X147" s="95"/>
      <c r="Y147" s="95"/>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98"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272"/>
      <c r="AL148" s="1272"/>
      <c r="AM148" s="1272"/>
      <c r="AN148" s="1272"/>
      <c r="AO148" s="1272"/>
      <c r="AP148" s="1272"/>
      <c r="AQ148" s="1272"/>
      <c r="AR148" s="1273"/>
      <c r="AU148" s="113"/>
      <c r="AV148" s="113"/>
    </row>
    <row r="149" spans="1:65" s="63" customFormat="1" ht="9.75">
      <c r="A149" s="1240" t="s">
        <v>343</v>
      </c>
      <c r="B149" s="1254" t="s">
        <v>344</v>
      </c>
      <c r="C149" s="1255"/>
      <c r="D149" s="1255"/>
      <c r="E149" s="1255"/>
      <c r="F149" s="1255"/>
      <c r="G149" s="1255"/>
      <c r="H149" s="1255"/>
      <c r="I149" s="1255"/>
      <c r="J149" s="1255"/>
      <c r="K149" s="1255"/>
      <c r="L149" s="1255"/>
      <c r="M149" s="1255"/>
      <c r="N149" s="1255"/>
      <c r="O149" s="1255"/>
      <c r="P149" s="1255"/>
      <c r="Q149" s="1255"/>
      <c r="R149" s="1255"/>
      <c r="S149" s="1255"/>
      <c r="T149" s="1255"/>
      <c r="U149" s="1255"/>
      <c r="V149" s="1255"/>
      <c r="W149" s="1255"/>
      <c r="X149" s="1255"/>
      <c r="Y149" s="1255"/>
      <c r="Z149" s="1255"/>
      <c r="AA149" s="1255"/>
      <c r="AB149" s="1255"/>
      <c r="AC149" s="1255"/>
      <c r="AD149" s="1255"/>
      <c r="AE149" s="1255"/>
      <c r="AF149" s="1255"/>
      <c r="AG149" s="1255"/>
      <c r="AH149" s="1255"/>
      <c r="AI149" s="1255"/>
      <c r="AJ149" s="1255"/>
      <c r="AK149" s="1255"/>
      <c r="AL149" s="1255"/>
      <c r="AM149" s="1255"/>
      <c r="AN149" s="1255"/>
      <c r="AO149" s="1255"/>
      <c r="AP149" s="1255"/>
      <c r="AQ149" s="1255"/>
      <c r="AR149" s="1256"/>
      <c r="AU149" s="193"/>
      <c r="AV149" s="193"/>
    </row>
    <row r="150" spans="1:65" s="63" customFormat="1" ht="9.75">
      <c r="A150" s="1056"/>
      <c r="B150" s="1081" t="s">
        <v>345</v>
      </c>
      <c r="C150" s="1082"/>
      <c r="D150" s="1082"/>
      <c r="E150" s="1082"/>
      <c r="F150" s="1082"/>
      <c r="G150" s="1082"/>
      <c r="H150" s="1082"/>
      <c r="I150" s="1082"/>
      <c r="J150" s="1082"/>
      <c r="K150" s="1083"/>
      <c r="L150" s="1081" t="s">
        <v>346</v>
      </c>
      <c r="M150" s="1082"/>
      <c r="N150" s="1082"/>
      <c r="O150" s="1082"/>
      <c r="P150" s="1082"/>
      <c r="Q150" s="1082"/>
      <c r="R150" s="1082"/>
      <c r="S150" s="1082"/>
      <c r="T150" s="1082"/>
      <c r="U150" s="1082"/>
      <c r="V150" s="1082"/>
      <c r="W150" s="1082"/>
      <c r="X150" s="1082"/>
      <c r="Y150" s="1082"/>
      <c r="Z150" s="1082"/>
      <c r="AA150" s="1082"/>
      <c r="AB150" s="1082"/>
      <c r="AC150" s="1082"/>
      <c r="AD150" s="1082"/>
      <c r="AE150" s="1082"/>
      <c r="AF150" s="1082"/>
      <c r="AG150" s="1082"/>
      <c r="AH150" s="1082"/>
      <c r="AI150" s="1082"/>
      <c r="AJ150" s="1082"/>
      <c r="AK150" s="1082"/>
      <c r="AL150" s="1082"/>
      <c r="AM150" s="1082"/>
      <c r="AN150" s="1082"/>
      <c r="AO150" s="1082"/>
      <c r="AP150" s="1082"/>
      <c r="AQ150" s="1082"/>
      <c r="AR150" s="1197"/>
      <c r="AU150" s="193"/>
      <c r="AV150" s="193"/>
    </row>
    <row r="151" spans="1:65" s="63" customFormat="1" ht="20.25" customHeight="1">
      <c r="A151" s="1056"/>
      <c r="B151" s="64" t="s">
        <v>347</v>
      </c>
      <c r="C151" s="1059" t="s">
        <v>348</v>
      </c>
      <c r="D151" s="1059"/>
      <c r="E151" s="1059"/>
      <c r="F151" s="1059"/>
      <c r="G151" s="1059"/>
      <c r="H151" s="1084" t="s">
        <v>349</v>
      </c>
      <c r="I151" s="1059"/>
      <c r="J151" s="65" t="s">
        <v>350</v>
      </c>
      <c r="K151" s="65" t="s">
        <v>351</v>
      </c>
      <c r="L151" s="1178" t="s">
        <v>352</v>
      </c>
      <c r="M151" s="1179"/>
      <c r="N151" s="1207" t="s">
        <v>328</v>
      </c>
      <c r="O151" s="1082"/>
      <c r="P151" s="1082"/>
      <c r="Q151" s="1082"/>
      <c r="R151" s="1082"/>
      <c r="S151" s="1082"/>
      <c r="T151" s="1082"/>
      <c r="U151" s="1082"/>
      <c r="V151" s="1082"/>
      <c r="W151" s="1082"/>
      <c r="X151" s="1082"/>
      <c r="Y151" s="1197"/>
      <c r="Z151" s="1269" t="s">
        <v>353</v>
      </c>
      <c r="AA151" s="1249"/>
      <c r="AB151" s="1249"/>
      <c r="AC151" s="1249"/>
      <c r="AD151" s="1249"/>
      <c r="AE151" s="1249"/>
      <c r="AF151" s="1249"/>
      <c r="AG151" s="1249"/>
      <c r="AH151" s="1249"/>
      <c r="AI151" s="1249"/>
      <c r="AJ151" s="1249"/>
      <c r="AK151" s="1249"/>
      <c r="AL151" s="1251"/>
      <c r="AM151" s="1269" t="s">
        <v>354</v>
      </c>
      <c r="AN151" s="1249"/>
      <c r="AO151" s="1249"/>
      <c r="AP151" s="1249"/>
      <c r="AQ151" s="1249"/>
      <c r="AR151" s="1251"/>
      <c r="AT151" s="63" t="s">
        <v>529</v>
      </c>
      <c r="AU151" s="193"/>
      <c r="AV151" s="193"/>
    </row>
    <row r="152" spans="1:65" s="63" customFormat="1" ht="27.75" customHeight="1">
      <c r="A152" s="1056"/>
      <c r="B152" s="64" t="s">
        <v>355</v>
      </c>
      <c r="C152" s="1081" t="s">
        <v>332</v>
      </c>
      <c r="D152" s="1082"/>
      <c r="E152" s="1082"/>
      <c r="F152" s="1082"/>
      <c r="G152" s="1083"/>
      <c r="H152" s="65" t="s">
        <v>356</v>
      </c>
      <c r="I152" s="65" t="s">
        <v>357</v>
      </c>
      <c r="J152" s="65" t="s">
        <v>358</v>
      </c>
      <c r="K152" s="66" t="s">
        <v>330</v>
      </c>
      <c r="L152" s="1274"/>
      <c r="M152" s="1275"/>
      <c r="N152" s="1207" t="s">
        <v>359</v>
      </c>
      <c r="O152" s="1082"/>
      <c r="P152" s="1083"/>
      <c r="Q152" s="1081" t="s">
        <v>360</v>
      </c>
      <c r="R152" s="1082"/>
      <c r="S152" s="1083"/>
      <c r="T152" s="1196" t="s">
        <v>361</v>
      </c>
      <c r="U152" s="1249"/>
      <c r="V152" s="1250"/>
      <c r="W152" s="1196" t="s">
        <v>362</v>
      </c>
      <c r="X152" s="1249"/>
      <c r="Y152" s="1251"/>
      <c r="Z152" s="1207" t="s">
        <v>327</v>
      </c>
      <c r="AA152" s="1082"/>
      <c r="AB152" s="1083"/>
      <c r="AC152" s="1059" t="s">
        <v>363</v>
      </c>
      <c r="AD152" s="1059"/>
      <c r="AE152" s="1059"/>
      <c r="AF152" s="1193" t="s">
        <v>417</v>
      </c>
      <c r="AG152" s="1194"/>
      <c r="AH152" s="1194"/>
      <c r="AI152" s="1195"/>
      <c r="AJ152" s="1196" t="s">
        <v>436</v>
      </c>
      <c r="AK152" s="1082"/>
      <c r="AL152" s="1197"/>
      <c r="AM152" s="1207" t="s">
        <v>327</v>
      </c>
      <c r="AN152" s="1082"/>
      <c r="AO152" s="1083"/>
      <c r="AP152" s="1196" t="s">
        <v>364</v>
      </c>
      <c r="AQ152" s="1082"/>
      <c r="AR152" s="1197"/>
      <c r="AT152" s="175" t="s">
        <v>528</v>
      </c>
    </row>
    <row r="153" spans="1:65" s="63" customFormat="1" ht="17.25" customHeight="1">
      <c r="A153" s="1056"/>
      <c r="B153" s="1178" t="s">
        <v>365</v>
      </c>
      <c r="C153" s="1179"/>
      <c r="D153" s="1179"/>
      <c r="E153" s="1179"/>
      <c r="F153" s="1179"/>
      <c r="G153" s="1180"/>
      <c r="H153" s="1239">
        <f>COUNTIF(H155:H167,"○")</f>
        <v>1</v>
      </c>
      <c r="I153" s="1239"/>
      <c r="J153" s="110"/>
      <c r="K153" s="110"/>
      <c r="L153" s="1276" t="s">
        <v>366</v>
      </c>
      <c r="M153" s="1277"/>
      <c r="N153" s="1241"/>
      <c r="O153" s="1242"/>
      <c r="P153" s="1242"/>
      <c r="Q153" s="1242"/>
      <c r="R153" s="1242"/>
      <c r="S153" s="1242"/>
      <c r="T153" s="1242"/>
      <c r="U153" s="1242"/>
      <c r="V153" s="1242"/>
      <c r="W153" s="1252"/>
      <c r="X153" s="1252"/>
      <c r="Y153" s="1253"/>
      <c r="Z153" s="1270"/>
      <c r="AA153" s="1231"/>
      <c r="AB153" s="1266"/>
      <c r="AC153" s="1231"/>
      <c r="AD153" s="1231"/>
      <c r="AE153" s="1266"/>
      <c r="AF153" s="1230"/>
      <c r="AG153" s="1231"/>
      <c r="AH153" s="1231"/>
      <c r="AI153" s="1266"/>
      <c r="AJ153" s="1230"/>
      <c r="AK153" s="1231"/>
      <c r="AL153" s="1232"/>
      <c r="AM153" s="88"/>
      <c r="AN153" s="89"/>
      <c r="AO153" s="89"/>
      <c r="AP153" s="1230"/>
      <c r="AQ153" s="1231"/>
      <c r="AR153" s="1232"/>
    </row>
    <row r="154" spans="1:65" s="63" customFormat="1" ht="17.25" customHeight="1" thickBot="1">
      <c r="A154" s="1057"/>
      <c r="B154" s="91" t="s">
        <v>367</v>
      </c>
      <c r="C154" s="90"/>
      <c r="D154" s="90"/>
      <c r="E154" s="108"/>
      <c r="F154" s="90"/>
      <c r="G154" s="67" t="s">
        <v>368</v>
      </c>
      <c r="H154" s="68"/>
      <c r="I154" s="68"/>
      <c r="J154" s="68"/>
      <c r="K154" s="68"/>
      <c r="L154" s="1278" t="s">
        <v>369</v>
      </c>
      <c r="M154" s="1279"/>
      <c r="N154" s="1233"/>
      <c r="O154" s="1234"/>
      <c r="P154" s="1234"/>
      <c r="Q154" s="1234"/>
      <c r="R154" s="1234"/>
      <c r="S154" s="1234"/>
      <c r="T154" s="1234"/>
      <c r="U154" s="1234"/>
      <c r="V154" s="1234"/>
      <c r="W154" s="1235"/>
      <c r="X154" s="1235"/>
      <c r="Y154" s="1236"/>
      <c r="Z154" s="1271"/>
      <c r="AA154" s="1174"/>
      <c r="AB154" s="1175"/>
      <c r="AC154" s="1174"/>
      <c r="AD154" s="1174"/>
      <c r="AE154" s="1175"/>
      <c r="AF154" s="1176"/>
      <c r="AG154" s="1174"/>
      <c r="AH154" s="1174"/>
      <c r="AI154" s="1175"/>
      <c r="AJ154" s="1176"/>
      <c r="AK154" s="1174"/>
      <c r="AL154" s="1177"/>
      <c r="AM154" s="86"/>
      <c r="AN154" s="87"/>
      <c r="AO154" s="87"/>
      <c r="AP154" s="1176"/>
      <c r="AQ154" s="1174"/>
      <c r="AR154" s="1177"/>
    </row>
    <row r="155" spans="1:65" s="63" customFormat="1" ht="15" customHeight="1" thickTop="1">
      <c r="A155" s="1021">
        <v>1</v>
      </c>
      <c r="B155" s="69"/>
      <c r="C155" s="1022" t="str">
        <f>J19</f>
        <v>김수현</v>
      </c>
      <c r="D155" s="1023"/>
      <c r="E155" s="1023"/>
      <c r="F155" s="1023"/>
      <c r="G155" s="1024"/>
      <c r="H155" s="1025" t="s">
        <v>401</v>
      </c>
      <c r="I155" s="1026"/>
      <c r="J155" s="69"/>
      <c r="K155" s="69"/>
      <c r="L155" s="1280" t="s">
        <v>366</v>
      </c>
      <c r="M155" s="1281"/>
      <c r="N155" s="1237"/>
      <c r="O155" s="1238"/>
      <c r="P155" s="1238"/>
      <c r="Q155" s="1238"/>
      <c r="R155" s="1238"/>
      <c r="S155" s="1238"/>
      <c r="T155" s="1238"/>
      <c r="U155" s="1238"/>
      <c r="V155" s="1238"/>
      <c r="W155" s="1098"/>
      <c r="X155" s="1098"/>
      <c r="Y155" s="1099"/>
      <c r="Z155" s="1100"/>
      <c r="AA155" s="1017"/>
      <c r="AB155" s="1018"/>
      <c r="AC155" s="1017"/>
      <c r="AD155" s="1017"/>
      <c r="AE155" s="1018"/>
      <c r="AF155" s="1019"/>
      <c r="AG155" s="1017"/>
      <c r="AH155" s="1017"/>
      <c r="AI155" s="1018"/>
      <c r="AJ155" s="1019"/>
      <c r="AK155" s="1017"/>
      <c r="AL155" s="1020"/>
      <c r="AM155" s="107"/>
      <c r="AN155" s="106"/>
      <c r="AO155" s="106"/>
      <c r="AP155" s="1019"/>
      <c r="AQ155" s="1017"/>
      <c r="AR155" s="1020"/>
      <c r="AS155" s="80"/>
      <c r="AT155" s="80"/>
      <c r="AU155" s="80"/>
      <c r="AV155" s="80"/>
      <c r="AW155" s="80"/>
      <c r="AY155" s="94" t="s">
        <v>370</v>
      </c>
      <c r="AZ155" s="70"/>
      <c r="BB155" s="996" t="s">
        <v>371</v>
      </c>
      <c r="BC155" s="996"/>
      <c r="BD155" s="996"/>
      <c r="BE155" s="996"/>
      <c r="BF155" s="996" t="s">
        <v>372</v>
      </c>
      <c r="BG155" s="996"/>
      <c r="BH155" s="996"/>
      <c r="BI155" s="996"/>
      <c r="BJ155" s="996" t="s">
        <v>373</v>
      </c>
      <c r="BK155" s="996"/>
      <c r="BL155" s="996"/>
      <c r="BM155" s="996"/>
    </row>
    <row r="156" spans="1:65" s="63" customFormat="1" ht="15" customHeight="1">
      <c r="A156" s="1000"/>
      <c r="B156" s="71"/>
      <c r="C156" s="1007" t="s">
        <v>400</v>
      </c>
      <c r="D156" s="1008"/>
      <c r="E156" s="1008"/>
      <c r="F156" s="1008"/>
      <c r="G156" s="1009"/>
      <c r="H156" s="72"/>
      <c r="I156" s="72"/>
      <c r="J156" s="71"/>
      <c r="K156" s="71"/>
      <c r="L156" s="1035" t="s">
        <v>369</v>
      </c>
      <c r="M156" s="1036"/>
      <c r="N156" s="1027"/>
      <c r="O156" s="1028"/>
      <c r="P156" s="1028"/>
      <c r="Q156" s="1028"/>
      <c r="R156" s="1028"/>
      <c r="S156" s="1028"/>
      <c r="T156" s="1028"/>
      <c r="U156" s="1028"/>
      <c r="V156" s="1028"/>
      <c r="W156" s="1029"/>
      <c r="X156" s="1029"/>
      <c r="Y156" s="1030"/>
      <c r="Z156" s="1093"/>
      <c r="AA156" s="1010"/>
      <c r="AB156" s="1011"/>
      <c r="AC156" s="1010"/>
      <c r="AD156" s="1010"/>
      <c r="AE156" s="1011"/>
      <c r="AF156" s="1012"/>
      <c r="AG156" s="1010"/>
      <c r="AH156" s="1010"/>
      <c r="AI156" s="1011"/>
      <c r="AJ156" s="1012"/>
      <c r="AK156" s="1010"/>
      <c r="AL156" s="1013"/>
      <c r="AM156" s="82"/>
      <c r="AN156" s="83"/>
      <c r="AO156" s="83"/>
      <c r="AP156" s="1014"/>
      <c r="AQ156" s="1015"/>
      <c r="AR156" s="1016"/>
      <c r="AS156" s="81"/>
      <c r="AT156" s="81"/>
      <c r="AU156" s="81"/>
      <c r="AV156" s="81"/>
      <c r="AW156" s="81"/>
      <c r="AY156" s="73">
        <f>LEN(C156)</f>
        <v>7</v>
      </c>
      <c r="AZ156" s="74" t="b">
        <f>13=AY156</f>
        <v>0</v>
      </c>
      <c r="BB156" s="989"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989"/>
      <c r="BD156" s="989"/>
      <c r="BE156" s="989"/>
      <c r="BF156" s="989" t="e">
        <f>IF(INT(RIGHT(C156,1))=BB156,"OK","주민오류")</f>
        <v>#VALUE!</v>
      </c>
      <c r="BG156" s="989"/>
      <c r="BH156" s="989"/>
      <c r="BI156" s="989"/>
      <c r="BJ156" s="989"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989"/>
      <c r="BL156" s="989"/>
      <c r="BM156" s="989"/>
    </row>
    <row r="157" spans="1:65" s="63" customFormat="1" ht="15" customHeight="1">
      <c r="A157" s="1000">
        <f>A155+1</f>
        <v>2</v>
      </c>
      <c r="B157" s="75"/>
      <c r="C157" s="1001"/>
      <c r="D157" s="1002"/>
      <c r="E157" s="1002"/>
      <c r="F157" s="1002"/>
      <c r="G157" s="1003"/>
      <c r="H157" s="1004"/>
      <c r="I157" s="1005"/>
      <c r="J157" s="75"/>
      <c r="K157" s="75"/>
      <c r="L157" s="1069" t="s">
        <v>366</v>
      </c>
      <c r="M157" s="1070"/>
      <c r="N157" s="1031"/>
      <c r="O157" s="1032"/>
      <c r="P157" s="1032"/>
      <c r="Q157" s="1032"/>
      <c r="R157" s="1032"/>
      <c r="S157" s="1032"/>
      <c r="T157" s="1032"/>
      <c r="U157" s="1032"/>
      <c r="V157" s="1032"/>
      <c r="W157" s="1033"/>
      <c r="X157" s="1033"/>
      <c r="Y157" s="1034"/>
      <c r="Z157" s="1062"/>
      <c r="AA157" s="991"/>
      <c r="AB157" s="1006"/>
      <c r="AC157" s="991"/>
      <c r="AD157" s="991"/>
      <c r="AE157" s="1006"/>
      <c r="AF157" s="990"/>
      <c r="AG157" s="991"/>
      <c r="AH157" s="991"/>
      <c r="AI157" s="1006"/>
      <c r="AJ157" s="990"/>
      <c r="AK157" s="991"/>
      <c r="AL157" s="992"/>
      <c r="AM157" s="84"/>
      <c r="AN157" s="85"/>
      <c r="AO157" s="85"/>
      <c r="AP157" s="993"/>
      <c r="AQ157" s="994"/>
      <c r="AR157" s="995"/>
      <c r="AS157" s="80"/>
      <c r="AT157" s="80"/>
      <c r="AU157" s="80"/>
      <c r="AV157" s="80"/>
      <c r="AW157" s="80"/>
      <c r="AY157" s="94" t="s">
        <v>370</v>
      </c>
      <c r="AZ157" s="70"/>
      <c r="BB157" s="996" t="s">
        <v>371</v>
      </c>
      <c r="BC157" s="996"/>
      <c r="BD157" s="996"/>
      <c r="BE157" s="996"/>
      <c r="BF157" s="996" t="s">
        <v>372</v>
      </c>
      <c r="BG157" s="996"/>
      <c r="BH157" s="996"/>
      <c r="BI157" s="996"/>
      <c r="BJ157" s="996" t="s">
        <v>373</v>
      </c>
      <c r="BK157" s="996"/>
      <c r="BL157" s="996"/>
      <c r="BM157" s="996"/>
    </row>
    <row r="158" spans="1:65" s="63" customFormat="1" ht="15" customHeight="1">
      <c r="A158" s="1000"/>
      <c r="B158" s="71"/>
      <c r="C158" s="997"/>
      <c r="D158" s="998"/>
      <c r="E158" s="998"/>
      <c r="F158" s="998"/>
      <c r="G158" s="999"/>
      <c r="H158" s="72"/>
      <c r="I158" s="72"/>
      <c r="J158" s="71"/>
      <c r="K158" s="71"/>
      <c r="L158" s="1035" t="s">
        <v>369</v>
      </c>
      <c r="M158" s="1036"/>
      <c r="N158" s="1027"/>
      <c r="O158" s="1028"/>
      <c r="P158" s="1028"/>
      <c r="Q158" s="1028"/>
      <c r="R158" s="1028"/>
      <c r="S158" s="1028"/>
      <c r="T158" s="1028"/>
      <c r="U158" s="1028"/>
      <c r="V158" s="1028"/>
      <c r="W158" s="1029"/>
      <c r="X158" s="1029"/>
      <c r="Y158" s="1030"/>
      <c r="Z158" s="1093"/>
      <c r="AA158" s="1010"/>
      <c r="AB158" s="1011"/>
      <c r="AC158" s="1010"/>
      <c r="AD158" s="1010"/>
      <c r="AE158" s="1011"/>
      <c r="AF158" s="1012"/>
      <c r="AG158" s="1010"/>
      <c r="AH158" s="1010"/>
      <c r="AI158" s="1011"/>
      <c r="AJ158" s="1012"/>
      <c r="AK158" s="1010"/>
      <c r="AL158" s="1013"/>
      <c r="AM158" s="82"/>
      <c r="AN158" s="83"/>
      <c r="AO158" s="83"/>
      <c r="AP158" s="1014"/>
      <c r="AQ158" s="1015"/>
      <c r="AR158" s="1016"/>
      <c r="AS158" s="81"/>
      <c r="AT158" s="81"/>
      <c r="AU158" s="81"/>
      <c r="AV158" s="81"/>
      <c r="AW158" s="81"/>
      <c r="AY158" s="73">
        <f>LEN(C158)</f>
        <v>0</v>
      </c>
      <c r="AZ158" s="74" t="b">
        <f>13=AY158</f>
        <v>0</v>
      </c>
      <c r="BB158" s="989"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989"/>
      <c r="BD158" s="989"/>
      <c r="BE158" s="989"/>
      <c r="BF158" s="989" t="e">
        <f>IF(INT(RIGHT(C158,1))=BB158,"OK","주민오류")</f>
        <v>#VALUE!</v>
      </c>
      <c r="BG158" s="989"/>
      <c r="BH158" s="989"/>
      <c r="BI158" s="989"/>
      <c r="BJ158" s="989"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989"/>
      <c r="BL158" s="989"/>
      <c r="BM158" s="989"/>
    </row>
    <row r="159" spans="1:65" s="63" customFormat="1" ht="15" customHeight="1">
      <c r="A159" s="1000">
        <f>A157+1</f>
        <v>3</v>
      </c>
      <c r="B159" s="75"/>
      <c r="C159" s="1001"/>
      <c r="D159" s="1002"/>
      <c r="E159" s="1002"/>
      <c r="F159" s="1002"/>
      <c r="G159" s="1003"/>
      <c r="H159" s="1004"/>
      <c r="I159" s="1005"/>
      <c r="J159" s="75"/>
      <c r="K159" s="75"/>
      <c r="L159" s="1069" t="s">
        <v>366</v>
      </c>
      <c r="M159" s="1070"/>
      <c r="N159" s="1031"/>
      <c r="O159" s="1032"/>
      <c r="P159" s="1032"/>
      <c r="Q159" s="1032"/>
      <c r="R159" s="1032"/>
      <c r="S159" s="1032"/>
      <c r="T159" s="1032"/>
      <c r="U159" s="1032"/>
      <c r="V159" s="1032"/>
      <c r="W159" s="1033"/>
      <c r="X159" s="1033"/>
      <c r="Y159" s="1034"/>
      <c r="Z159" s="1062"/>
      <c r="AA159" s="991"/>
      <c r="AB159" s="1006"/>
      <c r="AC159" s="991"/>
      <c r="AD159" s="991"/>
      <c r="AE159" s="1006"/>
      <c r="AF159" s="990"/>
      <c r="AG159" s="991"/>
      <c r="AH159" s="991"/>
      <c r="AI159" s="1006"/>
      <c r="AJ159" s="990"/>
      <c r="AK159" s="991"/>
      <c r="AL159" s="992"/>
      <c r="AM159" s="84"/>
      <c r="AN159" s="85"/>
      <c r="AO159" s="85"/>
      <c r="AP159" s="993"/>
      <c r="AQ159" s="994"/>
      <c r="AR159" s="995"/>
      <c r="AS159" s="80"/>
      <c r="AT159" s="80"/>
      <c r="AU159" s="80"/>
      <c r="AV159" s="80"/>
      <c r="AW159" s="80"/>
      <c r="AY159" s="94" t="s">
        <v>370</v>
      </c>
      <c r="AZ159" s="70"/>
      <c r="BB159" s="996" t="s">
        <v>371</v>
      </c>
      <c r="BC159" s="996"/>
      <c r="BD159" s="996"/>
      <c r="BE159" s="996"/>
      <c r="BF159" s="996" t="s">
        <v>372</v>
      </c>
      <c r="BG159" s="996"/>
      <c r="BH159" s="996"/>
      <c r="BI159" s="996"/>
      <c r="BJ159" s="996" t="s">
        <v>373</v>
      </c>
      <c r="BK159" s="996"/>
      <c r="BL159" s="996"/>
      <c r="BM159" s="996"/>
    </row>
    <row r="160" spans="1:65" s="63" customFormat="1" ht="15" customHeight="1">
      <c r="A160" s="1000"/>
      <c r="B160" s="71"/>
      <c r="C160" s="997"/>
      <c r="D160" s="998"/>
      <c r="E160" s="998"/>
      <c r="F160" s="998"/>
      <c r="G160" s="999"/>
      <c r="H160" s="72"/>
      <c r="I160" s="72"/>
      <c r="J160" s="71"/>
      <c r="K160" s="71"/>
      <c r="L160" s="1035" t="s">
        <v>369</v>
      </c>
      <c r="M160" s="1036"/>
      <c r="N160" s="1027"/>
      <c r="O160" s="1028"/>
      <c r="P160" s="1028"/>
      <c r="Q160" s="1028"/>
      <c r="R160" s="1028"/>
      <c r="S160" s="1028"/>
      <c r="T160" s="1028"/>
      <c r="U160" s="1028"/>
      <c r="V160" s="1028"/>
      <c r="W160" s="1029"/>
      <c r="X160" s="1029"/>
      <c r="Y160" s="1030"/>
      <c r="Z160" s="1093"/>
      <c r="AA160" s="1010"/>
      <c r="AB160" s="1011"/>
      <c r="AC160" s="1010"/>
      <c r="AD160" s="1010"/>
      <c r="AE160" s="1011"/>
      <c r="AF160" s="1012"/>
      <c r="AG160" s="1010"/>
      <c r="AH160" s="1010"/>
      <c r="AI160" s="1011"/>
      <c r="AJ160" s="1012"/>
      <c r="AK160" s="1010"/>
      <c r="AL160" s="1013"/>
      <c r="AM160" s="82"/>
      <c r="AN160" s="83"/>
      <c r="AO160" s="83"/>
      <c r="AP160" s="1014"/>
      <c r="AQ160" s="1015"/>
      <c r="AR160" s="1016"/>
      <c r="AS160" s="81"/>
      <c r="AT160" s="81"/>
      <c r="AU160" s="81"/>
      <c r="AV160" s="81"/>
      <c r="AW160" s="81"/>
      <c r="AY160" s="73">
        <f>LEN(C160)</f>
        <v>0</v>
      </c>
      <c r="AZ160" s="74" t="b">
        <f>13=AY160</f>
        <v>0</v>
      </c>
      <c r="BB160" s="989"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989"/>
      <c r="BD160" s="989"/>
      <c r="BE160" s="989"/>
      <c r="BF160" s="989" t="e">
        <f>IF(INT(RIGHT(C160,1))=BB160,"OK","주민오류")</f>
        <v>#VALUE!</v>
      </c>
      <c r="BG160" s="989"/>
      <c r="BH160" s="989"/>
      <c r="BI160" s="989"/>
      <c r="BJ160" s="989"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989"/>
      <c r="BL160" s="989"/>
      <c r="BM160" s="989"/>
    </row>
    <row r="161" spans="1:65" s="63" customFormat="1" ht="15" customHeight="1">
      <c r="A161" s="1000">
        <f>A159+1</f>
        <v>4</v>
      </c>
      <c r="B161" s="75"/>
      <c r="C161" s="1001"/>
      <c r="D161" s="1002"/>
      <c r="E161" s="1002"/>
      <c r="F161" s="1002"/>
      <c r="G161" s="1003"/>
      <c r="H161" s="1004"/>
      <c r="I161" s="1005"/>
      <c r="J161" s="75"/>
      <c r="K161" s="75"/>
      <c r="L161" s="1069" t="s">
        <v>366</v>
      </c>
      <c r="M161" s="1070"/>
      <c r="N161" s="1031"/>
      <c r="O161" s="1032"/>
      <c r="P161" s="1032"/>
      <c r="Q161" s="1032"/>
      <c r="R161" s="1032"/>
      <c r="S161" s="1032"/>
      <c r="T161" s="1032"/>
      <c r="U161" s="1032"/>
      <c r="V161" s="1032"/>
      <c r="W161" s="1033"/>
      <c r="X161" s="1033"/>
      <c r="Y161" s="1034"/>
      <c r="Z161" s="1062"/>
      <c r="AA161" s="991"/>
      <c r="AB161" s="1006"/>
      <c r="AC161" s="991"/>
      <c r="AD161" s="991"/>
      <c r="AE161" s="1006"/>
      <c r="AF161" s="990"/>
      <c r="AG161" s="991"/>
      <c r="AH161" s="991"/>
      <c r="AI161" s="1006"/>
      <c r="AJ161" s="990"/>
      <c r="AK161" s="991"/>
      <c r="AL161" s="992"/>
      <c r="AM161" s="84"/>
      <c r="AN161" s="85"/>
      <c r="AO161" s="85"/>
      <c r="AP161" s="993"/>
      <c r="AQ161" s="994"/>
      <c r="AR161" s="995"/>
      <c r="AS161" s="80"/>
      <c r="AT161" s="80"/>
      <c r="AU161" s="80"/>
      <c r="AV161" s="80"/>
      <c r="AW161" s="80"/>
      <c r="AY161" s="94" t="s">
        <v>370</v>
      </c>
      <c r="AZ161" s="70"/>
      <c r="BB161" s="996" t="s">
        <v>371</v>
      </c>
      <c r="BC161" s="996"/>
      <c r="BD161" s="996"/>
      <c r="BE161" s="996"/>
      <c r="BF161" s="996" t="s">
        <v>372</v>
      </c>
      <c r="BG161" s="996"/>
      <c r="BH161" s="996"/>
      <c r="BI161" s="996"/>
      <c r="BJ161" s="996" t="s">
        <v>373</v>
      </c>
      <c r="BK161" s="996"/>
      <c r="BL161" s="996"/>
      <c r="BM161" s="996"/>
    </row>
    <row r="162" spans="1:65" s="63" customFormat="1" ht="15" customHeight="1">
      <c r="A162" s="1000"/>
      <c r="B162" s="71"/>
      <c r="C162" s="997"/>
      <c r="D162" s="998"/>
      <c r="E162" s="998"/>
      <c r="F162" s="998"/>
      <c r="G162" s="999"/>
      <c r="H162" s="72"/>
      <c r="I162" s="72"/>
      <c r="J162" s="71"/>
      <c r="K162" s="71"/>
      <c r="L162" s="1035" t="s">
        <v>369</v>
      </c>
      <c r="M162" s="1036"/>
      <c r="N162" s="1027"/>
      <c r="O162" s="1028"/>
      <c r="P162" s="1028"/>
      <c r="Q162" s="1028"/>
      <c r="R162" s="1028"/>
      <c r="S162" s="1028"/>
      <c r="T162" s="1028"/>
      <c r="U162" s="1028"/>
      <c r="V162" s="1028"/>
      <c r="W162" s="1029"/>
      <c r="X162" s="1029"/>
      <c r="Y162" s="1030"/>
      <c r="Z162" s="1093"/>
      <c r="AA162" s="1010"/>
      <c r="AB162" s="1011"/>
      <c r="AC162" s="1010"/>
      <c r="AD162" s="1010"/>
      <c r="AE162" s="1011"/>
      <c r="AF162" s="1012"/>
      <c r="AG162" s="1010"/>
      <c r="AH162" s="1010"/>
      <c r="AI162" s="1011"/>
      <c r="AJ162" s="1012"/>
      <c r="AK162" s="1010"/>
      <c r="AL162" s="1013"/>
      <c r="AM162" s="82"/>
      <c r="AN162" s="83"/>
      <c r="AO162" s="83"/>
      <c r="AP162" s="1014"/>
      <c r="AQ162" s="1015"/>
      <c r="AR162" s="1016"/>
      <c r="AS162" s="81"/>
      <c r="AT162" s="81"/>
      <c r="AU162" s="81"/>
      <c r="AV162" s="81"/>
      <c r="AW162" s="81"/>
      <c r="AY162" s="73">
        <f>LEN(C162)</f>
        <v>0</v>
      </c>
      <c r="AZ162" s="74" t="b">
        <f>13=AY162</f>
        <v>0</v>
      </c>
      <c r="BB162" s="989"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989"/>
      <c r="BD162" s="989"/>
      <c r="BE162" s="989"/>
      <c r="BF162" s="989" t="e">
        <f>IF(INT(RIGHT(C162,1))=BB162,"OK","주민오류")</f>
        <v>#VALUE!</v>
      </c>
      <c r="BG162" s="989"/>
      <c r="BH162" s="989"/>
      <c r="BI162" s="989"/>
      <c r="BJ162" s="989"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989"/>
      <c r="BL162" s="989"/>
      <c r="BM162" s="989"/>
    </row>
    <row r="163" spans="1:65" s="63" customFormat="1" ht="15" customHeight="1">
      <c r="A163" s="1000">
        <f>A161+1</f>
        <v>5</v>
      </c>
      <c r="B163" s="75"/>
      <c r="C163" s="1001"/>
      <c r="D163" s="1002"/>
      <c r="E163" s="1002"/>
      <c r="F163" s="1002"/>
      <c r="G163" s="1003"/>
      <c r="H163" s="1004"/>
      <c r="I163" s="1005"/>
      <c r="J163" s="75"/>
      <c r="K163" s="75"/>
      <c r="L163" s="1069" t="s">
        <v>366</v>
      </c>
      <c r="M163" s="1070"/>
      <c r="N163" s="1031"/>
      <c r="O163" s="1032"/>
      <c r="P163" s="1032"/>
      <c r="Q163" s="1032"/>
      <c r="R163" s="1032"/>
      <c r="S163" s="1032"/>
      <c r="T163" s="1032"/>
      <c r="U163" s="1032"/>
      <c r="V163" s="1032"/>
      <c r="W163" s="1033"/>
      <c r="X163" s="1033"/>
      <c r="Y163" s="1034"/>
      <c r="Z163" s="1062"/>
      <c r="AA163" s="991"/>
      <c r="AB163" s="1006"/>
      <c r="AC163" s="991"/>
      <c r="AD163" s="991"/>
      <c r="AE163" s="1006"/>
      <c r="AF163" s="990"/>
      <c r="AG163" s="991"/>
      <c r="AH163" s="991"/>
      <c r="AI163" s="1006"/>
      <c r="AJ163" s="990"/>
      <c r="AK163" s="991"/>
      <c r="AL163" s="992"/>
      <c r="AM163" s="84"/>
      <c r="AN163" s="85"/>
      <c r="AO163" s="85"/>
      <c r="AP163" s="993"/>
      <c r="AQ163" s="994"/>
      <c r="AR163" s="995"/>
      <c r="AS163" s="80"/>
      <c r="AT163" s="80"/>
      <c r="AU163" s="80"/>
      <c r="AV163" s="80"/>
      <c r="AW163" s="80"/>
      <c r="AY163" s="94" t="s">
        <v>370</v>
      </c>
      <c r="AZ163" s="70"/>
      <c r="BB163" s="996" t="s">
        <v>371</v>
      </c>
      <c r="BC163" s="996"/>
      <c r="BD163" s="996"/>
      <c r="BE163" s="996"/>
      <c r="BF163" s="996" t="s">
        <v>372</v>
      </c>
      <c r="BG163" s="996"/>
      <c r="BH163" s="996"/>
      <c r="BI163" s="996"/>
      <c r="BJ163" s="996" t="s">
        <v>373</v>
      </c>
      <c r="BK163" s="996"/>
      <c r="BL163" s="996"/>
      <c r="BM163" s="996"/>
    </row>
    <row r="164" spans="1:65" s="63" customFormat="1" ht="15" customHeight="1">
      <c r="A164" s="1000"/>
      <c r="B164" s="71"/>
      <c r="C164" s="997"/>
      <c r="D164" s="998"/>
      <c r="E164" s="998"/>
      <c r="F164" s="998"/>
      <c r="G164" s="999"/>
      <c r="H164" s="72"/>
      <c r="I164" s="72"/>
      <c r="J164" s="71"/>
      <c r="K164" s="71"/>
      <c r="L164" s="1035" t="s">
        <v>369</v>
      </c>
      <c r="M164" s="1036"/>
      <c r="N164" s="1027"/>
      <c r="O164" s="1028"/>
      <c r="P164" s="1028"/>
      <c r="Q164" s="1028"/>
      <c r="R164" s="1028"/>
      <c r="S164" s="1028"/>
      <c r="T164" s="1028"/>
      <c r="U164" s="1028"/>
      <c r="V164" s="1028"/>
      <c r="W164" s="1029"/>
      <c r="X164" s="1029"/>
      <c r="Y164" s="1030"/>
      <c r="Z164" s="1093"/>
      <c r="AA164" s="1010"/>
      <c r="AB164" s="1011"/>
      <c r="AC164" s="1010"/>
      <c r="AD164" s="1010"/>
      <c r="AE164" s="1011"/>
      <c r="AF164" s="1012"/>
      <c r="AG164" s="1010"/>
      <c r="AH164" s="1010"/>
      <c r="AI164" s="1011"/>
      <c r="AJ164" s="1012"/>
      <c r="AK164" s="1010"/>
      <c r="AL164" s="1013"/>
      <c r="AM164" s="82"/>
      <c r="AN164" s="83"/>
      <c r="AO164" s="83"/>
      <c r="AP164" s="1014"/>
      <c r="AQ164" s="1015"/>
      <c r="AR164" s="1016"/>
      <c r="AS164" s="81"/>
      <c r="AT164" s="81"/>
      <c r="AU164" s="81"/>
      <c r="AV164" s="81"/>
      <c r="AW164" s="81"/>
      <c r="AY164" s="73">
        <f>LEN(C164)</f>
        <v>0</v>
      </c>
      <c r="AZ164" s="74" t="b">
        <f>13=AY164</f>
        <v>0</v>
      </c>
      <c r="BB164" s="989"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989"/>
      <c r="BD164" s="989"/>
      <c r="BE164" s="989"/>
      <c r="BF164" s="989" t="e">
        <f>IF(INT(RIGHT(C164,1))=BB164,"OK","주민오류")</f>
        <v>#VALUE!</v>
      </c>
      <c r="BG164" s="989"/>
      <c r="BH164" s="989"/>
      <c r="BI164" s="989"/>
      <c r="BJ164" s="989"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989"/>
      <c r="BL164" s="989"/>
      <c r="BM164" s="989"/>
    </row>
    <row r="165" spans="1:65" s="63" customFormat="1" ht="15" customHeight="1">
      <c r="A165" s="1000">
        <f>A163+1</f>
        <v>6</v>
      </c>
      <c r="B165" s="75"/>
      <c r="C165" s="1001"/>
      <c r="D165" s="1002"/>
      <c r="E165" s="1002"/>
      <c r="F165" s="1002"/>
      <c r="G165" s="1003"/>
      <c r="H165" s="1004"/>
      <c r="I165" s="1005"/>
      <c r="J165" s="75"/>
      <c r="K165" s="75"/>
      <c r="L165" s="1069" t="s">
        <v>366</v>
      </c>
      <c r="M165" s="1070"/>
      <c r="N165" s="1031"/>
      <c r="O165" s="1032"/>
      <c r="P165" s="1032"/>
      <c r="Q165" s="1032"/>
      <c r="R165" s="1032"/>
      <c r="S165" s="1032"/>
      <c r="T165" s="1032"/>
      <c r="U165" s="1032"/>
      <c r="V165" s="1032"/>
      <c r="W165" s="1033"/>
      <c r="X165" s="1033"/>
      <c r="Y165" s="1034"/>
      <c r="Z165" s="1062"/>
      <c r="AA165" s="991"/>
      <c r="AB165" s="1006"/>
      <c r="AC165" s="991"/>
      <c r="AD165" s="991"/>
      <c r="AE165" s="1006"/>
      <c r="AF165" s="990"/>
      <c r="AG165" s="991"/>
      <c r="AH165" s="991"/>
      <c r="AI165" s="1006"/>
      <c r="AJ165" s="990"/>
      <c r="AK165" s="991"/>
      <c r="AL165" s="992"/>
      <c r="AM165" s="84"/>
      <c r="AN165" s="85"/>
      <c r="AO165" s="85"/>
      <c r="AP165" s="993"/>
      <c r="AQ165" s="994"/>
      <c r="AR165" s="995"/>
      <c r="AS165" s="80"/>
      <c r="AT165" s="80"/>
      <c r="AU165" s="80"/>
      <c r="AV165" s="80"/>
      <c r="AW165" s="80"/>
      <c r="AY165" s="94" t="s">
        <v>370</v>
      </c>
      <c r="AZ165" s="70"/>
      <c r="BB165" s="996" t="s">
        <v>371</v>
      </c>
      <c r="BC165" s="996"/>
      <c r="BD165" s="996"/>
      <c r="BE165" s="996"/>
      <c r="BF165" s="996" t="s">
        <v>372</v>
      </c>
      <c r="BG165" s="996"/>
      <c r="BH165" s="996"/>
      <c r="BI165" s="996"/>
      <c r="BJ165" s="996" t="s">
        <v>373</v>
      </c>
      <c r="BK165" s="996"/>
      <c r="BL165" s="996"/>
      <c r="BM165" s="996"/>
    </row>
    <row r="166" spans="1:65" s="63" customFormat="1" ht="15" customHeight="1">
      <c r="A166" s="1000"/>
      <c r="B166" s="71"/>
      <c r="C166" s="997"/>
      <c r="D166" s="998"/>
      <c r="E166" s="998"/>
      <c r="F166" s="998"/>
      <c r="G166" s="999"/>
      <c r="H166" s="72"/>
      <c r="I166" s="72"/>
      <c r="J166" s="71"/>
      <c r="K166" s="71"/>
      <c r="L166" s="1035" t="s">
        <v>369</v>
      </c>
      <c r="M166" s="1036"/>
      <c r="N166" s="1027"/>
      <c r="O166" s="1028"/>
      <c r="P166" s="1028"/>
      <c r="Q166" s="1028"/>
      <c r="R166" s="1028"/>
      <c r="S166" s="1028"/>
      <c r="T166" s="1028"/>
      <c r="U166" s="1028"/>
      <c r="V166" s="1028"/>
      <c r="W166" s="1029"/>
      <c r="X166" s="1029"/>
      <c r="Y166" s="1030"/>
      <c r="Z166" s="1093"/>
      <c r="AA166" s="1010"/>
      <c r="AB166" s="1011"/>
      <c r="AC166" s="1010"/>
      <c r="AD166" s="1010"/>
      <c r="AE166" s="1011"/>
      <c r="AF166" s="1012"/>
      <c r="AG166" s="1010"/>
      <c r="AH166" s="1010"/>
      <c r="AI166" s="1011"/>
      <c r="AJ166" s="1012"/>
      <c r="AK166" s="1010"/>
      <c r="AL166" s="1013"/>
      <c r="AM166" s="82"/>
      <c r="AN166" s="83"/>
      <c r="AO166" s="83"/>
      <c r="AP166" s="1014"/>
      <c r="AQ166" s="1015"/>
      <c r="AR166" s="1016"/>
      <c r="AS166" s="81"/>
      <c r="AT166" s="81"/>
      <c r="AU166" s="81"/>
      <c r="AV166" s="81"/>
      <c r="AW166" s="81"/>
      <c r="AY166" s="73">
        <f>LEN(C166)</f>
        <v>0</v>
      </c>
      <c r="AZ166" s="74" t="b">
        <f>13=AY166</f>
        <v>0</v>
      </c>
      <c r="BB166" s="989"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989"/>
      <c r="BD166" s="989"/>
      <c r="BE166" s="989"/>
      <c r="BF166" s="989" t="e">
        <f>IF(INT(RIGHT(C166,1))=BB166,"OK","주민오류")</f>
        <v>#VALUE!</v>
      </c>
      <c r="BG166" s="989"/>
      <c r="BH166" s="989"/>
      <c r="BI166" s="989"/>
      <c r="BJ166" s="989"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989"/>
      <c r="BL166" s="989"/>
      <c r="BM166" s="989"/>
    </row>
    <row r="167" spans="1:65" s="63" customFormat="1" ht="15" customHeight="1">
      <c r="A167" s="1000">
        <f>A165+1</f>
        <v>7</v>
      </c>
      <c r="B167" s="75"/>
      <c r="C167" s="1001"/>
      <c r="D167" s="1002"/>
      <c r="E167" s="1002"/>
      <c r="F167" s="1002"/>
      <c r="G167" s="1003"/>
      <c r="H167" s="1004"/>
      <c r="I167" s="1005"/>
      <c r="J167" s="75"/>
      <c r="K167" s="75"/>
      <c r="L167" s="1069" t="s">
        <v>366</v>
      </c>
      <c r="M167" s="1070"/>
      <c r="N167" s="1031"/>
      <c r="O167" s="1032"/>
      <c r="P167" s="1032"/>
      <c r="Q167" s="1032"/>
      <c r="R167" s="1032"/>
      <c r="S167" s="1032"/>
      <c r="T167" s="1032"/>
      <c r="U167" s="1032"/>
      <c r="V167" s="1032"/>
      <c r="W167" s="1033"/>
      <c r="X167" s="1033"/>
      <c r="Y167" s="1034"/>
      <c r="Z167" s="1062"/>
      <c r="AA167" s="991"/>
      <c r="AB167" s="1006"/>
      <c r="AC167" s="991"/>
      <c r="AD167" s="991"/>
      <c r="AE167" s="1006"/>
      <c r="AF167" s="990"/>
      <c r="AG167" s="991"/>
      <c r="AH167" s="991"/>
      <c r="AI167" s="1006"/>
      <c r="AJ167" s="990"/>
      <c r="AK167" s="991"/>
      <c r="AL167" s="992"/>
      <c r="AM167" s="84"/>
      <c r="AN167" s="85"/>
      <c r="AO167" s="85"/>
      <c r="AP167" s="993"/>
      <c r="AQ167" s="994"/>
      <c r="AR167" s="995"/>
      <c r="AS167" s="80"/>
      <c r="AT167" s="80"/>
      <c r="AU167" s="80"/>
      <c r="AV167" s="80"/>
      <c r="AW167" s="80"/>
      <c r="AY167" s="94" t="s">
        <v>370</v>
      </c>
      <c r="AZ167" s="70"/>
      <c r="BB167" s="996" t="s">
        <v>371</v>
      </c>
      <c r="BC167" s="996"/>
      <c r="BD167" s="996"/>
      <c r="BE167" s="996"/>
      <c r="BF167" s="996" t="s">
        <v>372</v>
      </c>
      <c r="BG167" s="996"/>
      <c r="BH167" s="996"/>
      <c r="BI167" s="996"/>
      <c r="BJ167" s="996" t="s">
        <v>373</v>
      </c>
      <c r="BK167" s="996"/>
      <c r="BL167" s="996"/>
      <c r="BM167" s="996"/>
    </row>
    <row r="168" spans="1:65" s="63" customFormat="1" ht="15" customHeight="1" thickBot="1">
      <c r="A168" s="1000"/>
      <c r="B168" s="71"/>
      <c r="C168" s="997"/>
      <c r="D168" s="998"/>
      <c r="E168" s="998"/>
      <c r="F168" s="998"/>
      <c r="G168" s="999"/>
      <c r="H168" s="72"/>
      <c r="I168" s="72"/>
      <c r="J168" s="71"/>
      <c r="K168" s="71"/>
      <c r="L168" s="1071" t="s">
        <v>369</v>
      </c>
      <c r="M168" s="1072"/>
      <c r="N168" s="1027"/>
      <c r="O168" s="1028"/>
      <c r="P168" s="1028"/>
      <c r="Q168" s="1028"/>
      <c r="R168" s="1028"/>
      <c r="S168" s="1028"/>
      <c r="T168" s="1028"/>
      <c r="U168" s="1028"/>
      <c r="V168" s="1028"/>
      <c r="W168" s="1029"/>
      <c r="X168" s="1029"/>
      <c r="Y168" s="1030"/>
      <c r="Z168" s="1093"/>
      <c r="AA168" s="1010"/>
      <c r="AB168" s="1011"/>
      <c r="AC168" s="1010"/>
      <c r="AD168" s="1010"/>
      <c r="AE168" s="1011"/>
      <c r="AF168" s="1012"/>
      <c r="AG168" s="1010"/>
      <c r="AH168" s="1010"/>
      <c r="AI168" s="1011"/>
      <c r="AJ168" s="1012"/>
      <c r="AK168" s="1010"/>
      <c r="AL168" s="1013"/>
      <c r="AM168" s="82"/>
      <c r="AN168" s="83"/>
      <c r="AO168" s="83"/>
      <c r="AP168" s="1014"/>
      <c r="AQ168" s="1015"/>
      <c r="AR168" s="1016"/>
      <c r="AS168" s="81"/>
      <c r="AT168" s="81"/>
      <c r="AU168" s="81"/>
      <c r="AV168" s="81"/>
      <c r="AW168" s="81"/>
      <c r="AY168" s="73">
        <f>LEN(C168)</f>
        <v>0</v>
      </c>
      <c r="AZ168" s="74" t="b">
        <f>13=AY168</f>
        <v>0</v>
      </c>
      <c r="BB168" s="989"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989"/>
      <c r="BD168" s="989"/>
      <c r="BE168" s="989"/>
      <c r="BF168" s="989" t="e">
        <f>IF(INT(RIGHT(C168,1))=BB168,"OK","주민오류")</f>
        <v>#VALUE!</v>
      </c>
      <c r="BG168" s="989"/>
      <c r="BH168" s="989"/>
      <c r="BI168" s="989"/>
      <c r="BJ168" s="989"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989"/>
      <c r="BL168" s="989"/>
      <c r="BM168" s="989"/>
    </row>
    <row r="169" spans="1:65" s="63" customFormat="1" ht="16.5" customHeight="1" thickBot="1">
      <c r="A169" s="1073" t="s">
        <v>346</v>
      </c>
      <c r="B169" s="1074"/>
      <c r="C169" s="1074"/>
      <c r="D169" s="1074"/>
      <c r="E169" s="1074"/>
      <c r="F169" s="1074"/>
      <c r="G169" s="1074"/>
      <c r="H169" s="1074"/>
      <c r="I169" s="1074"/>
      <c r="J169" s="1074"/>
      <c r="K169" s="1074"/>
      <c r="L169" s="1074"/>
      <c r="M169" s="1074"/>
      <c r="N169" s="1074"/>
      <c r="O169" s="1074"/>
      <c r="P169" s="1074"/>
      <c r="Q169" s="1074"/>
      <c r="R169" s="1074"/>
      <c r="S169" s="1074"/>
      <c r="T169" s="1074"/>
      <c r="U169" s="1074"/>
      <c r="V169" s="1074"/>
      <c r="W169" s="1074"/>
      <c r="X169" s="1074"/>
      <c r="Y169" s="1074"/>
      <c r="Z169" s="1074"/>
      <c r="AA169" s="1074"/>
      <c r="AB169" s="1074"/>
      <c r="AC169" s="1074"/>
      <c r="AD169" s="1074"/>
      <c r="AE169" s="1074"/>
      <c r="AF169" s="1074"/>
      <c r="AG169" s="1074"/>
      <c r="AH169" s="1074"/>
      <c r="AI169" s="1075"/>
      <c r="AJ169" s="1037" t="s">
        <v>376</v>
      </c>
      <c r="AK169" s="1038"/>
      <c r="AL169" s="1038"/>
      <c r="AM169" s="1038"/>
      <c r="AN169" s="1039"/>
      <c r="AO169" s="1046" t="s">
        <v>377</v>
      </c>
      <c r="AP169" s="1047"/>
      <c r="AQ169" s="1047"/>
      <c r="AR169" s="1048"/>
    </row>
    <row r="170" spans="1:65" s="63" customFormat="1" ht="16.5" customHeight="1">
      <c r="A170" s="1055" t="s">
        <v>343</v>
      </c>
      <c r="B170" s="1058" t="s">
        <v>374</v>
      </c>
      <c r="C170" s="1058"/>
      <c r="D170" s="1058"/>
      <c r="E170" s="1060" t="s">
        <v>352</v>
      </c>
      <c r="F170" s="1039"/>
      <c r="G170" s="1066" t="s">
        <v>375</v>
      </c>
      <c r="H170" s="1067"/>
      <c r="I170" s="1067"/>
      <c r="J170" s="1067"/>
      <c r="K170" s="1067"/>
      <c r="L170" s="1067"/>
      <c r="M170" s="1067"/>
      <c r="N170" s="1067"/>
      <c r="O170" s="1067"/>
      <c r="P170" s="1067"/>
      <c r="Q170" s="1067"/>
      <c r="R170" s="1067"/>
      <c r="S170" s="1067"/>
      <c r="T170" s="1067"/>
      <c r="U170" s="1067"/>
      <c r="V170" s="1067"/>
      <c r="W170" s="1067"/>
      <c r="X170" s="1067"/>
      <c r="Y170" s="1067"/>
      <c r="Z170" s="1067"/>
      <c r="AA170" s="1067"/>
      <c r="AB170" s="1067"/>
      <c r="AC170" s="1067"/>
      <c r="AD170" s="1067"/>
      <c r="AE170" s="1067"/>
      <c r="AF170" s="1067"/>
      <c r="AG170" s="1067"/>
      <c r="AH170" s="1067"/>
      <c r="AI170" s="1068"/>
      <c r="AJ170" s="1040"/>
      <c r="AK170" s="1041"/>
      <c r="AL170" s="1041"/>
      <c r="AM170" s="1041"/>
      <c r="AN170" s="1042"/>
      <c r="AO170" s="1049"/>
      <c r="AP170" s="1050"/>
      <c r="AQ170" s="1050"/>
      <c r="AR170" s="1051"/>
    </row>
    <row r="171" spans="1:65" s="63" customFormat="1" ht="27" customHeight="1">
      <c r="A171" s="1056"/>
      <c r="B171" s="1059"/>
      <c r="C171" s="1059"/>
      <c r="D171" s="1059"/>
      <c r="E171" s="1061"/>
      <c r="F171" s="1045"/>
      <c r="G171" s="1056" t="s">
        <v>333</v>
      </c>
      <c r="H171" s="1059"/>
      <c r="I171" s="1059"/>
      <c r="J171" s="1059"/>
      <c r="K171" s="1059"/>
      <c r="L171" s="1083" t="s">
        <v>378</v>
      </c>
      <c r="M171" s="1059"/>
      <c r="N171" s="1059"/>
      <c r="O171" s="1059"/>
      <c r="P171" s="1059"/>
      <c r="Q171" s="1081" t="s">
        <v>331</v>
      </c>
      <c r="R171" s="1082"/>
      <c r="S171" s="1082"/>
      <c r="T171" s="1082"/>
      <c r="U171" s="1083"/>
      <c r="V171" s="1084" t="s">
        <v>379</v>
      </c>
      <c r="W171" s="1084"/>
      <c r="X171" s="1084"/>
      <c r="Y171" s="1084"/>
      <c r="Z171" s="1084"/>
      <c r="AA171" s="1059" t="s">
        <v>380</v>
      </c>
      <c r="AB171" s="1059"/>
      <c r="AC171" s="1059"/>
      <c r="AD171" s="1059"/>
      <c r="AE171" s="1084" t="s">
        <v>329</v>
      </c>
      <c r="AF171" s="1084"/>
      <c r="AG171" s="1084"/>
      <c r="AH171" s="1084"/>
      <c r="AI171" s="1085"/>
      <c r="AJ171" s="1043"/>
      <c r="AK171" s="1044"/>
      <c r="AL171" s="1044"/>
      <c r="AM171" s="1044"/>
      <c r="AN171" s="1045"/>
      <c r="AO171" s="1052"/>
      <c r="AP171" s="1053"/>
      <c r="AQ171" s="1053"/>
      <c r="AR171" s="1054"/>
    </row>
    <row r="172" spans="1:65" s="63" customFormat="1" ht="15" customHeight="1">
      <c r="A172" s="1056"/>
      <c r="B172" s="1059" t="s">
        <v>381</v>
      </c>
      <c r="C172" s="1059"/>
      <c r="D172" s="1059"/>
      <c r="E172" s="1004" t="s">
        <v>366</v>
      </c>
      <c r="F172" s="1087"/>
      <c r="G172" s="1697">
        <f>SUM(G174,G176,G178,G180,G182,G184,G186)</f>
        <v>0</v>
      </c>
      <c r="H172" s="1698"/>
      <c r="I172" s="1698"/>
      <c r="J172" s="1698"/>
      <c r="K172" s="1698"/>
      <c r="L172" s="1699">
        <f>SUM(L174,L176,L178,L180,L182,L184,L186)</f>
        <v>0</v>
      </c>
      <c r="M172" s="1698"/>
      <c r="N172" s="1698"/>
      <c r="O172" s="1698"/>
      <c r="P172" s="1698"/>
      <c r="Q172" s="1700">
        <f>SUM(Q174,Q176,Q178,Q180,Q182,Q184,Q186)</f>
        <v>0</v>
      </c>
      <c r="R172" s="1701"/>
      <c r="S172" s="1701"/>
      <c r="T172" s="1701"/>
      <c r="U172" s="1699"/>
      <c r="V172" s="1698">
        <f>SUM(V174,V176,V178,V180,V182,V184,V186)</f>
        <v>0</v>
      </c>
      <c r="W172" s="1698"/>
      <c r="X172" s="1698"/>
      <c r="Y172" s="1698"/>
      <c r="Z172" s="1698"/>
      <c r="AA172" s="1698">
        <f>SUM(AA174,AA176,AA178,AA180,AA182,AA184,AA186)</f>
        <v>0</v>
      </c>
      <c r="AB172" s="1698"/>
      <c r="AC172" s="1698"/>
      <c r="AD172" s="1698"/>
      <c r="AE172" s="1698">
        <f>SUM(AE174,AE176,AE178,AE180,AE182,AE184,AE186)</f>
        <v>0</v>
      </c>
      <c r="AF172" s="1698"/>
      <c r="AG172" s="1698"/>
      <c r="AH172" s="1698"/>
      <c r="AI172" s="1702"/>
      <c r="AJ172" s="1697">
        <f>SUM(AJ174,AJ176,AJ178,AJ180,AJ182,AJ184,AJ186)</f>
        <v>0</v>
      </c>
      <c r="AK172" s="1698"/>
      <c r="AL172" s="1698"/>
      <c r="AM172" s="1698"/>
      <c r="AN172" s="1702"/>
      <c r="AO172" s="1703"/>
      <c r="AP172" s="1704"/>
      <c r="AQ172" s="1704"/>
      <c r="AR172" s="1705"/>
    </row>
    <row r="173" spans="1:65" s="63" customFormat="1" ht="15" customHeight="1" thickBot="1">
      <c r="A173" s="1057"/>
      <c r="B173" s="1086"/>
      <c r="C173" s="1086"/>
      <c r="D173" s="1086"/>
      <c r="E173" s="1079" t="s">
        <v>369</v>
      </c>
      <c r="F173" s="1080"/>
      <c r="G173" s="1706">
        <f>SUM(G175,G177,G179,G181,G183,G185,G187)</f>
        <v>0</v>
      </c>
      <c r="H173" s="1707"/>
      <c r="I173" s="1707"/>
      <c r="J173" s="1707"/>
      <c r="K173" s="1707"/>
      <c r="L173" s="1708"/>
      <c r="M173" s="1707"/>
      <c r="N173" s="1707"/>
      <c r="O173" s="1707"/>
      <c r="P173" s="1707"/>
      <c r="Q173" s="1709"/>
      <c r="R173" s="1710"/>
      <c r="S173" s="1710"/>
      <c r="T173" s="1710"/>
      <c r="U173" s="1711"/>
      <c r="V173" s="1707">
        <f>SUM(V175,V177,V179,V181,V183,V185,V187)</f>
        <v>0</v>
      </c>
      <c r="W173" s="1707"/>
      <c r="X173" s="1707"/>
      <c r="Y173" s="1707"/>
      <c r="Z173" s="1707"/>
      <c r="AA173" s="1712">
        <f>SUM(AA175,AA177,AA179,AA181,AA183,AA185,AA187)</f>
        <v>0</v>
      </c>
      <c r="AB173" s="1712"/>
      <c r="AC173" s="1712"/>
      <c r="AD173" s="1712"/>
      <c r="AE173" s="1707">
        <f>SUM(AE175,AE177,AE179,AE181,AE183,AE185,AE187)</f>
        <v>0</v>
      </c>
      <c r="AF173" s="1707"/>
      <c r="AG173" s="1707"/>
      <c r="AH173" s="1707"/>
      <c r="AI173" s="1713"/>
      <c r="AJ173" s="1706">
        <f>SUM(AJ175,AJ177,AJ179,AJ181,AJ183,AJ185,AJ187)</f>
        <v>0</v>
      </c>
      <c r="AK173" s="1707"/>
      <c r="AL173" s="1707"/>
      <c r="AM173" s="1707"/>
      <c r="AN173" s="1713"/>
      <c r="AO173" s="1714"/>
      <c r="AP173" s="1715"/>
      <c r="AQ173" s="1715"/>
      <c r="AR173" s="1716"/>
    </row>
    <row r="174" spans="1:65" s="63" customFormat="1" ht="15" customHeight="1" thickTop="1">
      <c r="A174" s="1021">
        <v>1</v>
      </c>
      <c r="B174" s="1106" t="str">
        <f>IF(C155="","",C155)</f>
        <v>김수현</v>
      </c>
      <c r="C174" s="1106"/>
      <c r="D174" s="1106"/>
      <c r="E174" s="1107" t="s">
        <v>366</v>
      </c>
      <c r="F174" s="1108"/>
      <c r="G174" s="1173"/>
      <c r="H174" s="1098"/>
      <c r="I174" s="1098"/>
      <c r="J174" s="1098"/>
      <c r="K174" s="1098"/>
      <c r="L174" s="1018"/>
      <c r="M174" s="1098"/>
      <c r="N174" s="1098"/>
      <c r="O174" s="1098"/>
      <c r="P174" s="1098"/>
      <c r="Q174" s="1019"/>
      <c r="R174" s="1017"/>
      <c r="S174" s="1017"/>
      <c r="T174" s="1017"/>
      <c r="U174" s="1018"/>
      <c r="V174" s="1098"/>
      <c r="W174" s="1098"/>
      <c r="X174" s="1098"/>
      <c r="Y174" s="1098"/>
      <c r="Z174" s="1098"/>
      <c r="AA174" s="1097"/>
      <c r="AB174" s="1097"/>
      <c r="AC174" s="1097"/>
      <c r="AD174" s="1097"/>
      <c r="AE174" s="1098"/>
      <c r="AF174" s="1098"/>
      <c r="AG174" s="1098"/>
      <c r="AH174" s="1098"/>
      <c r="AI174" s="1099"/>
      <c r="AJ174" s="1100"/>
      <c r="AK174" s="1017"/>
      <c r="AL174" s="1017"/>
      <c r="AM174" s="1017"/>
      <c r="AN174" s="1020"/>
      <c r="AO174" s="1096"/>
      <c r="AP174" s="1097"/>
      <c r="AQ174" s="1097"/>
      <c r="AR174" s="1101"/>
    </row>
    <row r="175" spans="1:65" s="63" customFormat="1" ht="15" customHeight="1">
      <c r="A175" s="1000"/>
      <c r="B175" s="1059"/>
      <c r="C175" s="1059"/>
      <c r="D175" s="1059"/>
      <c r="E175" s="1102" t="s">
        <v>402</v>
      </c>
      <c r="F175" s="1103"/>
      <c r="G175" s="1104"/>
      <c r="H175" s="1029"/>
      <c r="I175" s="1029"/>
      <c r="J175" s="1029"/>
      <c r="K175" s="1029"/>
      <c r="L175" s="1011"/>
      <c r="M175" s="1029"/>
      <c r="N175" s="1029"/>
      <c r="O175" s="1029"/>
      <c r="P175" s="1029"/>
      <c r="Q175" s="1089"/>
      <c r="R175" s="1090"/>
      <c r="S175" s="1090"/>
      <c r="T175" s="1090"/>
      <c r="U175" s="1091"/>
      <c r="V175" s="1029"/>
      <c r="W175" s="1029"/>
      <c r="X175" s="1029"/>
      <c r="Y175" s="1029"/>
      <c r="Z175" s="1029"/>
      <c r="AA175" s="1092"/>
      <c r="AB175" s="1092"/>
      <c r="AC175" s="1092"/>
      <c r="AD175" s="1092"/>
      <c r="AE175" s="1029"/>
      <c r="AF175" s="1029"/>
      <c r="AG175" s="1029"/>
      <c r="AH175" s="1029"/>
      <c r="AI175" s="1030"/>
      <c r="AJ175" s="1093"/>
      <c r="AK175" s="1010"/>
      <c r="AL175" s="1010"/>
      <c r="AM175" s="1010"/>
      <c r="AN175" s="1013"/>
      <c r="AO175" s="1094"/>
      <c r="AP175" s="1092"/>
      <c r="AQ175" s="1092"/>
      <c r="AR175" s="1095"/>
    </row>
    <row r="176" spans="1:65" s="63" customFormat="1" ht="15" customHeight="1">
      <c r="A176" s="1000">
        <f>A174+1</f>
        <v>2</v>
      </c>
      <c r="B176" s="1059" t="str">
        <f>IF(C157="","",C157)</f>
        <v/>
      </c>
      <c r="C176" s="1059"/>
      <c r="D176" s="1059"/>
      <c r="E176" s="1004" t="s">
        <v>366</v>
      </c>
      <c r="F176" s="1087"/>
      <c r="G176" s="1096"/>
      <c r="H176" s="1097"/>
      <c r="I176" s="1097"/>
      <c r="J176" s="1097"/>
      <c r="K176" s="1097"/>
      <c r="L176" s="1105"/>
      <c r="M176" s="1097"/>
      <c r="N176" s="1097"/>
      <c r="O176" s="1097"/>
      <c r="P176" s="1097"/>
      <c r="Q176" s="990"/>
      <c r="R176" s="991"/>
      <c r="S176" s="991"/>
      <c r="T176" s="991"/>
      <c r="U176" s="1006"/>
      <c r="V176" s="1097"/>
      <c r="W176" s="1097"/>
      <c r="X176" s="1097"/>
      <c r="Y176" s="1097"/>
      <c r="Z176" s="1097"/>
      <c r="AA176" s="1033"/>
      <c r="AB176" s="1033"/>
      <c r="AC176" s="1033"/>
      <c r="AD176" s="1033"/>
      <c r="AE176" s="1097"/>
      <c r="AF176" s="1097"/>
      <c r="AG176" s="1097"/>
      <c r="AH176" s="1097"/>
      <c r="AI176" s="1101"/>
      <c r="AJ176" s="1109"/>
      <c r="AK176" s="1110"/>
      <c r="AL176" s="1110"/>
      <c r="AM176" s="1110"/>
      <c r="AN176" s="1111"/>
      <c r="AO176" s="1088"/>
      <c r="AP176" s="1033"/>
      <c r="AQ176" s="1033"/>
      <c r="AR176" s="1034"/>
    </row>
    <row r="177" spans="1:44" s="63" customFormat="1" ht="15" customHeight="1">
      <c r="A177" s="1000"/>
      <c r="B177" s="1059"/>
      <c r="C177" s="1059"/>
      <c r="D177" s="1059"/>
      <c r="E177" s="1102" t="s">
        <v>402</v>
      </c>
      <c r="F177" s="1103"/>
      <c r="G177" s="1104"/>
      <c r="H177" s="1029"/>
      <c r="I177" s="1029"/>
      <c r="J177" s="1029"/>
      <c r="K177" s="1029"/>
      <c r="L177" s="1011"/>
      <c r="M177" s="1029"/>
      <c r="N177" s="1029"/>
      <c r="O177" s="1029"/>
      <c r="P177" s="1029"/>
      <c r="Q177" s="1089"/>
      <c r="R177" s="1090"/>
      <c r="S177" s="1090"/>
      <c r="T177" s="1090"/>
      <c r="U177" s="1091"/>
      <c r="V177" s="1029"/>
      <c r="W177" s="1029"/>
      <c r="X177" s="1029"/>
      <c r="Y177" s="1029"/>
      <c r="Z177" s="1029"/>
      <c r="AA177" s="1092"/>
      <c r="AB177" s="1092"/>
      <c r="AC177" s="1092"/>
      <c r="AD177" s="1092"/>
      <c r="AE177" s="1029"/>
      <c r="AF177" s="1029"/>
      <c r="AG177" s="1029"/>
      <c r="AH177" s="1029"/>
      <c r="AI177" s="1030"/>
      <c r="AJ177" s="1093"/>
      <c r="AK177" s="1010"/>
      <c r="AL177" s="1010"/>
      <c r="AM177" s="1010"/>
      <c r="AN177" s="1013"/>
      <c r="AO177" s="1094"/>
      <c r="AP177" s="1092"/>
      <c r="AQ177" s="1092"/>
      <c r="AR177" s="1095"/>
    </row>
    <row r="178" spans="1:44" s="63" customFormat="1" ht="15" customHeight="1">
      <c r="A178" s="1000">
        <f>A176+1</f>
        <v>3</v>
      </c>
      <c r="B178" s="1059" t="str">
        <f>IF(C159="","",C159)</f>
        <v/>
      </c>
      <c r="C178" s="1059"/>
      <c r="D178" s="1059"/>
      <c r="E178" s="1004" t="s">
        <v>366</v>
      </c>
      <c r="F178" s="1087"/>
      <c r="G178" s="1096"/>
      <c r="H178" s="1097"/>
      <c r="I178" s="1097"/>
      <c r="J178" s="1097"/>
      <c r="K178" s="1097"/>
      <c r="L178" s="1105"/>
      <c r="M178" s="1097"/>
      <c r="N178" s="1097"/>
      <c r="O178" s="1097"/>
      <c r="P178" s="1097"/>
      <c r="Q178" s="990"/>
      <c r="R178" s="991"/>
      <c r="S178" s="991"/>
      <c r="T178" s="991"/>
      <c r="U178" s="1006"/>
      <c r="V178" s="1097"/>
      <c r="W178" s="1097"/>
      <c r="X178" s="1097"/>
      <c r="Y178" s="1097"/>
      <c r="Z178" s="1097"/>
      <c r="AA178" s="1033"/>
      <c r="AB178" s="1033"/>
      <c r="AC178" s="1033"/>
      <c r="AD178" s="1033"/>
      <c r="AE178" s="1097"/>
      <c r="AF178" s="1097"/>
      <c r="AG178" s="1097"/>
      <c r="AH178" s="1097"/>
      <c r="AI178" s="1101"/>
      <c r="AJ178" s="1109"/>
      <c r="AK178" s="1110"/>
      <c r="AL178" s="1110"/>
      <c r="AM178" s="1110"/>
      <c r="AN178" s="1111"/>
      <c r="AO178" s="1088"/>
      <c r="AP178" s="1033"/>
      <c r="AQ178" s="1033"/>
      <c r="AR178" s="1034"/>
    </row>
    <row r="179" spans="1:44" s="63" customFormat="1" ht="15" customHeight="1">
      <c r="A179" s="1000"/>
      <c r="B179" s="1059"/>
      <c r="C179" s="1059"/>
      <c r="D179" s="1059"/>
      <c r="E179" s="1102" t="s">
        <v>402</v>
      </c>
      <c r="F179" s="1103"/>
      <c r="G179" s="1104"/>
      <c r="H179" s="1029"/>
      <c r="I179" s="1029"/>
      <c r="J179" s="1029"/>
      <c r="K179" s="1029"/>
      <c r="L179" s="1011"/>
      <c r="M179" s="1029"/>
      <c r="N179" s="1029"/>
      <c r="O179" s="1029"/>
      <c r="P179" s="1029"/>
      <c r="Q179" s="1089"/>
      <c r="R179" s="1090"/>
      <c r="S179" s="1090"/>
      <c r="T179" s="1090"/>
      <c r="U179" s="1091"/>
      <c r="V179" s="1029"/>
      <c r="W179" s="1029"/>
      <c r="X179" s="1029"/>
      <c r="Y179" s="1029"/>
      <c r="Z179" s="1029"/>
      <c r="AA179" s="1092"/>
      <c r="AB179" s="1092"/>
      <c r="AC179" s="1092"/>
      <c r="AD179" s="1092"/>
      <c r="AE179" s="1029"/>
      <c r="AF179" s="1029"/>
      <c r="AG179" s="1029"/>
      <c r="AH179" s="1029"/>
      <c r="AI179" s="1030"/>
      <c r="AJ179" s="1093"/>
      <c r="AK179" s="1010"/>
      <c r="AL179" s="1010"/>
      <c r="AM179" s="1010"/>
      <c r="AN179" s="1013"/>
      <c r="AO179" s="1094"/>
      <c r="AP179" s="1092"/>
      <c r="AQ179" s="1092"/>
      <c r="AR179" s="1095"/>
    </row>
    <row r="180" spans="1:44" s="63" customFormat="1" ht="15" customHeight="1">
      <c r="A180" s="1000">
        <f>A178+1</f>
        <v>4</v>
      </c>
      <c r="B180" s="1059" t="str">
        <f>IF(C161="","",C161)</f>
        <v/>
      </c>
      <c r="C180" s="1059"/>
      <c r="D180" s="1059"/>
      <c r="E180" s="1004" t="s">
        <v>366</v>
      </c>
      <c r="F180" s="1087"/>
      <c r="G180" s="1096"/>
      <c r="H180" s="1097"/>
      <c r="I180" s="1097"/>
      <c r="J180" s="1097"/>
      <c r="K180" s="1097"/>
      <c r="L180" s="1105"/>
      <c r="M180" s="1097"/>
      <c r="N180" s="1097"/>
      <c r="O180" s="1097"/>
      <c r="P180" s="1097"/>
      <c r="Q180" s="990"/>
      <c r="R180" s="991"/>
      <c r="S180" s="991"/>
      <c r="T180" s="991"/>
      <c r="U180" s="1006"/>
      <c r="V180" s="1097"/>
      <c r="W180" s="1097"/>
      <c r="X180" s="1097"/>
      <c r="Y180" s="1097"/>
      <c r="Z180" s="1097"/>
      <c r="AA180" s="1033"/>
      <c r="AB180" s="1033"/>
      <c r="AC180" s="1033"/>
      <c r="AD180" s="1033"/>
      <c r="AE180" s="1097"/>
      <c r="AF180" s="1097"/>
      <c r="AG180" s="1097"/>
      <c r="AH180" s="1097"/>
      <c r="AI180" s="1101"/>
      <c r="AJ180" s="1109"/>
      <c r="AK180" s="1110"/>
      <c r="AL180" s="1110"/>
      <c r="AM180" s="1110"/>
      <c r="AN180" s="1111"/>
      <c r="AO180" s="1088"/>
      <c r="AP180" s="1033"/>
      <c r="AQ180" s="1033"/>
      <c r="AR180" s="1034"/>
    </row>
    <row r="181" spans="1:44" s="63" customFormat="1" ht="15" customHeight="1">
      <c r="A181" s="1000"/>
      <c r="B181" s="1059"/>
      <c r="C181" s="1059"/>
      <c r="D181" s="1059"/>
      <c r="E181" s="1102" t="s">
        <v>402</v>
      </c>
      <c r="F181" s="1103"/>
      <c r="G181" s="1104"/>
      <c r="H181" s="1029"/>
      <c r="I181" s="1029"/>
      <c r="J181" s="1029"/>
      <c r="K181" s="1029"/>
      <c r="L181" s="1011"/>
      <c r="M181" s="1029"/>
      <c r="N181" s="1029"/>
      <c r="O181" s="1029"/>
      <c r="P181" s="1029"/>
      <c r="Q181" s="1089"/>
      <c r="R181" s="1090"/>
      <c r="S181" s="1090"/>
      <c r="T181" s="1090"/>
      <c r="U181" s="1091"/>
      <c r="V181" s="1029"/>
      <c r="W181" s="1029"/>
      <c r="X181" s="1029"/>
      <c r="Y181" s="1029"/>
      <c r="Z181" s="1029"/>
      <c r="AA181" s="1092"/>
      <c r="AB181" s="1092"/>
      <c r="AC181" s="1092"/>
      <c r="AD181" s="1092"/>
      <c r="AE181" s="1029"/>
      <c r="AF181" s="1029"/>
      <c r="AG181" s="1029"/>
      <c r="AH181" s="1029"/>
      <c r="AI181" s="1030"/>
      <c r="AJ181" s="1093"/>
      <c r="AK181" s="1010"/>
      <c r="AL181" s="1010"/>
      <c r="AM181" s="1010"/>
      <c r="AN181" s="1013"/>
      <c r="AO181" s="1094"/>
      <c r="AP181" s="1092"/>
      <c r="AQ181" s="1092"/>
      <c r="AR181" s="1095"/>
    </row>
    <row r="182" spans="1:44" s="63" customFormat="1" ht="15" customHeight="1">
      <c r="A182" s="1000">
        <f>A180+1</f>
        <v>5</v>
      </c>
      <c r="B182" s="1059" t="str">
        <f>IF(C163="","",C163)</f>
        <v/>
      </c>
      <c r="C182" s="1059"/>
      <c r="D182" s="1059"/>
      <c r="E182" s="1004" t="s">
        <v>366</v>
      </c>
      <c r="F182" s="1087"/>
      <c r="G182" s="1096"/>
      <c r="H182" s="1097"/>
      <c r="I182" s="1097"/>
      <c r="J182" s="1097"/>
      <c r="K182" s="1097"/>
      <c r="L182" s="1105"/>
      <c r="M182" s="1097"/>
      <c r="N182" s="1097"/>
      <c r="O182" s="1097"/>
      <c r="P182" s="1097"/>
      <c r="Q182" s="990"/>
      <c r="R182" s="991"/>
      <c r="S182" s="991"/>
      <c r="T182" s="991"/>
      <c r="U182" s="1006"/>
      <c r="V182" s="1097"/>
      <c r="W182" s="1097"/>
      <c r="X182" s="1097"/>
      <c r="Y182" s="1097"/>
      <c r="Z182" s="1097"/>
      <c r="AA182" s="1033"/>
      <c r="AB182" s="1033"/>
      <c r="AC182" s="1033"/>
      <c r="AD182" s="1033"/>
      <c r="AE182" s="1097"/>
      <c r="AF182" s="1097"/>
      <c r="AG182" s="1097"/>
      <c r="AH182" s="1097"/>
      <c r="AI182" s="1101"/>
      <c r="AJ182" s="1109"/>
      <c r="AK182" s="1110"/>
      <c r="AL182" s="1110"/>
      <c r="AM182" s="1110"/>
      <c r="AN182" s="1111"/>
      <c r="AO182" s="1088"/>
      <c r="AP182" s="1033"/>
      <c r="AQ182" s="1033"/>
      <c r="AR182" s="1034"/>
    </row>
    <row r="183" spans="1:44" s="63" customFormat="1" ht="15" customHeight="1">
      <c r="A183" s="1000"/>
      <c r="B183" s="1059"/>
      <c r="C183" s="1059"/>
      <c r="D183" s="1059"/>
      <c r="E183" s="1102" t="s">
        <v>369</v>
      </c>
      <c r="F183" s="1103"/>
      <c r="G183" s="1104"/>
      <c r="H183" s="1029"/>
      <c r="I183" s="1029"/>
      <c r="J183" s="1029"/>
      <c r="K183" s="1029"/>
      <c r="L183" s="1011"/>
      <c r="M183" s="1029"/>
      <c r="N183" s="1029"/>
      <c r="O183" s="1029"/>
      <c r="P183" s="1029"/>
      <c r="Q183" s="1089"/>
      <c r="R183" s="1090"/>
      <c r="S183" s="1090"/>
      <c r="T183" s="1090"/>
      <c r="U183" s="1091"/>
      <c r="V183" s="1029"/>
      <c r="W183" s="1029"/>
      <c r="X183" s="1029"/>
      <c r="Y183" s="1029"/>
      <c r="Z183" s="1029"/>
      <c r="AA183" s="1092"/>
      <c r="AB183" s="1092"/>
      <c r="AC183" s="1092"/>
      <c r="AD183" s="1092"/>
      <c r="AE183" s="1029"/>
      <c r="AF183" s="1029"/>
      <c r="AG183" s="1029"/>
      <c r="AH183" s="1029"/>
      <c r="AI183" s="1030"/>
      <c r="AJ183" s="1093"/>
      <c r="AK183" s="1010"/>
      <c r="AL183" s="1010"/>
      <c r="AM183" s="1010"/>
      <c r="AN183" s="1013"/>
      <c r="AO183" s="1094"/>
      <c r="AP183" s="1092"/>
      <c r="AQ183" s="1092"/>
      <c r="AR183" s="1095"/>
    </row>
    <row r="184" spans="1:44" s="63" customFormat="1" ht="15" customHeight="1">
      <c r="A184" s="1000">
        <f>A182+1</f>
        <v>6</v>
      </c>
      <c r="B184" s="1059" t="str">
        <f>IF(C165="","",C165)</f>
        <v/>
      </c>
      <c r="C184" s="1059"/>
      <c r="D184" s="1059"/>
      <c r="E184" s="1004" t="s">
        <v>366</v>
      </c>
      <c r="F184" s="1087"/>
      <c r="G184" s="1096"/>
      <c r="H184" s="1097"/>
      <c r="I184" s="1097"/>
      <c r="J184" s="1097"/>
      <c r="K184" s="1097"/>
      <c r="L184" s="1105"/>
      <c r="M184" s="1097"/>
      <c r="N184" s="1097"/>
      <c r="O184" s="1097"/>
      <c r="P184" s="1097"/>
      <c r="Q184" s="990"/>
      <c r="R184" s="991"/>
      <c r="S184" s="991"/>
      <c r="T184" s="991"/>
      <c r="U184" s="1006"/>
      <c r="V184" s="1097"/>
      <c r="W184" s="1097"/>
      <c r="X184" s="1097"/>
      <c r="Y184" s="1097"/>
      <c r="Z184" s="1097"/>
      <c r="AA184" s="1033"/>
      <c r="AB184" s="1033"/>
      <c r="AC184" s="1033"/>
      <c r="AD184" s="1033"/>
      <c r="AE184" s="1097"/>
      <c r="AF184" s="1097"/>
      <c r="AG184" s="1097"/>
      <c r="AH184" s="1097"/>
      <c r="AI184" s="1101"/>
      <c r="AJ184" s="1109"/>
      <c r="AK184" s="1110"/>
      <c r="AL184" s="1110"/>
      <c r="AM184" s="1110"/>
      <c r="AN184" s="1111"/>
      <c r="AO184" s="1088"/>
      <c r="AP184" s="1033"/>
      <c r="AQ184" s="1033"/>
      <c r="AR184" s="1034"/>
    </row>
    <row r="185" spans="1:44" s="63" customFormat="1" ht="15" customHeight="1">
      <c r="A185" s="1000"/>
      <c r="B185" s="1059"/>
      <c r="C185" s="1059"/>
      <c r="D185" s="1059"/>
      <c r="E185" s="1102" t="s">
        <v>369</v>
      </c>
      <c r="F185" s="1103"/>
      <c r="G185" s="1104"/>
      <c r="H185" s="1029"/>
      <c r="I185" s="1029"/>
      <c r="J185" s="1029"/>
      <c r="K185" s="1029"/>
      <c r="L185" s="1011"/>
      <c r="M185" s="1029"/>
      <c r="N185" s="1029"/>
      <c r="O185" s="1029"/>
      <c r="P185" s="1029"/>
      <c r="Q185" s="1089"/>
      <c r="R185" s="1090"/>
      <c r="S185" s="1090"/>
      <c r="T185" s="1090"/>
      <c r="U185" s="1091"/>
      <c r="V185" s="1029"/>
      <c r="W185" s="1029"/>
      <c r="X185" s="1029"/>
      <c r="Y185" s="1029"/>
      <c r="Z185" s="1029"/>
      <c r="AA185" s="1092"/>
      <c r="AB185" s="1092"/>
      <c r="AC185" s="1092"/>
      <c r="AD185" s="1092"/>
      <c r="AE185" s="1029"/>
      <c r="AF185" s="1029"/>
      <c r="AG185" s="1029"/>
      <c r="AH185" s="1029"/>
      <c r="AI185" s="1030"/>
      <c r="AJ185" s="1093"/>
      <c r="AK185" s="1010"/>
      <c r="AL185" s="1010"/>
      <c r="AM185" s="1010"/>
      <c r="AN185" s="1013"/>
      <c r="AO185" s="1094"/>
      <c r="AP185" s="1092"/>
      <c r="AQ185" s="1092"/>
      <c r="AR185" s="1095"/>
    </row>
    <row r="186" spans="1:44" s="63" customFormat="1" ht="15" customHeight="1">
      <c r="A186" s="1000">
        <f>A184+1</f>
        <v>7</v>
      </c>
      <c r="B186" s="1059" t="str">
        <f>IF(C167="","",C167)</f>
        <v/>
      </c>
      <c r="C186" s="1059"/>
      <c r="D186" s="1059"/>
      <c r="E186" s="1004" t="s">
        <v>366</v>
      </c>
      <c r="F186" s="1087"/>
      <c r="G186" s="1096"/>
      <c r="H186" s="1097"/>
      <c r="I186" s="1097"/>
      <c r="J186" s="1097"/>
      <c r="K186" s="1097"/>
      <c r="L186" s="1105"/>
      <c r="M186" s="1097"/>
      <c r="N186" s="1097"/>
      <c r="O186" s="1097"/>
      <c r="P186" s="1097"/>
      <c r="Q186" s="990"/>
      <c r="R186" s="991"/>
      <c r="S186" s="991"/>
      <c r="T186" s="991"/>
      <c r="U186" s="1006"/>
      <c r="V186" s="1097"/>
      <c r="W186" s="1097"/>
      <c r="X186" s="1097"/>
      <c r="Y186" s="1097"/>
      <c r="Z186" s="1097"/>
      <c r="AA186" s="1033"/>
      <c r="AB186" s="1033"/>
      <c r="AC186" s="1033"/>
      <c r="AD186" s="1033"/>
      <c r="AE186" s="1097"/>
      <c r="AF186" s="1097"/>
      <c r="AG186" s="1097"/>
      <c r="AH186" s="1097"/>
      <c r="AI186" s="1101"/>
      <c r="AJ186" s="1109"/>
      <c r="AK186" s="1110"/>
      <c r="AL186" s="1110"/>
      <c r="AM186" s="1110"/>
      <c r="AN186" s="1111"/>
      <c r="AO186" s="1088"/>
      <c r="AP186" s="1033"/>
      <c r="AQ186" s="1033"/>
      <c r="AR186" s="1034"/>
    </row>
    <row r="187" spans="1:44" s="63" customFormat="1" ht="15" customHeight="1" thickBot="1">
      <c r="A187" s="1112"/>
      <c r="B187" s="1113"/>
      <c r="C187" s="1113"/>
      <c r="D187" s="1113"/>
      <c r="E187" s="1151" t="s">
        <v>369</v>
      </c>
      <c r="F187" s="1152"/>
      <c r="G187" s="1153"/>
      <c r="H187" s="1138"/>
      <c r="I187" s="1138"/>
      <c r="J187" s="1138"/>
      <c r="K187" s="1138"/>
      <c r="L187" s="1114"/>
      <c r="M187" s="1115"/>
      <c r="N187" s="1115"/>
      <c r="O187" s="1115"/>
      <c r="P187" s="1115"/>
      <c r="Q187" s="1154"/>
      <c r="R187" s="1155"/>
      <c r="S187" s="1155"/>
      <c r="T187" s="1155"/>
      <c r="U187" s="1156"/>
      <c r="V187" s="1138"/>
      <c r="W187" s="1138"/>
      <c r="X187" s="1138"/>
      <c r="Y187" s="1138"/>
      <c r="Z187" s="1138"/>
      <c r="AA187" s="1137"/>
      <c r="AB187" s="1137"/>
      <c r="AC187" s="1137"/>
      <c r="AD187" s="1137"/>
      <c r="AE187" s="1138"/>
      <c r="AF187" s="1138"/>
      <c r="AG187" s="1138"/>
      <c r="AH187" s="1138"/>
      <c r="AI187" s="1139"/>
      <c r="AJ187" s="1140"/>
      <c r="AK187" s="1141"/>
      <c r="AL187" s="1141"/>
      <c r="AM187" s="1141"/>
      <c r="AN187" s="1142"/>
      <c r="AO187" s="1143"/>
      <c r="AP187" s="1137"/>
      <c r="AQ187" s="1137"/>
      <c r="AR187" s="1144"/>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1145" t="s">
        <v>393</v>
      </c>
      <c r="D199" s="1146"/>
      <c r="E199" s="1146"/>
      <c r="F199" s="1146"/>
      <c r="G199" s="1146"/>
      <c r="H199" s="1147"/>
      <c r="I199" s="1148" t="str">
        <f>TEXT($J$24,"yyyy")-20&amp;". 1. 1."</f>
        <v>2000. 1. 1.</v>
      </c>
      <c r="J199" s="1149"/>
      <c r="K199" s="1149"/>
      <c r="L199" s="1149"/>
      <c r="M199" s="1150"/>
      <c r="N199" s="77" t="s">
        <v>394</v>
      </c>
      <c r="O199" s="78"/>
      <c r="P199" s="77"/>
      <c r="Q199" s="77"/>
      <c r="R199" s="77" t="s">
        <v>395</v>
      </c>
      <c r="S199" s="78"/>
      <c r="T199" s="78"/>
      <c r="U199" s="78"/>
      <c r="V199" s="78"/>
      <c r="W199" s="77"/>
      <c r="Y199" s="79"/>
      <c r="Z199" s="79"/>
    </row>
    <row r="200" spans="2:26" s="63" customFormat="1" ht="11.25" customHeight="1">
      <c r="C200" s="1145" t="s">
        <v>396</v>
      </c>
      <c r="D200" s="1146"/>
      <c r="E200" s="1146"/>
      <c r="F200" s="1146"/>
      <c r="G200" s="1146"/>
      <c r="H200" s="1147"/>
      <c r="I200" s="1148" t="str">
        <f>TEXT($J$24,"yyyy")-60&amp;".12.31."</f>
        <v>1960.12.31.</v>
      </c>
      <c r="J200" s="1149"/>
      <c r="K200" s="1149"/>
      <c r="L200" s="1149"/>
      <c r="M200" s="1150"/>
      <c r="N200" s="77" t="s">
        <v>397</v>
      </c>
      <c r="O200" s="78"/>
      <c r="P200" s="77"/>
      <c r="Q200" s="77"/>
      <c r="R200" s="77" t="s">
        <v>395</v>
      </c>
      <c r="S200" s="78"/>
      <c r="T200" s="78"/>
      <c r="U200" s="78"/>
      <c r="V200" s="78"/>
      <c r="W200" s="77"/>
      <c r="Y200" s="79"/>
      <c r="Z200" s="79"/>
    </row>
    <row r="201" spans="2:26" s="63" customFormat="1" ht="11.25" customHeight="1">
      <c r="C201" s="1145" t="s">
        <v>398</v>
      </c>
      <c r="D201" s="1146"/>
      <c r="E201" s="1146"/>
      <c r="F201" s="1146"/>
      <c r="G201" s="1146"/>
      <c r="H201" s="1147"/>
      <c r="I201" s="1148" t="str">
        <f>TEXT($J$24,"yyyy")-70&amp;".12.31."</f>
        <v>1950.12.31.</v>
      </c>
      <c r="J201" s="1149"/>
      <c r="K201" s="1149"/>
      <c r="L201" s="1149"/>
      <c r="M201" s="1150"/>
      <c r="N201" s="77" t="s">
        <v>397</v>
      </c>
      <c r="O201" s="78"/>
      <c r="P201" s="77"/>
      <c r="Q201" s="77"/>
      <c r="R201" s="77" t="s">
        <v>399</v>
      </c>
      <c r="S201" s="78"/>
      <c r="T201" s="78"/>
      <c r="U201" s="78"/>
      <c r="V201" s="78"/>
      <c r="W201" s="77"/>
      <c r="Y201" s="79"/>
      <c r="Z201" s="79"/>
    </row>
  </sheetData>
  <mergeCells count="1164">
    <mergeCell ref="AT74:AU74"/>
    <mergeCell ref="BA73:BA74"/>
    <mergeCell ref="BB73:BC73"/>
    <mergeCell ref="BD73:BE73"/>
    <mergeCell ref="AT68:AU68"/>
    <mergeCell ref="AM151:AR151"/>
    <mergeCell ref="L151:M152"/>
    <mergeCell ref="L153:M153"/>
    <mergeCell ref="L154:M154"/>
    <mergeCell ref="L155:M155"/>
    <mergeCell ref="L156:M156"/>
    <mergeCell ref="L157:M157"/>
    <mergeCell ref="L158:M158"/>
    <mergeCell ref="L159:M159"/>
    <mergeCell ref="Z168:AB168"/>
    <mergeCell ref="AF168:AI168"/>
    <mergeCell ref="Z164:AB164"/>
    <mergeCell ref="AF164:AI164"/>
    <mergeCell ref="Z165:AB165"/>
    <mergeCell ref="AF165:AI165"/>
    <mergeCell ref="Z166:AB166"/>
    <mergeCell ref="AF166:AI166"/>
    <mergeCell ref="Z161:AB161"/>
    <mergeCell ref="AF161:AI161"/>
    <mergeCell ref="Z162:AB162"/>
    <mergeCell ref="AF162:AI162"/>
    <mergeCell ref="Z163:AB163"/>
    <mergeCell ref="AF163:AI163"/>
    <mergeCell ref="Z158:AB158"/>
    <mergeCell ref="AF158:AI158"/>
    <mergeCell ref="AF154:AI154"/>
    <mergeCell ref="Z155:AB155"/>
    <mergeCell ref="N168:P168"/>
    <mergeCell ref="Q168:S168"/>
    <mergeCell ref="T168:V168"/>
    <mergeCell ref="W168:Y168"/>
    <mergeCell ref="C143:K143"/>
    <mergeCell ref="L160:M160"/>
    <mergeCell ref="L161:M161"/>
    <mergeCell ref="L162:M162"/>
    <mergeCell ref="L163:M163"/>
    <mergeCell ref="L164:M164"/>
    <mergeCell ref="L165:M165"/>
    <mergeCell ref="AC152:AE152"/>
    <mergeCell ref="Z151:AL151"/>
    <mergeCell ref="Z153:AB153"/>
    <mergeCell ref="AF153:AI153"/>
    <mergeCell ref="Z154:AB154"/>
    <mergeCell ref="N166:P166"/>
    <mergeCell ref="Q166:S166"/>
    <mergeCell ref="T166:V166"/>
    <mergeCell ref="W166:Y166"/>
    <mergeCell ref="N167:P167"/>
    <mergeCell ref="Q167:S167"/>
    <mergeCell ref="T167:V167"/>
    <mergeCell ref="W167:Y167"/>
    <mergeCell ref="N164:P164"/>
    <mergeCell ref="Q164:S164"/>
    <mergeCell ref="C152:G152"/>
    <mergeCell ref="A147:K147"/>
    <mergeCell ref="L147:T147"/>
    <mergeCell ref="AK148:AR148"/>
    <mergeCell ref="AP166:AR166"/>
    <mergeCell ref="AP161:AR161"/>
    <mergeCell ref="AP158:AR158"/>
    <mergeCell ref="AP153:AR153"/>
    <mergeCell ref="AP154:AR154"/>
    <mergeCell ref="H153:I153"/>
    <mergeCell ref="A149:A154"/>
    <mergeCell ref="B150:K150"/>
    <mergeCell ref="C151:G151"/>
    <mergeCell ref="H151:I151"/>
    <mergeCell ref="N153:P153"/>
    <mergeCell ref="Q152:S152"/>
    <mergeCell ref="Q153:S153"/>
    <mergeCell ref="AF155:AI155"/>
    <mergeCell ref="Z156:AB156"/>
    <mergeCell ref="AF156:AI156"/>
    <mergeCell ref="Z157:AB157"/>
    <mergeCell ref="AF157:AI157"/>
    <mergeCell ref="U140:AJ141"/>
    <mergeCell ref="Z152:AB152"/>
    <mergeCell ref="T152:V152"/>
    <mergeCell ref="W152:Y152"/>
    <mergeCell ref="T155:V155"/>
    <mergeCell ref="W155:Y155"/>
    <mergeCell ref="T153:V153"/>
    <mergeCell ref="W153:Y153"/>
    <mergeCell ref="B149:AR149"/>
    <mergeCell ref="U142:AJ143"/>
    <mergeCell ref="AK142:AR143"/>
    <mergeCell ref="L150:AR150"/>
    <mergeCell ref="N152:P152"/>
    <mergeCell ref="AC158:AE158"/>
    <mergeCell ref="AJ158:AL158"/>
    <mergeCell ref="AC153:AE153"/>
    <mergeCell ref="AJ153:AL153"/>
    <mergeCell ref="Z159:AB159"/>
    <mergeCell ref="T161:V161"/>
    <mergeCell ref="W161:Y161"/>
    <mergeCell ref="AF159:AI159"/>
    <mergeCell ref="Z160:AB160"/>
    <mergeCell ref="AF160:AI160"/>
    <mergeCell ref="W158:Y158"/>
    <mergeCell ref="N159:P159"/>
    <mergeCell ref="Q159:S159"/>
    <mergeCell ref="T159:V159"/>
    <mergeCell ref="W159:Y159"/>
    <mergeCell ref="N156:P156"/>
    <mergeCell ref="Q156:S156"/>
    <mergeCell ref="T156:V156"/>
    <mergeCell ref="W156:Y156"/>
    <mergeCell ref="N157:P157"/>
    <mergeCell ref="Q157:S157"/>
    <mergeCell ref="T157:V157"/>
    <mergeCell ref="W157:Y157"/>
    <mergeCell ref="N154:P154"/>
    <mergeCell ref="Q154:S154"/>
    <mergeCell ref="T154:V154"/>
    <mergeCell ref="W154:Y154"/>
    <mergeCell ref="N155:P155"/>
    <mergeCell ref="Q155:S155"/>
    <mergeCell ref="O113:T113"/>
    <mergeCell ref="L114:N114"/>
    <mergeCell ref="O114:T114"/>
    <mergeCell ref="L129:O130"/>
    <mergeCell ref="P129:T130"/>
    <mergeCell ref="AF152:AI152"/>
    <mergeCell ref="AJ152:AL152"/>
    <mergeCell ref="AP152:AR152"/>
    <mergeCell ref="W111:W114"/>
    <mergeCell ref="X111:Z114"/>
    <mergeCell ref="AA111:AF112"/>
    <mergeCell ref="V111:V132"/>
    <mergeCell ref="AM152:AO152"/>
    <mergeCell ref="U101:U139"/>
    <mergeCell ref="V103:V104"/>
    <mergeCell ref="X131:AJ131"/>
    <mergeCell ref="L142:T142"/>
    <mergeCell ref="L143:T143"/>
    <mergeCell ref="O111:T111"/>
    <mergeCell ref="AG128:AJ128"/>
    <mergeCell ref="AK128:AR128"/>
    <mergeCell ref="X129:AF130"/>
    <mergeCell ref="AG129:AJ129"/>
    <mergeCell ref="W133:AF133"/>
    <mergeCell ref="AG133:AJ133"/>
    <mergeCell ref="AK133:AR133"/>
    <mergeCell ref="N151:Y151"/>
    <mergeCell ref="L108:N108"/>
    <mergeCell ref="O108:T108"/>
    <mergeCell ref="L109:N109"/>
    <mergeCell ref="AG137:AJ137"/>
    <mergeCell ref="L137:T137"/>
    <mergeCell ref="O109:T109"/>
    <mergeCell ref="L110:N110"/>
    <mergeCell ref="O110:T110"/>
    <mergeCell ref="L105:N105"/>
    <mergeCell ref="O105:T105"/>
    <mergeCell ref="L106:N106"/>
    <mergeCell ref="O106:T106"/>
    <mergeCell ref="L107:N107"/>
    <mergeCell ref="O107:T107"/>
    <mergeCell ref="L103:N103"/>
    <mergeCell ref="O103:T103"/>
    <mergeCell ref="L104:N104"/>
    <mergeCell ref="O104:T104"/>
    <mergeCell ref="AG111:AJ111"/>
    <mergeCell ref="C200:H200"/>
    <mergeCell ref="I200:M200"/>
    <mergeCell ref="C201:H201"/>
    <mergeCell ref="I201:M201"/>
    <mergeCell ref="AA181:AD181"/>
    <mergeCell ref="AE181:AI181"/>
    <mergeCell ref="AJ181:AN181"/>
    <mergeCell ref="AJ179:AN179"/>
    <mergeCell ref="AJ176:AN176"/>
    <mergeCell ref="G174:K174"/>
    <mergeCell ref="Q174:U174"/>
    <mergeCell ref="V172:Z172"/>
    <mergeCell ref="AA172:AD172"/>
    <mergeCell ref="AE172:AI172"/>
    <mergeCell ref="AJ172:AN172"/>
    <mergeCell ref="AC154:AE154"/>
    <mergeCell ref="AJ154:AL154"/>
    <mergeCell ref="B153:G153"/>
    <mergeCell ref="AK92:AR93"/>
    <mergeCell ref="AK96:AR97"/>
    <mergeCell ref="AK99:AR100"/>
    <mergeCell ref="AG101:AJ102"/>
    <mergeCell ref="AK101:AR102"/>
    <mergeCell ref="L102:N102"/>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Q187:U187"/>
    <mergeCell ref="V187:Z187"/>
    <mergeCell ref="AA185:AD185"/>
    <mergeCell ref="AE185:AI185"/>
    <mergeCell ref="F109:F110"/>
    <mergeCell ref="G109:K110"/>
    <mergeCell ref="D103:E110"/>
    <mergeCell ref="C101:C110"/>
    <mergeCell ref="L111:N111"/>
    <mergeCell ref="AJ185:AN185"/>
    <mergeCell ref="AO185:AR185"/>
    <mergeCell ref="AJ182:AN182"/>
    <mergeCell ref="AO182:AR182"/>
    <mergeCell ref="A186:A187"/>
    <mergeCell ref="B186:D187"/>
    <mergeCell ref="E186:F186"/>
    <mergeCell ref="G186:K186"/>
    <mergeCell ref="Q186:U186"/>
    <mergeCell ref="V184:Z184"/>
    <mergeCell ref="AA184:AD184"/>
    <mergeCell ref="AE184:AI184"/>
    <mergeCell ref="AJ184:AN184"/>
    <mergeCell ref="AO184:AR184"/>
    <mergeCell ref="E185:F185"/>
    <mergeCell ref="G185:K185"/>
    <mergeCell ref="Q185:U185"/>
    <mergeCell ref="V185:Z185"/>
    <mergeCell ref="AA183:AD183"/>
    <mergeCell ref="AE183:AI183"/>
    <mergeCell ref="AJ183:AN183"/>
    <mergeCell ref="AO183:AR183"/>
    <mergeCell ref="A184:A185"/>
    <mergeCell ref="B184:D185"/>
    <mergeCell ref="E184:F184"/>
    <mergeCell ref="G184:K184"/>
    <mergeCell ref="Q184:U184"/>
    <mergeCell ref="L185:P185"/>
    <mergeCell ref="L186:P186"/>
    <mergeCell ref="L187:P187"/>
    <mergeCell ref="L183:P183"/>
    <mergeCell ref="L184:P184"/>
    <mergeCell ref="E183:F183"/>
    <mergeCell ref="G183:K183"/>
    <mergeCell ref="Q183:U183"/>
    <mergeCell ref="V183:Z183"/>
    <mergeCell ref="A182:A183"/>
    <mergeCell ref="B182:D183"/>
    <mergeCell ref="E182:F182"/>
    <mergeCell ref="G182:K182"/>
    <mergeCell ref="Q182:U182"/>
    <mergeCell ref="V180:Z180"/>
    <mergeCell ref="AA180:AD180"/>
    <mergeCell ref="AE180:AI180"/>
    <mergeCell ref="AJ180:AN180"/>
    <mergeCell ref="AO180:AR180"/>
    <mergeCell ref="E181:F181"/>
    <mergeCell ref="G181:K181"/>
    <mergeCell ref="Q181:U181"/>
    <mergeCell ref="V181:Z181"/>
    <mergeCell ref="L180:P180"/>
    <mergeCell ref="L181:P181"/>
    <mergeCell ref="L182:P182"/>
    <mergeCell ref="V182:Z182"/>
    <mergeCell ref="AA182:AD182"/>
    <mergeCell ref="AE182:AI182"/>
    <mergeCell ref="AO179:AR179"/>
    <mergeCell ref="A180:A181"/>
    <mergeCell ref="B180:D181"/>
    <mergeCell ref="E180:F180"/>
    <mergeCell ref="G180:K180"/>
    <mergeCell ref="Q180:U180"/>
    <mergeCell ref="V178:Z178"/>
    <mergeCell ref="AA178:AD178"/>
    <mergeCell ref="AE178:AI178"/>
    <mergeCell ref="AJ178:AN178"/>
    <mergeCell ref="AO178:AR178"/>
    <mergeCell ref="E179:F179"/>
    <mergeCell ref="G179:K179"/>
    <mergeCell ref="Q179:U179"/>
    <mergeCell ref="V179:Z179"/>
    <mergeCell ref="AA177:AD177"/>
    <mergeCell ref="AE177:AI177"/>
    <mergeCell ref="AJ177:AN177"/>
    <mergeCell ref="AO177:AR177"/>
    <mergeCell ref="A178:A179"/>
    <mergeCell ref="B178:D179"/>
    <mergeCell ref="E178:F178"/>
    <mergeCell ref="G178:K178"/>
    <mergeCell ref="Q178:U178"/>
    <mergeCell ref="L179:P179"/>
    <mergeCell ref="L177:P177"/>
    <mergeCell ref="L178:P178"/>
    <mergeCell ref="AA179:AD179"/>
    <mergeCell ref="AE179:AI179"/>
    <mergeCell ref="AO181:AR181"/>
    <mergeCell ref="E177:F177"/>
    <mergeCell ref="G177:K177"/>
    <mergeCell ref="Q177:U177"/>
    <mergeCell ref="V177:Z177"/>
    <mergeCell ref="AA175:AD175"/>
    <mergeCell ref="AE175:AI175"/>
    <mergeCell ref="AJ175:AN175"/>
    <mergeCell ref="AO175:AR175"/>
    <mergeCell ref="A176:A177"/>
    <mergeCell ref="B176:D177"/>
    <mergeCell ref="E176:F176"/>
    <mergeCell ref="G176:K176"/>
    <mergeCell ref="Q176:U176"/>
    <mergeCell ref="V174:Z174"/>
    <mergeCell ref="AA174:AD174"/>
    <mergeCell ref="AE174:AI174"/>
    <mergeCell ref="AJ174:AN174"/>
    <mergeCell ref="AO174:AR174"/>
    <mergeCell ref="E175:F175"/>
    <mergeCell ref="G175:K175"/>
    <mergeCell ref="Q175:U175"/>
    <mergeCell ref="V175:Z175"/>
    <mergeCell ref="L174:P174"/>
    <mergeCell ref="L175:P175"/>
    <mergeCell ref="L176:P176"/>
    <mergeCell ref="V176:Z176"/>
    <mergeCell ref="AA176:AD176"/>
    <mergeCell ref="AE176:AI176"/>
    <mergeCell ref="A174:A175"/>
    <mergeCell ref="B174:D175"/>
    <mergeCell ref="E174:F174"/>
    <mergeCell ref="G173:K173"/>
    <mergeCell ref="Q173:U173"/>
    <mergeCell ref="V173:Z173"/>
    <mergeCell ref="Q171:U171"/>
    <mergeCell ref="V171:Z171"/>
    <mergeCell ref="AA171:AD171"/>
    <mergeCell ref="AE171:AI171"/>
    <mergeCell ref="B172:D173"/>
    <mergeCell ref="E172:F172"/>
    <mergeCell ref="G172:K172"/>
    <mergeCell ref="Q172:U172"/>
    <mergeCell ref="L173:P173"/>
    <mergeCell ref="L171:P171"/>
    <mergeCell ref="L172:P172"/>
    <mergeCell ref="AA173:AD173"/>
    <mergeCell ref="AE173:AI173"/>
    <mergeCell ref="AO176:AR176"/>
    <mergeCell ref="BF168:BI168"/>
    <mergeCell ref="BJ168:BM168"/>
    <mergeCell ref="AJ169:AN171"/>
    <mergeCell ref="AO169:AR171"/>
    <mergeCell ref="A170:A173"/>
    <mergeCell ref="B170:D171"/>
    <mergeCell ref="E170:F171"/>
    <mergeCell ref="G171:K171"/>
    <mergeCell ref="BJ167:BM167"/>
    <mergeCell ref="C168:G168"/>
    <mergeCell ref="AC168:AE168"/>
    <mergeCell ref="AJ168:AL168"/>
    <mergeCell ref="AP168:AR168"/>
    <mergeCell ref="BB168:BE168"/>
    <mergeCell ref="AC167:AE167"/>
    <mergeCell ref="AJ167:AL167"/>
    <mergeCell ref="AP167:AR167"/>
    <mergeCell ref="BB167:BE167"/>
    <mergeCell ref="BF167:BI167"/>
    <mergeCell ref="Z167:AB167"/>
    <mergeCell ref="AF167:AI167"/>
    <mergeCell ref="A167:A168"/>
    <mergeCell ref="C167:G167"/>
    <mergeCell ref="H167:I167"/>
    <mergeCell ref="AJ173:AN173"/>
    <mergeCell ref="AO173:AR173"/>
    <mergeCell ref="G170:AI170"/>
    <mergeCell ref="L167:M167"/>
    <mergeCell ref="L168:M168"/>
    <mergeCell ref="A169:AI169"/>
    <mergeCell ref="AO172:AR172"/>
    <mergeCell ref="E173:F173"/>
    <mergeCell ref="BB166:BE166"/>
    <mergeCell ref="BF166:BI166"/>
    <mergeCell ref="BJ166:BM166"/>
    <mergeCell ref="AJ165:AL165"/>
    <mergeCell ref="AP165:AR165"/>
    <mergeCell ref="BB165:BE165"/>
    <mergeCell ref="BF165:BI165"/>
    <mergeCell ref="BJ165:BM165"/>
    <mergeCell ref="C166:G166"/>
    <mergeCell ref="BF164:BI164"/>
    <mergeCell ref="BJ164:BM164"/>
    <mergeCell ref="A165:A166"/>
    <mergeCell ref="C165:G165"/>
    <mergeCell ref="H165:I165"/>
    <mergeCell ref="AC165:AE165"/>
    <mergeCell ref="N165:P165"/>
    <mergeCell ref="Q165:S165"/>
    <mergeCell ref="T165:V165"/>
    <mergeCell ref="W165:Y165"/>
    <mergeCell ref="T164:V164"/>
    <mergeCell ref="W164:Y164"/>
    <mergeCell ref="L166:M166"/>
    <mergeCell ref="AC166:AE166"/>
    <mergeCell ref="AJ166:AL166"/>
    <mergeCell ref="BJ163:BM163"/>
    <mergeCell ref="C164:G164"/>
    <mergeCell ref="AC164:AE164"/>
    <mergeCell ref="AJ164:AL164"/>
    <mergeCell ref="AP164:AR164"/>
    <mergeCell ref="BB164:BE164"/>
    <mergeCell ref="AC163:AE163"/>
    <mergeCell ref="AJ163:AL163"/>
    <mergeCell ref="AP163:AR163"/>
    <mergeCell ref="BB163:BE163"/>
    <mergeCell ref="BF163:BI163"/>
    <mergeCell ref="A163:A164"/>
    <mergeCell ref="C163:G163"/>
    <mergeCell ref="H163:I163"/>
    <mergeCell ref="AC162:AE162"/>
    <mergeCell ref="AJ162:AL162"/>
    <mergeCell ref="AP162:AR162"/>
    <mergeCell ref="BB162:BE162"/>
    <mergeCell ref="BF162:BI162"/>
    <mergeCell ref="BJ162:BM162"/>
    <mergeCell ref="N162:P162"/>
    <mergeCell ref="Q162:S162"/>
    <mergeCell ref="T162:V162"/>
    <mergeCell ref="W162:Y162"/>
    <mergeCell ref="N163:P163"/>
    <mergeCell ref="Q163:S163"/>
    <mergeCell ref="T163:V163"/>
    <mergeCell ref="W163:Y163"/>
    <mergeCell ref="BB161:BE161"/>
    <mergeCell ref="BF161:BI161"/>
    <mergeCell ref="BJ161:BM161"/>
    <mergeCell ref="C162:G162"/>
    <mergeCell ref="BF160:BI160"/>
    <mergeCell ref="BJ160:BM160"/>
    <mergeCell ref="A161:A162"/>
    <mergeCell ref="C161:G161"/>
    <mergeCell ref="H161:I161"/>
    <mergeCell ref="AC161:AE161"/>
    <mergeCell ref="BJ159:BM159"/>
    <mergeCell ref="C160:G160"/>
    <mergeCell ref="AC160:AE160"/>
    <mergeCell ref="AJ160:AL160"/>
    <mergeCell ref="AP160:AR160"/>
    <mergeCell ref="BB160:BE160"/>
    <mergeCell ref="AC159:AE159"/>
    <mergeCell ref="AJ159:AL159"/>
    <mergeCell ref="AP159:AR159"/>
    <mergeCell ref="BB159:BE159"/>
    <mergeCell ref="BF159:BI159"/>
    <mergeCell ref="A159:A160"/>
    <mergeCell ref="C159:G159"/>
    <mergeCell ref="H159:I159"/>
    <mergeCell ref="N160:P160"/>
    <mergeCell ref="Q160:S160"/>
    <mergeCell ref="T160:V160"/>
    <mergeCell ref="W160:Y160"/>
    <mergeCell ref="N161:P161"/>
    <mergeCell ref="Q161:S161"/>
    <mergeCell ref="AJ161:AL161"/>
    <mergeCell ref="BB158:BE158"/>
    <mergeCell ref="BF158:BI158"/>
    <mergeCell ref="BJ158:BM158"/>
    <mergeCell ref="AJ157:AL157"/>
    <mergeCell ref="AP157:AR157"/>
    <mergeCell ref="BB157:BE157"/>
    <mergeCell ref="BF157:BI157"/>
    <mergeCell ref="BJ157:BM157"/>
    <mergeCell ref="C158:G158"/>
    <mergeCell ref="BF156:BI156"/>
    <mergeCell ref="BJ156:BM156"/>
    <mergeCell ref="A157:A158"/>
    <mergeCell ref="C157:G157"/>
    <mergeCell ref="H157:I157"/>
    <mergeCell ref="AC157:AE157"/>
    <mergeCell ref="BJ155:BM155"/>
    <mergeCell ref="C156:G156"/>
    <mergeCell ref="AC156:AE156"/>
    <mergeCell ref="AJ156:AL156"/>
    <mergeCell ref="AP156:AR156"/>
    <mergeCell ref="BB156:BE156"/>
    <mergeCell ref="AC155:AE155"/>
    <mergeCell ref="AJ155:AL155"/>
    <mergeCell ref="AP155:AR155"/>
    <mergeCell ref="BB155:BE155"/>
    <mergeCell ref="BF155:BI155"/>
    <mergeCell ref="A155:A156"/>
    <mergeCell ref="C155:G155"/>
    <mergeCell ref="H155:I155"/>
    <mergeCell ref="N158:P158"/>
    <mergeCell ref="Q158:S158"/>
    <mergeCell ref="T158:V158"/>
    <mergeCell ref="L134:T134"/>
    <mergeCell ref="F135:K135"/>
    <mergeCell ref="L135:T135"/>
    <mergeCell ref="AK137:AR137"/>
    <mergeCell ref="V138:V139"/>
    <mergeCell ref="W138:AJ139"/>
    <mergeCell ref="L140:T140"/>
    <mergeCell ref="W135:AJ135"/>
    <mergeCell ref="AK135:AR135"/>
    <mergeCell ref="L141:T141"/>
    <mergeCell ref="W136:AF137"/>
    <mergeCell ref="AG136:AJ136"/>
    <mergeCell ref="AK136:AR136"/>
    <mergeCell ref="L139:T139"/>
    <mergeCell ref="W134:AJ134"/>
    <mergeCell ref="AK134:AR134"/>
    <mergeCell ref="I138:K138"/>
    <mergeCell ref="D138:H138"/>
    <mergeCell ref="F136:K136"/>
    <mergeCell ref="L136:T136"/>
    <mergeCell ref="C134:E136"/>
    <mergeCell ref="F134:K134"/>
    <mergeCell ref="L138:T138"/>
    <mergeCell ref="AK138:AR139"/>
    <mergeCell ref="AK140:AR141"/>
    <mergeCell ref="L132:T132"/>
    <mergeCell ref="AG126:AJ126"/>
    <mergeCell ref="AK126:AR126"/>
    <mergeCell ref="L133:T133"/>
    <mergeCell ref="X127:AF128"/>
    <mergeCell ref="AG127:AJ127"/>
    <mergeCell ref="X123:AF124"/>
    <mergeCell ref="AG123:AJ123"/>
    <mergeCell ref="AK123:AR123"/>
    <mergeCell ref="AG124:AJ124"/>
    <mergeCell ref="AK124:AR124"/>
    <mergeCell ref="L128:O128"/>
    <mergeCell ref="P128:T128"/>
    <mergeCell ref="P126:T126"/>
    <mergeCell ref="W119:W130"/>
    <mergeCell ref="AK131:AR131"/>
    <mergeCell ref="X132:AJ132"/>
    <mergeCell ref="AK132:AR132"/>
    <mergeCell ref="AK129:AR129"/>
    <mergeCell ref="AG130:AJ130"/>
    <mergeCell ref="AK130:AR130"/>
    <mergeCell ref="AK127:AR127"/>
    <mergeCell ref="D129:K130"/>
    <mergeCell ref="AG122:AJ122"/>
    <mergeCell ref="AK122:AR122"/>
    <mergeCell ref="X119:AC122"/>
    <mergeCell ref="J127:K127"/>
    <mergeCell ref="L127:O127"/>
    <mergeCell ref="P127:T127"/>
    <mergeCell ref="AG120:AJ120"/>
    <mergeCell ref="AK120:AR120"/>
    <mergeCell ref="D128:K128"/>
    <mergeCell ref="X117:AF118"/>
    <mergeCell ref="AG117:AJ117"/>
    <mergeCell ref="AK117:AR117"/>
    <mergeCell ref="J125:K125"/>
    <mergeCell ref="L125:O125"/>
    <mergeCell ref="P125:T125"/>
    <mergeCell ref="AG118:AJ118"/>
    <mergeCell ref="AK118:AR118"/>
    <mergeCell ref="G124:H127"/>
    <mergeCell ref="I124:I126"/>
    <mergeCell ref="J124:K124"/>
    <mergeCell ref="L124:O124"/>
    <mergeCell ref="P124:T124"/>
    <mergeCell ref="W117:W118"/>
    <mergeCell ref="J126:K126"/>
    <mergeCell ref="L126:O126"/>
    <mergeCell ref="X125:AF126"/>
    <mergeCell ref="AG125:AJ125"/>
    <mergeCell ref="AK125:AR125"/>
    <mergeCell ref="AG116:AJ116"/>
    <mergeCell ref="AK116:AR116"/>
    <mergeCell ref="I121:K121"/>
    <mergeCell ref="L121:O121"/>
    <mergeCell ref="P121:T121"/>
    <mergeCell ref="AG114:AJ114"/>
    <mergeCell ref="AK114:AR114"/>
    <mergeCell ref="G122:H123"/>
    <mergeCell ref="I122:K122"/>
    <mergeCell ref="L122:O122"/>
    <mergeCell ref="P122:T122"/>
    <mergeCell ref="W115:W116"/>
    <mergeCell ref="E119:F127"/>
    <mergeCell ref="G119:H121"/>
    <mergeCell ref="I119:K119"/>
    <mergeCell ref="L119:O119"/>
    <mergeCell ref="P119:T119"/>
    <mergeCell ref="I120:K120"/>
    <mergeCell ref="L120:O120"/>
    <mergeCell ref="P120:T120"/>
    <mergeCell ref="AA113:AF114"/>
    <mergeCell ref="I117:K118"/>
    <mergeCell ref="L117:O117"/>
    <mergeCell ref="P117:T117"/>
    <mergeCell ref="L118:O118"/>
    <mergeCell ref="P118:T118"/>
    <mergeCell ref="AD121:AF122"/>
    <mergeCell ref="AG121:AJ121"/>
    <mergeCell ref="AK121:AR121"/>
    <mergeCell ref="AD119:AF120"/>
    <mergeCell ref="AG119:AJ119"/>
    <mergeCell ref="AK119:AR119"/>
    <mergeCell ref="L112:N112"/>
    <mergeCell ref="O112:T112"/>
    <mergeCell ref="L113:N113"/>
    <mergeCell ref="AG105:AJ105"/>
    <mergeCell ref="AK105:AR105"/>
    <mergeCell ref="C111:C130"/>
    <mergeCell ref="D111:E114"/>
    <mergeCell ref="F111:F112"/>
    <mergeCell ref="G111:K112"/>
    <mergeCell ref="AK112:AR112"/>
    <mergeCell ref="AG112:AJ112"/>
    <mergeCell ref="AK111:AR111"/>
    <mergeCell ref="AG113:AJ113"/>
    <mergeCell ref="AK113:AR113"/>
    <mergeCell ref="X115:AF116"/>
    <mergeCell ref="AG115:AJ115"/>
    <mergeCell ref="AK109:AR109"/>
    <mergeCell ref="D115:D127"/>
    <mergeCell ref="E115:H118"/>
    <mergeCell ref="I115:K116"/>
    <mergeCell ref="L115:O115"/>
    <mergeCell ref="P115:T115"/>
    <mergeCell ref="AG110:AJ110"/>
    <mergeCell ref="AK110:AR110"/>
    <mergeCell ref="L116:O116"/>
    <mergeCell ref="P116:T116"/>
    <mergeCell ref="F113:F114"/>
    <mergeCell ref="G113:K114"/>
    <mergeCell ref="AK115:AR115"/>
    <mergeCell ref="I123:K123"/>
    <mergeCell ref="L123:O123"/>
    <mergeCell ref="P123:T123"/>
    <mergeCell ref="E99:G99"/>
    <mergeCell ref="I99:K99"/>
    <mergeCell ref="L99:T99"/>
    <mergeCell ref="V99:V100"/>
    <mergeCell ref="W99:AJ100"/>
    <mergeCell ref="E100:G100"/>
    <mergeCell ref="I100:K100"/>
    <mergeCell ref="L100:T100"/>
    <mergeCell ref="AG108:AJ108"/>
    <mergeCell ref="AK108:AR108"/>
    <mergeCell ref="X109:AF110"/>
    <mergeCell ref="AG109:AJ109"/>
    <mergeCell ref="AG106:AJ106"/>
    <mergeCell ref="AK106:AR106"/>
    <mergeCell ref="X107:AF108"/>
    <mergeCell ref="AG107:AJ107"/>
    <mergeCell ref="AK107:AR107"/>
    <mergeCell ref="L101:N101"/>
    <mergeCell ref="O101:T101"/>
    <mergeCell ref="O102:T102"/>
    <mergeCell ref="W103:Y104"/>
    <mergeCell ref="V105:V110"/>
    <mergeCell ref="W109:W110"/>
    <mergeCell ref="W107:W108"/>
    <mergeCell ref="W105:W106"/>
    <mergeCell ref="X105:AF106"/>
    <mergeCell ref="F103:F104"/>
    <mergeCell ref="G103:K104"/>
    <mergeCell ref="F105:F106"/>
    <mergeCell ref="G105:K106"/>
    <mergeCell ref="F107:F108"/>
    <mergeCell ref="G107:K108"/>
    <mergeCell ref="E97:G97"/>
    <mergeCell ref="L97:T97"/>
    <mergeCell ref="E98:G98"/>
    <mergeCell ref="L98:T98"/>
    <mergeCell ref="W98:AJ98"/>
    <mergeCell ref="W94:AJ94"/>
    <mergeCell ref="AK94:AR94"/>
    <mergeCell ref="E95:G95"/>
    <mergeCell ref="J95:K95"/>
    <mergeCell ref="L95:T95"/>
    <mergeCell ref="W95:AJ95"/>
    <mergeCell ref="AK95:AR95"/>
    <mergeCell ref="B94:B130"/>
    <mergeCell ref="C94:C96"/>
    <mergeCell ref="E94:G94"/>
    <mergeCell ref="L94:T94"/>
    <mergeCell ref="U94:U100"/>
    <mergeCell ref="E96:G96"/>
    <mergeCell ref="L96:T96"/>
    <mergeCell ref="Z104:AF104"/>
    <mergeCell ref="AG104:AH104"/>
    <mergeCell ref="AI104:AJ104"/>
    <mergeCell ref="AK104:AR104"/>
    <mergeCell ref="Z103:AF103"/>
    <mergeCell ref="AG103:AH103"/>
    <mergeCell ref="AI103:AJ103"/>
    <mergeCell ref="AK103:AR103"/>
    <mergeCell ref="D101:D102"/>
    <mergeCell ref="E101:K102"/>
    <mergeCell ref="V101:V102"/>
    <mergeCell ref="W101:AF102"/>
    <mergeCell ref="AK98:AR98"/>
    <mergeCell ref="AE75:AK75"/>
    <mergeCell ref="B92:K92"/>
    <mergeCell ref="L92:T92"/>
    <mergeCell ref="U92:U93"/>
    <mergeCell ref="V92:AJ93"/>
    <mergeCell ref="B93:K93"/>
    <mergeCell ref="L93:T93"/>
    <mergeCell ref="AK85:AQ85"/>
    <mergeCell ref="A90:K90"/>
    <mergeCell ref="L90:T90"/>
    <mergeCell ref="U90:Y90"/>
    <mergeCell ref="B91:K91"/>
    <mergeCell ref="L91:T91"/>
    <mergeCell ref="V91:AJ91"/>
    <mergeCell ref="AK91:AR91"/>
    <mergeCell ref="P83:U83"/>
    <mergeCell ref="V83:AC83"/>
    <mergeCell ref="P85:U85"/>
    <mergeCell ref="V85:AC85"/>
    <mergeCell ref="H83:K84"/>
    <mergeCell ref="H81:K82"/>
    <mergeCell ref="H79:K80"/>
    <mergeCell ref="H77:K78"/>
    <mergeCell ref="AK83:AQ83"/>
    <mergeCell ref="A85:E86"/>
    <mergeCell ref="F85:K86"/>
    <mergeCell ref="L85:N86"/>
    <mergeCell ref="A91:A143"/>
    <mergeCell ref="B132:B142"/>
    <mergeCell ref="V96:V97"/>
    <mergeCell ref="W96:AJ97"/>
    <mergeCell ref="C97:C100"/>
    <mergeCell ref="AL74:AR74"/>
    <mergeCell ref="D73:I73"/>
    <mergeCell ref="J73:P73"/>
    <mergeCell ref="Q73:W73"/>
    <mergeCell ref="X73:AD73"/>
    <mergeCell ref="AE73:AK73"/>
    <mergeCell ref="AL73:AR73"/>
    <mergeCell ref="D72:G72"/>
    <mergeCell ref="H72:I72"/>
    <mergeCell ref="J72:P72"/>
    <mergeCell ref="Q72:W72"/>
    <mergeCell ref="X72:AD72"/>
    <mergeCell ref="AE72:AK72"/>
    <mergeCell ref="AL72:AR72"/>
    <mergeCell ref="B83:F84"/>
    <mergeCell ref="G83:G84"/>
    <mergeCell ref="L83:L84"/>
    <mergeCell ref="R81:AE81"/>
    <mergeCell ref="B81:F82"/>
    <mergeCell ref="G81:G82"/>
    <mergeCell ref="L81:L82"/>
    <mergeCell ref="X79:AC79"/>
    <mergeCell ref="B77:F78"/>
    <mergeCell ref="G77:G78"/>
    <mergeCell ref="L77:L78"/>
    <mergeCell ref="B79:F80"/>
    <mergeCell ref="G79:G80"/>
    <mergeCell ref="L79:L80"/>
    <mergeCell ref="B75:E75"/>
    <mergeCell ref="F75:P75"/>
    <mergeCell ref="Q75:W75"/>
    <mergeCell ref="X75:AD75"/>
    <mergeCell ref="X70:AD70"/>
    <mergeCell ref="AE70:AK70"/>
    <mergeCell ref="AL70:AR70"/>
    <mergeCell ref="D71:G71"/>
    <mergeCell ref="H71:I71"/>
    <mergeCell ref="J71:P71"/>
    <mergeCell ref="Q71:W71"/>
    <mergeCell ref="X71:AD71"/>
    <mergeCell ref="AE71:AK71"/>
    <mergeCell ref="AL71:AR71"/>
    <mergeCell ref="AL69:AR69"/>
    <mergeCell ref="B70:C73"/>
    <mergeCell ref="D70:G70"/>
    <mergeCell ref="H70:I70"/>
    <mergeCell ref="J70:P70"/>
    <mergeCell ref="Q70:W70"/>
    <mergeCell ref="A68:A75"/>
    <mergeCell ref="B68:P68"/>
    <mergeCell ref="Q68:W68"/>
    <mergeCell ref="X68:AD68"/>
    <mergeCell ref="AE68:AK68"/>
    <mergeCell ref="AL68:AR68"/>
    <mergeCell ref="B69:P69"/>
    <mergeCell ref="Q69:W69"/>
    <mergeCell ref="X69:AD69"/>
    <mergeCell ref="AE69:AK69"/>
    <mergeCell ref="AL75:AR75"/>
    <mergeCell ref="B74:E74"/>
    <mergeCell ref="F74:P74"/>
    <mergeCell ref="Q74:W74"/>
    <mergeCell ref="X74:AD74"/>
    <mergeCell ref="AE74:AK74"/>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AL33:AR33"/>
    <mergeCell ref="C33:I33"/>
    <mergeCell ref="J33:P33"/>
    <mergeCell ref="Q33:W33"/>
    <mergeCell ref="X33:AD33"/>
    <mergeCell ref="AE33:AK33"/>
    <mergeCell ref="C39:H39"/>
    <mergeCell ref="J39:P39"/>
    <mergeCell ref="Q39:W39"/>
    <mergeCell ref="X39:AD39"/>
    <mergeCell ref="AE39:AK39"/>
    <mergeCell ref="AL39:AR39"/>
    <mergeCell ref="AE37:AK37"/>
    <mergeCell ref="AL37:AR37"/>
    <mergeCell ref="C38:H38"/>
    <mergeCell ref="J38:P38"/>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Q24:S24"/>
    <mergeCell ref="U24:W24"/>
    <mergeCell ref="X24:Z24"/>
    <mergeCell ref="AB24:AD24"/>
    <mergeCell ref="AE24:AG24"/>
    <mergeCell ref="AL28:AR28"/>
    <mergeCell ref="C28:I28"/>
    <mergeCell ref="J28:P28"/>
    <mergeCell ref="Q28:W28"/>
    <mergeCell ref="X28:AD28"/>
    <mergeCell ref="AE28:AK28"/>
    <mergeCell ref="AL27:AR27"/>
    <mergeCell ref="C27:I27"/>
    <mergeCell ref="J27:P27"/>
    <mergeCell ref="Q27:W27"/>
    <mergeCell ref="X27:AD27"/>
    <mergeCell ref="AE27:AK27"/>
    <mergeCell ref="AL26:AR26"/>
    <mergeCell ref="AE25:AG25"/>
    <mergeCell ref="AI25:AK25"/>
    <mergeCell ref="AL25:AN25"/>
    <mergeCell ref="AP25:AR25"/>
    <mergeCell ref="C26:I26"/>
    <mergeCell ref="J26:P26"/>
    <mergeCell ref="Q26:W26"/>
    <mergeCell ref="X26:AD26"/>
    <mergeCell ref="AE26:AK26"/>
    <mergeCell ref="J14:AC14"/>
    <mergeCell ref="A15:C18"/>
    <mergeCell ref="E15:I15"/>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AL21:AR21"/>
    <mergeCell ref="C22:I22"/>
    <mergeCell ref="J22:P22"/>
    <mergeCell ref="AV6:AW8"/>
    <mergeCell ref="AX6:BA8"/>
    <mergeCell ref="B7:C9"/>
    <mergeCell ref="D7:G9"/>
    <mergeCell ref="I7:I12"/>
    <mergeCell ref="J7:J12"/>
    <mergeCell ref="K7:K12"/>
    <mergeCell ref="L7:AD12"/>
    <mergeCell ref="AE7:AL8"/>
    <mergeCell ref="AN7:AO8"/>
    <mergeCell ref="E18:I18"/>
    <mergeCell ref="J18:AR18"/>
    <mergeCell ref="A19:C20"/>
    <mergeCell ref="E19:I19"/>
    <mergeCell ref="J19:W19"/>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AI13:AQ13"/>
    <mergeCell ref="AV66:AV67"/>
    <mergeCell ref="AZ68:AZ69"/>
    <mergeCell ref="AZ74:AZ75"/>
    <mergeCell ref="AI4:AQ4"/>
    <mergeCell ref="AE5:AG5"/>
    <mergeCell ref="AH5:AJ5"/>
    <mergeCell ref="AK5:AN5"/>
    <mergeCell ref="AO5:AQ5"/>
    <mergeCell ref="AE6:AH6"/>
    <mergeCell ref="AI6:AQ6"/>
    <mergeCell ref="A2:H5"/>
    <mergeCell ref="I4:I6"/>
    <mergeCell ref="J4:J6"/>
    <mergeCell ref="K4:K6"/>
    <mergeCell ref="L4:AD6"/>
    <mergeCell ref="AE4:AH4"/>
    <mergeCell ref="B131:K131"/>
    <mergeCell ref="L131:T131"/>
    <mergeCell ref="AP7:AQ8"/>
    <mergeCell ref="AE9:AL10"/>
    <mergeCell ref="AN9:AO10"/>
    <mergeCell ref="AP9:AQ10"/>
    <mergeCell ref="A10:H12"/>
    <mergeCell ref="AE11:AG11"/>
    <mergeCell ref="AH11:AJ11"/>
    <mergeCell ref="AK11:AN11"/>
    <mergeCell ref="AO11:AQ11"/>
    <mergeCell ref="AE12:AH12"/>
    <mergeCell ref="J15:W15"/>
    <mergeCell ref="Y15:AF15"/>
    <mergeCell ref="AG15:AR15"/>
    <mergeCell ref="E16:I16"/>
  </mergeCells>
  <phoneticPr fontId="80" type="noConversion"/>
  <conditionalFormatting sqref="L132:T132">
    <cfRule type="cellIs" dxfId="43" priority="20" stopIfTrue="1" operator="greaterThan">
      <formula>720000</formula>
    </cfRule>
  </conditionalFormatting>
  <conditionalFormatting sqref="L133:T133">
    <cfRule type="cellIs" dxfId="42" priority="19" operator="greaterThan">
      <formula>3000000</formula>
    </cfRule>
  </conditionalFormatting>
  <conditionalFormatting sqref="L139:T139 AK105:AR105 AK109:AR109 AK107:AR107">
    <cfRule type="cellIs" dxfId="41" priority="18" operator="greaterThan">
      <formula>4000000</formula>
    </cfRule>
  </conditionalFormatting>
  <conditionalFormatting sqref="L141:T141">
    <cfRule type="cellIs" dxfId="40" priority="17" operator="greaterThan">
      <formula>2400000</formula>
    </cfRule>
  </conditionalFormatting>
  <conditionalFormatting sqref="AK136 AK115 AK119 AK121 AK123 AK125 AK127 AK129 AK111:AK113">
    <cfRule type="cellIs" dxfId="39" priority="16" operator="greaterThan">
      <formula>1000000</formula>
    </cfRule>
  </conditionalFormatting>
  <conditionalFormatting sqref="AK119 AK121 AK123 AK125">
    <cfRule type="cellIs" dxfId="38" priority="15" operator="greaterThan">
      <formula>100000</formula>
    </cfRule>
  </conditionalFormatting>
  <conditionalFormatting sqref="AU19">
    <cfRule type="cellIs" dxfId="37" priority="14" operator="equal">
      <formula>"주민오류"</formula>
    </cfRule>
  </conditionalFormatting>
  <conditionalFormatting sqref="AU15">
    <cfRule type="cellIs" dxfId="36" priority="13" operator="equal">
      <formula>"사업자오류"</formula>
    </cfRule>
  </conditionalFormatting>
  <conditionalFormatting sqref="AT16">
    <cfRule type="cellIs" dxfId="35" priority="12" operator="equal">
      <formula>10</formula>
    </cfRule>
  </conditionalFormatting>
  <conditionalFormatting sqref="AT20">
    <cfRule type="cellIs" dxfId="34" priority="11" operator="equal">
      <formula>13</formula>
    </cfRule>
  </conditionalFormatting>
  <conditionalFormatting sqref="AT17">
    <cfRule type="cellIs" dxfId="33" priority="10" operator="equal">
      <formula>10</formula>
    </cfRule>
  </conditionalFormatting>
  <conditionalFormatting sqref="BJ156:BM156">
    <cfRule type="cellIs" dxfId="32" priority="9" operator="greaterThan">
      <formula>69</formula>
    </cfRule>
  </conditionalFormatting>
  <conditionalFormatting sqref="BJ158:BM158">
    <cfRule type="cellIs" dxfId="31" priority="8" operator="greaterThan">
      <formula>69</formula>
    </cfRule>
  </conditionalFormatting>
  <conditionalFormatting sqref="BJ160:BM160">
    <cfRule type="cellIs" dxfId="30" priority="7" operator="greaterThan">
      <formula>69</formula>
    </cfRule>
  </conditionalFormatting>
  <conditionalFormatting sqref="BJ162:BM162">
    <cfRule type="cellIs" dxfId="29" priority="6" operator="greaterThan">
      <formula>69</formula>
    </cfRule>
  </conditionalFormatting>
  <conditionalFormatting sqref="BJ164:BM164">
    <cfRule type="cellIs" dxfId="28" priority="5" operator="greaterThan">
      <formula>69</formula>
    </cfRule>
  </conditionalFormatting>
  <conditionalFormatting sqref="BJ166:BM166">
    <cfRule type="cellIs" dxfId="27" priority="4" operator="greaterThan">
      <formula>69</formula>
    </cfRule>
  </conditionalFormatting>
  <conditionalFormatting sqref="BJ168:BM168">
    <cfRule type="cellIs" dxfId="26" priority="3" operator="greaterThan">
      <formula>69</formula>
    </cfRule>
  </conditionalFormatting>
  <conditionalFormatting sqref="L137:T137">
    <cfRule type="cellIs" dxfId="25" priority="2" operator="greaterThan">
      <formula>3000000</formula>
    </cfRule>
  </conditionalFormatting>
  <conditionalFormatting sqref="L138:T138">
    <cfRule type="cellIs" dxfId="24" priority="1" operator="greaterThan">
      <formula>3000000</formula>
    </cfRule>
  </conditionalFormatting>
  <dataValidations disablePrompts="1" count="2">
    <dataValidation allowBlank="1" showInputMessage="1" showErrorMessage="1" promptTitle="표준세액공제가 0보다 크면 0 강제 입력" prompt="표준세액공제가 0보다 크면 0 강제 입력" sqref="AN137:AR137 P115:T128" xr:uid="{180B8429-5F57-4DE2-9299-0B017B880A1E}"/>
    <dataValidation allowBlank="1" showInputMessage="1" showErrorMessage="1" promptTitle="특별소득공제" prompt="특별소득공제" sqref="D111" xr:uid="{3BB4E815-DC4D-4082-871D-745A61FC6484}"/>
  </dataValidations>
  <hyperlinks>
    <hyperlink ref="F189" r:id="rId1" xr:uid="{FFE6A20D-0343-4ED8-88BE-5920991DAA1A}"/>
    <hyperlink ref="AT1" r:id="rId2" xr:uid="{F76D5492-3920-41FA-841E-DEE827EE2A5D}"/>
    <hyperlink ref="AU95" r:id="rId3" xr:uid="{E7C59814-F82D-4FC1-818D-DFCD0E064666}"/>
    <hyperlink ref="AT152" r:id="rId4" xr:uid="{353B8FA6-C35E-438A-BC86-F178E0B2AC1B}"/>
  </hyperlinks>
  <printOptions horizontalCentered="1" verticalCentered="1"/>
  <pageMargins left="0.19685039370078741" right="0.19685039370078741" top="0.39370078740157483" bottom="0.19685039370078741" header="0" footer="7.874015748031496E-2"/>
  <pageSetup paperSize="9" scale="95" orientation="portrait" r:id="rId5"/>
  <headerFooter alignWithMargins="0">
    <oddFooter>&amp;R&amp;P/&amp;N</oddFooter>
  </headerFooter>
  <ignoredErrors>
    <ignoredError sqref="D15:D16 D18:D20 X15:X16 X19 B22:B28 B33 B35:B37 B65:B66 B74:B75 D94:D101 C137:C138 W131:W132 U91:U92 V94:V96 V98:V99 V101 V103 W105 W107 W109 W111 W115 W117 V133:V136 V138" numberStoredAsText="1"/>
    <ignoredError sqref="AL33 O113" formula="1"/>
  </ignoredErrors>
  <drawing r:id="rId6"/>
  <legacyDrawing r:id="rId7"/>
  <mc:AlternateContent xmlns:mc="http://schemas.openxmlformats.org/markup-compatibility/2006">
    <mc:Choice Requires="x14">
      <controls>
        <mc:AlternateContent xmlns:mc="http://schemas.openxmlformats.org/markup-compatibility/2006">
          <mc:Choice Requires="x14">
            <control shapeId="38913" r:id="rId8"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8919" r:id="rId14"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8920" r:id="rId15"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8921" r:id="rId16"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8922" r:id="rId17"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8923" r:id="rId18"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8924" r:id="rId19"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6546-301A-47DC-A682-9342D1260422}">
  <sheetPr>
    <tabColor theme="3"/>
  </sheetPr>
  <dimension ref="A1:BM201"/>
  <sheetViews>
    <sheetView showGridLines="0" zoomScale="130" zoomScaleNormal="130" workbookViewId="0">
      <selection activeCell="J15" sqref="J15:W15"/>
    </sheetView>
  </sheetViews>
  <sheetFormatPr defaultColWidth="2.21875" defaultRowHeight="10.5"/>
  <cols>
    <col min="1" max="1" width="2.21875" style="113" customWidth="1"/>
    <col min="2" max="2" width="2.6640625" style="113" bestFit="1" customWidth="1"/>
    <col min="3" max="8" width="2.109375" style="113" customWidth="1"/>
    <col min="9" max="9" width="2.44140625" style="113" customWidth="1"/>
    <col min="10" max="11" width="3.109375" style="113" customWidth="1"/>
    <col min="12" max="12" width="2" style="113" customWidth="1"/>
    <col min="13" max="13" width="1.21875" style="113" customWidth="1"/>
    <col min="14" max="17" width="2" style="113" customWidth="1"/>
    <col min="18" max="19" width="2.5546875" style="113" customWidth="1"/>
    <col min="20" max="20" width="1.5546875" style="113" customWidth="1"/>
    <col min="21" max="26" width="2" style="113" customWidth="1"/>
    <col min="27" max="29" width="2.21875" style="113" customWidth="1"/>
    <col min="30" max="30" width="2" style="113" customWidth="1"/>
    <col min="31" max="32" width="1.77734375" style="113" customWidth="1"/>
    <col min="33" max="33" width="2.21875" style="113" customWidth="1"/>
    <col min="34" max="34" width="1.77734375" style="113" customWidth="1"/>
    <col min="35" max="35" width="2.21875" style="113" customWidth="1"/>
    <col min="36" max="36" width="2" style="113" customWidth="1"/>
    <col min="37" max="44" width="1.88671875" style="113" customWidth="1"/>
    <col min="45" max="45" width="2.21875" style="113" customWidth="1"/>
    <col min="46" max="46" width="8.21875" style="113" customWidth="1"/>
    <col min="47" max="47" width="9.44140625" style="113" customWidth="1"/>
    <col min="48" max="48" width="8.21875" style="113" customWidth="1"/>
    <col min="49" max="49" width="7.44140625" style="113" customWidth="1"/>
    <col min="50" max="50" width="8.33203125" style="113" customWidth="1"/>
    <col min="51" max="51" width="9.77734375" style="113" bestFit="1" customWidth="1"/>
    <col min="52" max="52" width="5" style="113" customWidth="1"/>
    <col min="53" max="53" width="13.88671875" style="113" bestFit="1" customWidth="1"/>
    <col min="54" max="55" width="8.33203125" style="113" customWidth="1"/>
    <col min="56" max="57" width="12.6640625" style="113" customWidth="1"/>
    <col min="58" max="58" width="7.77734375" style="113" customWidth="1"/>
    <col min="59" max="59" width="13.33203125" style="113" bestFit="1" customWidth="1"/>
    <col min="60" max="64" width="7.77734375" style="113" customWidth="1"/>
    <col min="65" max="16384" width="2.21875" style="113"/>
  </cols>
  <sheetData>
    <row r="1" spans="1:53" s="189" customFormat="1" ht="15" customHeight="1" thickBot="1">
      <c r="A1" s="113" t="s">
        <v>406</v>
      </c>
      <c r="AQ1" s="189" t="s">
        <v>0</v>
      </c>
      <c r="AT1" s="175" t="s">
        <v>483</v>
      </c>
    </row>
    <row r="2" spans="1:53" s="189" customFormat="1" ht="9" customHeight="1">
      <c r="A2" s="263"/>
      <c r="B2" s="264"/>
      <c r="C2" s="264"/>
      <c r="D2" s="264"/>
      <c r="E2" s="264"/>
      <c r="F2" s="264"/>
      <c r="G2" s="264"/>
      <c r="H2" s="264"/>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189" customFormat="1" ht="6" customHeight="1">
      <c r="A3" s="265"/>
      <c r="B3" s="266"/>
      <c r="C3" s="266"/>
      <c r="D3" s="266"/>
      <c r="E3" s="266"/>
      <c r="F3" s="266"/>
      <c r="G3" s="266"/>
      <c r="H3" s="266"/>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32"/>
    </row>
    <row r="4" spans="1:53" s="189" customFormat="1" ht="10.5" customHeight="1">
      <c r="A4" s="265"/>
      <c r="B4" s="266"/>
      <c r="C4" s="266"/>
      <c r="D4" s="266"/>
      <c r="E4" s="266"/>
      <c r="F4" s="266"/>
      <c r="G4" s="266"/>
      <c r="H4" s="266"/>
      <c r="I4" s="267" t="s">
        <v>1</v>
      </c>
      <c r="J4" s="268"/>
      <c r="K4" s="269" t="s">
        <v>2</v>
      </c>
      <c r="L4" s="270" t="s">
        <v>3</v>
      </c>
      <c r="M4" s="270"/>
      <c r="N4" s="270"/>
      <c r="O4" s="270"/>
      <c r="P4" s="270"/>
      <c r="Q4" s="270"/>
      <c r="R4" s="270"/>
      <c r="S4" s="270"/>
      <c r="T4" s="270"/>
      <c r="U4" s="270"/>
      <c r="V4" s="270"/>
      <c r="W4" s="270"/>
      <c r="X4" s="270"/>
      <c r="Y4" s="270"/>
      <c r="Z4" s="270"/>
      <c r="AA4" s="270"/>
      <c r="AB4" s="270"/>
      <c r="AC4" s="270"/>
      <c r="AD4" s="270"/>
      <c r="AE4" s="249" t="s">
        <v>4</v>
      </c>
      <c r="AF4" s="250"/>
      <c r="AG4" s="250"/>
      <c r="AH4" s="251"/>
      <c r="AI4" s="246" t="s">
        <v>5</v>
      </c>
      <c r="AJ4" s="247"/>
      <c r="AK4" s="247"/>
      <c r="AL4" s="247"/>
      <c r="AM4" s="247"/>
      <c r="AN4" s="247"/>
      <c r="AO4" s="247"/>
      <c r="AP4" s="247"/>
      <c r="AQ4" s="248"/>
      <c r="AR4" s="32"/>
    </row>
    <row r="5" spans="1:53" s="189" customFormat="1" ht="10.5" customHeight="1">
      <c r="A5" s="265"/>
      <c r="B5" s="266"/>
      <c r="C5" s="266"/>
      <c r="D5" s="266"/>
      <c r="E5" s="266"/>
      <c r="F5" s="266"/>
      <c r="G5" s="266"/>
      <c r="H5" s="266"/>
      <c r="I5" s="267"/>
      <c r="J5" s="268"/>
      <c r="K5" s="269"/>
      <c r="L5" s="270"/>
      <c r="M5" s="270"/>
      <c r="N5" s="270"/>
      <c r="O5" s="270"/>
      <c r="P5" s="270"/>
      <c r="Q5" s="270"/>
      <c r="R5" s="270"/>
      <c r="S5" s="270"/>
      <c r="T5" s="270"/>
      <c r="U5" s="270"/>
      <c r="V5" s="270"/>
      <c r="W5" s="270"/>
      <c r="X5" s="270"/>
      <c r="Y5" s="270"/>
      <c r="Z5" s="270"/>
      <c r="AA5" s="270"/>
      <c r="AB5" s="270"/>
      <c r="AC5" s="270"/>
      <c r="AD5" s="270"/>
      <c r="AE5" s="249" t="s">
        <v>6</v>
      </c>
      <c r="AF5" s="250"/>
      <c r="AG5" s="251"/>
      <c r="AH5" s="252" t="s">
        <v>7</v>
      </c>
      <c r="AI5" s="253"/>
      <c r="AJ5" s="254"/>
      <c r="AK5" s="249" t="s">
        <v>8</v>
      </c>
      <c r="AL5" s="250"/>
      <c r="AM5" s="250"/>
      <c r="AN5" s="251"/>
      <c r="AO5" s="255" t="s">
        <v>9</v>
      </c>
      <c r="AP5" s="255"/>
      <c r="AQ5" s="256"/>
      <c r="AR5" s="32"/>
    </row>
    <row r="6" spans="1:53" s="189" customFormat="1" ht="15" customHeight="1">
      <c r="A6" s="191"/>
      <c r="B6" s="190"/>
      <c r="C6" s="190"/>
      <c r="D6" s="190"/>
      <c r="E6" s="190"/>
      <c r="F6" s="190"/>
      <c r="G6" s="190"/>
      <c r="H6" s="144"/>
      <c r="I6" s="267"/>
      <c r="J6" s="268"/>
      <c r="K6" s="269"/>
      <c r="L6" s="270"/>
      <c r="M6" s="270"/>
      <c r="N6" s="270"/>
      <c r="O6" s="270"/>
      <c r="P6" s="270"/>
      <c r="Q6" s="270"/>
      <c r="R6" s="270"/>
      <c r="S6" s="270"/>
      <c r="T6" s="270"/>
      <c r="U6" s="270"/>
      <c r="V6" s="270"/>
      <c r="W6" s="270"/>
      <c r="X6" s="270"/>
      <c r="Y6" s="270"/>
      <c r="Z6" s="270"/>
      <c r="AA6" s="270"/>
      <c r="AB6" s="270"/>
      <c r="AC6" s="270"/>
      <c r="AD6" s="270"/>
      <c r="AE6" s="257" t="s">
        <v>11</v>
      </c>
      <c r="AF6" s="258"/>
      <c r="AG6" s="258"/>
      <c r="AH6" s="259"/>
      <c r="AI6" s="260"/>
      <c r="AJ6" s="261"/>
      <c r="AK6" s="261"/>
      <c r="AL6" s="261"/>
      <c r="AM6" s="261"/>
      <c r="AN6" s="261"/>
      <c r="AO6" s="261"/>
      <c r="AP6" s="261"/>
      <c r="AQ6" s="262"/>
      <c r="AR6" s="32"/>
      <c r="AV6" s="305" t="s">
        <v>10</v>
      </c>
      <c r="AW6" s="306"/>
      <c r="AX6" s="311"/>
      <c r="AY6" s="312"/>
      <c r="AZ6" s="312"/>
      <c r="BA6" s="313"/>
    </row>
    <row r="7" spans="1:53" s="189" customFormat="1" ht="5.25" customHeight="1">
      <c r="A7" s="191"/>
      <c r="B7" s="320" t="s">
        <v>10</v>
      </c>
      <c r="C7" s="321"/>
      <c r="D7" s="311"/>
      <c r="E7" s="312"/>
      <c r="F7" s="312"/>
      <c r="G7" s="313"/>
      <c r="H7" s="144"/>
      <c r="I7" s="326" t="s">
        <v>1</v>
      </c>
      <c r="J7" s="327" t="s">
        <v>12</v>
      </c>
      <c r="K7" s="328" t="s">
        <v>2</v>
      </c>
      <c r="L7" s="328" t="s">
        <v>13</v>
      </c>
      <c r="M7" s="328"/>
      <c r="N7" s="328"/>
      <c r="O7" s="328"/>
      <c r="P7" s="328"/>
      <c r="Q7" s="328"/>
      <c r="R7" s="328"/>
      <c r="S7" s="328"/>
      <c r="T7" s="328"/>
      <c r="U7" s="328"/>
      <c r="V7" s="328"/>
      <c r="W7" s="328"/>
      <c r="X7" s="328"/>
      <c r="Y7" s="328"/>
      <c r="Z7" s="328"/>
      <c r="AA7" s="328"/>
      <c r="AB7" s="328"/>
      <c r="AC7" s="328"/>
      <c r="AD7" s="328"/>
      <c r="AE7" s="280" t="s">
        <v>14</v>
      </c>
      <c r="AF7" s="281"/>
      <c r="AG7" s="281"/>
      <c r="AH7" s="281"/>
      <c r="AI7" s="281"/>
      <c r="AJ7" s="281"/>
      <c r="AK7" s="281"/>
      <c r="AL7" s="282"/>
      <c r="AM7" s="180"/>
      <c r="AN7" s="276" t="s">
        <v>15</v>
      </c>
      <c r="AO7" s="276"/>
      <c r="AP7" s="276" t="s">
        <v>16</v>
      </c>
      <c r="AQ7" s="277"/>
      <c r="AR7" s="32"/>
      <c r="AV7" s="307"/>
      <c r="AW7" s="308"/>
      <c r="AX7" s="314"/>
      <c r="AY7" s="315"/>
      <c r="AZ7" s="315"/>
      <c r="BA7" s="316"/>
    </row>
    <row r="8" spans="1:53" s="189" customFormat="1" ht="5.25" customHeight="1">
      <c r="A8" s="191"/>
      <c r="B8" s="322"/>
      <c r="C8" s="323"/>
      <c r="D8" s="314"/>
      <c r="E8" s="287"/>
      <c r="F8" s="287"/>
      <c r="G8" s="316"/>
      <c r="H8" s="144"/>
      <c r="I8" s="326"/>
      <c r="J8" s="327"/>
      <c r="K8" s="328"/>
      <c r="L8" s="328"/>
      <c r="M8" s="328"/>
      <c r="N8" s="328"/>
      <c r="O8" s="328"/>
      <c r="P8" s="328"/>
      <c r="Q8" s="328"/>
      <c r="R8" s="328"/>
      <c r="S8" s="328"/>
      <c r="T8" s="328"/>
      <c r="U8" s="328"/>
      <c r="V8" s="328"/>
      <c r="W8" s="328"/>
      <c r="X8" s="328"/>
      <c r="Y8" s="328"/>
      <c r="Z8" s="328"/>
      <c r="AA8" s="328"/>
      <c r="AB8" s="328"/>
      <c r="AC8" s="328"/>
      <c r="AD8" s="328"/>
      <c r="AE8" s="283"/>
      <c r="AF8" s="284"/>
      <c r="AG8" s="284"/>
      <c r="AH8" s="284"/>
      <c r="AI8" s="284"/>
      <c r="AJ8" s="284"/>
      <c r="AK8" s="284"/>
      <c r="AL8" s="285"/>
      <c r="AM8" s="184"/>
      <c r="AN8" s="278"/>
      <c r="AO8" s="278"/>
      <c r="AP8" s="278"/>
      <c r="AQ8" s="279"/>
      <c r="AR8" s="32"/>
      <c r="AV8" s="309"/>
      <c r="AW8" s="310"/>
      <c r="AX8" s="317"/>
      <c r="AY8" s="318"/>
      <c r="AZ8" s="318"/>
      <c r="BA8" s="319"/>
    </row>
    <row r="9" spans="1:53" s="189" customFormat="1" ht="5.25" customHeight="1">
      <c r="A9" s="191"/>
      <c r="B9" s="324"/>
      <c r="C9" s="325"/>
      <c r="D9" s="317"/>
      <c r="E9" s="318"/>
      <c r="F9" s="318"/>
      <c r="G9" s="319"/>
      <c r="H9" s="144"/>
      <c r="I9" s="326"/>
      <c r="J9" s="327"/>
      <c r="K9" s="328"/>
      <c r="L9" s="328"/>
      <c r="M9" s="328"/>
      <c r="N9" s="328"/>
      <c r="O9" s="328"/>
      <c r="P9" s="328"/>
      <c r="Q9" s="328"/>
      <c r="R9" s="328"/>
      <c r="S9" s="328"/>
      <c r="T9" s="328"/>
      <c r="U9" s="328"/>
      <c r="V9" s="328"/>
      <c r="W9" s="328"/>
      <c r="X9" s="328"/>
      <c r="Y9" s="328"/>
      <c r="Z9" s="328"/>
      <c r="AA9" s="328"/>
      <c r="AB9" s="328"/>
      <c r="AC9" s="328"/>
      <c r="AD9" s="328"/>
      <c r="AE9" s="280" t="s">
        <v>323</v>
      </c>
      <c r="AF9" s="281"/>
      <c r="AG9" s="281"/>
      <c r="AH9" s="281"/>
      <c r="AI9" s="281"/>
      <c r="AJ9" s="281"/>
      <c r="AK9" s="281"/>
      <c r="AL9" s="282"/>
      <c r="AM9" s="180"/>
      <c r="AN9" s="276" t="s">
        <v>15</v>
      </c>
      <c r="AO9" s="276"/>
      <c r="AP9" s="276" t="s">
        <v>16</v>
      </c>
      <c r="AQ9" s="277"/>
      <c r="AR9" s="32"/>
    </row>
    <row r="10" spans="1:53" s="189" customFormat="1" ht="5.25" customHeight="1">
      <c r="A10" s="286"/>
      <c r="B10" s="287"/>
      <c r="C10" s="287"/>
      <c r="D10" s="287"/>
      <c r="E10" s="287"/>
      <c r="F10" s="287"/>
      <c r="G10" s="287"/>
      <c r="H10" s="287"/>
      <c r="I10" s="326"/>
      <c r="J10" s="327"/>
      <c r="K10" s="328"/>
      <c r="L10" s="328"/>
      <c r="M10" s="328"/>
      <c r="N10" s="328"/>
      <c r="O10" s="328"/>
      <c r="P10" s="328"/>
      <c r="Q10" s="328"/>
      <c r="R10" s="328"/>
      <c r="S10" s="328"/>
      <c r="T10" s="328"/>
      <c r="U10" s="328"/>
      <c r="V10" s="328"/>
      <c r="W10" s="328"/>
      <c r="X10" s="328"/>
      <c r="Y10" s="328"/>
      <c r="Z10" s="328"/>
      <c r="AA10" s="328"/>
      <c r="AB10" s="328"/>
      <c r="AC10" s="328"/>
      <c r="AD10" s="328"/>
      <c r="AE10" s="283"/>
      <c r="AF10" s="284"/>
      <c r="AG10" s="284"/>
      <c r="AH10" s="284"/>
      <c r="AI10" s="284"/>
      <c r="AJ10" s="284"/>
      <c r="AK10" s="284"/>
      <c r="AL10" s="285"/>
      <c r="AM10" s="184"/>
      <c r="AN10" s="278"/>
      <c r="AO10" s="278"/>
      <c r="AP10" s="278"/>
      <c r="AQ10" s="279"/>
      <c r="AR10" s="32"/>
    </row>
    <row r="11" spans="1:53" s="189" customFormat="1" ht="10.5" customHeight="1">
      <c r="A11" s="286"/>
      <c r="B11" s="287"/>
      <c r="C11" s="287"/>
      <c r="D11" s="287"/>
      <c r="E11" s="287"/>
      <c r="F11" s="287"/>
      <c r="G11" s="287"/>
      <c r="H11" s="287"/>
      <c r="I11" s="326"/>
      <c r="J11" s="327"/>
      <c r="K11" s="328"/>
      <c r="L11" s="328"/>
      <c r="M11" s="328"/>
      <c r="N11" s="328"/>
      <c r="O11" s="328"/>
      <c r="P11" s="328"/>
      <c r="Q11" s="328"/>
      <c r="R11" s="328"/>
      <c r="S11" s="328"/>
      <c r="T11" s="328"/>
      <c r="U11" s="328"/>
      <c r="V11" s="328"/>
      <c r="W11" s="328"/>
      <c r="X11" s="328"/>
      <c r="Y11" s="328"/>
      <c r="Z11" s="328"/>
      <c r="AA11" s="328"/>
      <c r="AB11" s="328"/>
      <c r="AC11" s="328"/>
      <c r="AD11" s="328"/>
      <c r="AE11" s="249" t="s">
        <v>17</v>
      </c>
      <c r="AF11" s="250"/>
      <c r="AG11" s="251"/>
      <c r="AH11" s="252" t="s">
        <v>7</v>
      </c>
      <c r="AI11" s="253"/>
      <c r="AJ11" s="254"/>
      <c r="AK11" s="249" t="s">
        <v>18</v>
      </c>
      <c r="AL11" s="250"/>
      <c r="AM11" s="250"/>
      <c r="AN11" s="251"/>
      <c r="AO11" s="255" t="s">
        <v>9</v>
      </c>
      <c r="AP11" s="255"/>
      <c r="AQ11" s="256"/>
      <c r="AR11" s="32"/>
    </row>
    <row r="12" spans="1:53" s="189" customFormat="1" ht="15" customHeight="1">
      <c r="A12" s="286"/>
      <c r="B12" s="287"/>
      <c r="C12" s="287"/>
      <c r="D12" s="287"/>
      <c r="E12" s="287"/>
      <c r="F12" s="287"/>
      <c r="G12" s="287"/>
      <c r="H12" s="287"/>
      <c r="I12" s="326"/>
      <c r="J12" s="327"/>
      <c r="K12" s="328"/>
      <c r="L12" s="328"/>
      <c r="M12" s="328"/>
      <c r="N12" s="328"/>
      <c r="O12" s="328"/>
      <c r="P12" s="328"/>
      <c r="Q12" s="328"/>
      <c r="R12" s="328"/>
      <c r="S12" s="328"/>
      <c r="T12" s="328"/>
      <c r="U12" s="328"/>
      <c r="V12" s="328"/>
      <c r="W12" s="328"/>
      <c r="X12" s="328"/>
      <c r="Y12" s="328"/>
      <c r="Z12" s="328"/>
      <c r="AA12" s="328"/>
      <c r="AB12" s="328"/>
      <c r="AC12" s="328"/>
      <c r="AD12" s="328"/>
      <c r="AE12" s="288" t="s">
        <v>19</v>
      </c>
      <c r="AF12" s="289"/>
      <c r="AG12" s="289"/>
      <c r="AH12" s="290"/>
      <c r="AI12" s="261"/>
      <c r="AJ12" s="261"/>
      <c r="AK12" s="261"/>
      <c r="AL12" s="261"/>
      <c r="AM12" s="261"/>
      <c r="AN12" s="261"/>
      <c r="AO12" s="261"/>
      <c r="AP12" s="261"/>
      <c r="AQ12" s="262"/>
      <c r="AR12" s="32"/>
    </row>
    <row r="13" spans="1:53" s="189" customFormat="1" ht="15" customHeight="1">
      <c r="A13" s="191"/>
      <c r="B13" s="190"/>
      <c r="C13" s="190"/>
      <c r="D13" s="190"/>
      <c r="E13" s="190"/>
      <c r="F13" s="19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83"/>
      <c r="AC13" s="190"/>
      <c r="AD13" s="190"/>
      <c r="AE13" s="288" t="s">
        <v>22</v>
      </c>
      <c r="AF13" s="289"/>
      <c r="AG13" s="289"/>
      <c r="AH13" s="290"/>
      <c r="AI13" s="261"/>
      <c r="AJ13" s="261"/>
      <c r="AK13" s="261"/>
      <c r="AL13" s="261"/>
      <c r="AM13" s="261"/>
      <c r="AN13" s="261"/>
      <c r="AO13" s="261"/>
      <c r="AP13" s="261"/>
      <c r="AQ13" s="262"/>
      <c r="AR13" s="32"/>
    </row>
    <row r="14" spans="1:53" s="189" customFormat="1" ht="18" customHeight="1" thickBot="1">
      <c r="A14" s="191"/>
      <c r="B14" s="190"/>
      <c r="C14" s="190"/>
      <c r="D14" s="190"/>
      <c r="E14" s="190"/>
      <c r="F14" s="190"/>
      <c r="G14" s="190"/>
      <c r="H14" s="190"/>
      <c r="I14" s="190"/>
      <c r="J14" s="365"/>
      <c r="K14" s="365"/>
      <c r="L14" s="365"/>
      <c r="M14" s="365"/>
      <c r="N14" s="365"/>
      <c r="O14" s="365"/>
      <c r="P14" s="365"/>
      <c r="Q14" s="365"/>
      <c r="R14" s="365"/>
      <c r="S14" s="365"/>
      <c r="T14" s="365"/>
      <c r="U14" s="365"/>
      <c r="V14" s="365"/>
      <c r="W14" s="365"/>
      <c r="X14" s="365"/>
      <c r="Y14" s="365"/>
      <c r="Z14" s="365"/>
      <c r="AA14" s="365"/>
      <c r="AB14" s="365"/>
      <c r="AC14" s="365"/>
      <c r="AD14" s="190"/>
      <c r="AE14" s="190"/>
      <c r="AF14" s="190"/>
      <c r="AG14" s="190"/>
      <c r="AH14" s="190"/>
      <c r="AI14" s="190"/>
      <c r="AJ14" s="190"/>
      <c r="AK14" s="190"/>
      <c r="AL14" s="190"/>
      <c r="AM14" s="190"/>
      <c r="AN14" s="190"/>
      <c r="AO14" s="190"/>
      <c r="AP14" s="190"/>
      <c r="AQ14" s="190"/>
      <c r="AR14" s="32"/>
      <c r="AT14" s="150" t="s">
        <v>28</v>
      </c>
      <c r="AU14" s="40" t="s">
        <v>316</v>
      </c>
    </row>
    <row r="15" spans="1:53" s="189" customFormat="1" ht="12" customHeight="1">
      <c r="A15" s="366" t="s">
        <v>238</v>
      </c>
      <c r="B15" s="367"/>
      <c r="C15" s="368"/>
      <c r="D15" s="124" t="s">
        <v>23</v>
      </c>
      <c r="E15" s="294" t="s">
        <v>24</v>
      </c>
      <c r="F15" s="294"/>
      <c r="G15" s="294"/>
      <c r="H15" s="294"/>
      <c r="I15" s="295"/>
      <c r="J15" s="1601" t="str">
        <f>'근로소득원천징수영수증(특별공제)-입력'!$J$15</f>
        <v>㈜선우회계법인</v>
      </c>
      <c r="K15" s="1602"/>
      <c r="L15" s="1602"/>
      <c r="M15" s="1602"/>
      <c r="N15" s="1602"/>
      <c r="O15" s="1602"/>
      <c r="P15" s="1602"/>
      <c r="Q15" s="1602"/>
      <c r="R15" s="1602"/>
      <c r="S15" s="1602"/>
      <c r="T15" s="1602"/>
      <c r="U15" s="1602"/>
      <c r="V15" s="1602"/>
      <c r="W15" s="1603"/>
      <c r="X15" s="125" t="s">
        <v>25</v>
      </c>
      <c r="Y15" s="294" t="s">
        <v>26</v>
      </c>
      <c r="Z15" s="294"/>
      <c r="AA15" s="294"/>
      <c r="AB15" s="294"/>
      <c r="AC15" s="294"/>
      <c r="AD15" s="294"/>
      <c r="AE15" s="294"/>
      <c r="AF15" s="295"/>
      <c r="AG15" s="1602" t="str">
        <f>'근로소득원천징수영수증(특별공제)-입력'!$AG$15</f>
        <v>서예지</v>
      </c>
      <c r="AH15" s="1602"/>
      <c r="AI15" s="1602"/>
      <c r="AJ15" s="1602"/>
      <c r="AK15" s="1602"/>
      <c r="AL15" s="1602"/>
      <c r="AM15" s="1602"/>
      <c r="AN15" s="1602"/>
      <c r="AO15" s="1602"/>
      <c r="AP15" s="1602"/>
      <c r="AQ15" s="1602"/>
      <c r="AR15" s="1604"/>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189" customFormat="1" ht="12" customHeight="1">
      <c r="A16" s="369"/>
      <c r="B16" s="370"/>
      <c r="C16" s="371"/>
      <c r="D16" s="18" t="s">
        <v>27</v>
      </c>
      <c r="E16" s="297" t="s">
        <v>28</v>
      </c>
      <c r="F16" s="297"/>
      <c r="G16" s="297"/>
      <c r="H16" s="297"/>
      <c r="I16" s="298"/>
      <c r="J16" s="358">
        <f>'근로소득원천징수영수증(특별공제)-입력'!$J$16</f>
        <v>3128512347</v>
      </c>
      <c r="K16" s="359"/>
      <c r="L16" s="359"/>
      <c r="M16" s="359"/>
      <c r="N16" s="359"/>
      <c r="O16" s="359"/>
      <c r="P16" s="359"/>
      <c r="Q16" s="359"/>
      <c r="R16" s="359"/>
      <c r="S16" s="359"/>
      <c r="T16" s="359"/>
      <c r="U16" s="359"/>
      <c r="V16" s="359"/>
      <c r="W16" s="360"/>
      <c r="X16" s="21" t="s">
        <v>29</v>
      </c>
      <c r="Y16" s="297" t="s">
        <v>30</v>
      </c>
      <c r="Z16" s="297"/>
      <c r="AA16" s="297"/>
      <c r="AB16" s="297"/>
      <c r="AC16" s="297"/>
      <c r="AD16" s="297"/>
      <c r="AE16" s="297"/>
      <c r="AF16" s="298"/>
      <c r="AG16" s="363">
        <f>'근로소득원천징수영수증(특별공제)-입력'!$AG$16</f>
        <v>1615110012345</v>
      </c>
      <c r="AH16" s="363"/>
      <c r="AI16" s="363"/>
      <c r="AJ16" s="363"/>
      <c r="AK16" s="363"/>
      <c r="AL16" s="363"/>
      <c r="AM16" s="363"/>
      <c r="AN16" s="363"/>
      <c r="AO16" s="363"/>
      <c r="AP16" s="363"/>
      <c r="AQ16" s="363"/>
      <c r="AR16" s="364"/>
      <c r="AT16" s="189">
        <f>LEN(J16)</f>
        <v>10</v>
      </c>
    </row>
    <row r="17" spans="1:48" s="189" customFormat="1" ht="12" customHeight="1">
      <c r="A17" s="369"/>
      <c r="B17" s="370"/>
      <c r="C17" s="371"/>
      <c r="D17" s="18" t="s">
        <v>428</v>
      </c>
      <c r="E17" s="62"/>
      <c r="F17" s="356" t="s">
        <v>342</v>
      </c>
      <c r="G17" s="356"/>
      <c r="H17" s="356"/>
      <c r="I17" s="356"/>
      <c r="J17" s="356"/>
      <c r="K17" s="356"/>
      <c r="L17" s="357"/>
      <c r="M17" s="358" t="s">
        <v>405</v>
      </c>
      <c r="N17" s="359"/>
      <c r="O17" s="359"/>
      <c r="P17" s="359"/>
      <c r="Q17" s="359"/>
      <c r="R17" s="359"/>
      <c r="S17" s="359"/>
      <c r="T17" s="359"/>
      <c r="U17" s="359"/>
      <c r="V17" s="359"/>
      <c r="W17" s="360"/>
      <c r="X17" s="21" t="s">
        <v>429</v>
      </c>
      <c r="Y17" s="62"/>
      <c r="Z17" s="361" t="s">
        <v>341</v>
      </c>
      <c r="AA17" s="361"/>
      <c r="AB17" s="361"/>
      <c r="AC17" s="361"/>
      <c r="AD17" s="361"/>
      <c r="AE17" s="361"/>
      <c r="AF17" s="362"/>
      <c r="AG17" s="363"/>
      <c r="AH17" s="363"/>
      <c r="AI17" s="363"/>
      <c r="AJ17" s="363"/>
      <c r="AK17" s="363"/>
      <c r="AL17" s="363"/>
      <c r="AM17" s="363"/>
      <c r="AN17" s="363"/>
      <c r="AO17" s="363"/>
      <c r="AP17" s="363"/>
      <c r="AQ17" s="363"/>
      <c r="AR17" s="364"/>
      <c r="AT17" s="189">
        <f>LEN(J17)</f>
        <v>0</v>
      </c>
    </row>
    <row r="18" spans="1:48" s="189" customFormat="1" ht="12" customHeight="1">
      <c r="A18" s="372"/>
      <c r="B18" s="373"/>
      <c r="C18" s="374"/>
      <c r="D18" s="19" t="s">
        <v>31</v>
      </c>
      <c r="E18" s="329" t="s">
        <v>32</v>
      </c>
      <c r="F18" s="329"/>
      <c r="G18" s="329"/>
      <c r="H18" s="329"/>
      <c r="I18" s="330"/>
      <c r="J18" s="1591" t="str">
        <f>'근로소득원천징수영수증(특별공제)-입력'!$J$18</f>
        <v>충남 천안시 서북구 오성로 103,6층(두정동,청풍프라자)</v>
      </c>
      <c r="K18" s="1592"/>
      <c r="L18" s="1592"/>
      <c r="M18" s="1592"/>
      <c r="N18" s="1592"/>
      <c r="O18" s="1592"/>
      <c r="P18" s="1592"/>
      <c r="Q18" s="1592"/>
      <c r="R18" s="1592"/>
      <c r="S18" s="1592"/>
      <c r="T18" s="1592"/>
      <c r="U18" s="1592"/>
      <c r="V18" s="1592"/>
      <c r="W18" s="1592"/>
      <c r="X18" s="1592"/>
      <c r="Y18" s="1592"/>
      <c r="Z18" s="1592"/>
      <c r="AA18" s="1592"/>
      <c r="AB18" s="1592"/>
      <c r="AC18" s="1592"/>
      <c r="AD18" s="1592"/>
      <c r="AE18" s="1592"/>
      <c r="AF18" s="1592"/>
      <c r="AG18" s="1592"/>
      <c r="AH18" s="1592"/>
      <c r="AI18" s="1592"/>
      <c r="AJ18" s="1592"/>
      <c r="AK18" s="1592"/>
      <c r="AL18" s="1592"/>
      <c r="AM18" s="1592"/>
      <c r="AN18" s="1592"/>
      <c r="AO18" s="1592"/>
      <c r="AP18" s="1592"/>
      <c r="AQ18" s="1592"/>
      <c r="AR18" s="1593"/>
      <c r="AT18" s="40" t="s">
        <v>36</v>
      </c>
      <c r="AU18" s="40" t="s">
        <v>316</v>
      </c>
    </row>
    <row r="19" spans="1:48" s="189" customFormat="1" ht="12" customHeight="1">
      <c r="A19" s="334" t="s">
        <v>239</v>
      </c>
      <c r="B19" s="335"/>
      <c r="C19" s="336"/>
      <c r="D19" s="20" t="s">
        <v>33</v>
      </c>
      <c r="E19" s="340" t="s">
        <v>34</v>
      </c>
      <c r="F19" s="340"/>
      <c r="G19" s="340"/>
      <c r="H19" s="340"/>
      <c r="I19" s="341"/>
      <c r="J19" s="1594" t="str">
        <f>'근로소득원천징수영수증(특별공제)-입력'!$J$19</f>
        <v>김수현</v>
      </c>
      <c r="K19" s="1595"/>
      <c r="L19" s="1595"/>
      <c r="M19" s="1595"/>
      <c r="N19" s="1595"/>
      <c r="O19" s="1595"/>
      <c r="P19" s="1595"/>
      <c r="Q19" s="1595"/>
      <c r="R19" s="1595"/>
      <c r="S19" s="1595"/>
      <c r="T19" s="1595"/>
      <c r="U19" s="1595"/>
      <c r="V19" s="1595"/>
      <c r="W19" s="1595"/>
      <c r="X19" s="20" t="s">
        <v>35</v>
      </c>
      <c r="Y19" s="340" t="s">
        <v>409</v>
      </c>
      <c r="Z19" s="340"/>
      <c r="AA19" s="340"/>
      <c r="AB19" s="340"/>
      <c r="AC19" s="340"/>
      <c r="AD19" s="340"/>
      <c r="AE19" s="340"/>
      <c r="AF19" s="341"/>
      <c r="AG19" s="1596">
        <f>'근로소득원천징수영수증(특별공제)-입력'!$AG$19</f>
        <v>8802161234566</v>
      </c>
      <c r="AH19" s="1596"/>
      <c r="AI19" s="1596"/>
      <c r="AJ19" s="1596"/>
      <c r="AK19" s="1596"/>
      <c r="AL19" s="1596"/>
      <c r="AM19" s="1596"/>
      <c r="AN19" s="1596"/>
      <c r="AO19" s="1596"/>
      <c r="AP19" s="1596"/>
      <c r="AQ19" s="1596"/>
      <c r="AR19" s="1597"/>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48" s="189" customFormat="1" ht="12" customHeight="1" thickBot="1">
      <c r="A20" s="337"/>
      <c r="B20" s="338"/>
      <c r="C20" s="339"/>
      <c r="D20" s="126" t="s">
        <v>37</v>
      </c>
      <c r="E20" s="346" t="s">
        <v>38</v>
      </c>
      <c r="F20" s="346"/>
      <c r="G20" s="346"/>
      <c r="H20" s="346"/>
      <c r="I20" s="347"/>
      <c r="J20" s="1598" t="str">
        <f>'근로소득원천징수영수증(특별공제)-입력'!$J$20</f>
        <v>서울시 성동구 성수이로 51, 서울숲한라시그마밸리 610호</v>
      </c>
      <c r="K20" s="1599"/>
      <c r="L20" s="1599"/>
      <c r="M20" s="1599"/>
      <c r="N20" s="1599"/>
      <c r="O20" s="1599"/>
      <c r="P20" s="1599"/>
      <c r="Q20" s="1599"/>
      <c r="R20" s="1599"/>
      <c r="S20" s="1599"/>
      <c r="T20" s="1599"/>
      <c r="U20" s="1599"/>
      <c r="V20" s="1599"/>
      <c r="W20" s="1599"/>
      <c r="X20" s="1599"/>
      <c r="Y20" s="1599"/>
      <c r="Z20" s="1599"/>
      <c r="AA20" s="1599"/>
      <c r="AB20" s="1599"/>
      <c r="AC20" s="1599"/>
      <c r="AD20" s="1599"/>
      <c r="AE20" s="1599"/>
      <c r="AF20" s="1599"/>
      <c r="AG20" s="1599"/>
      <c r="AH20" s="1599"/>
      <c r="AI20" s="1599"/>
      <c r="AJ20" s="1599"/>
      <c r="AK20" s="1599"/>
      <c r="AL20" s="1599"/>
      <c r="AM20" s="1599"/>
      <c r="AN20" s="1599"/>
      <c r="AO20" s="1599"/>
      <c r="AP20" s="1599"/>
      <c r="AQ20" s="1599"/>
      <c r="AR20" s="1600"/>
      <c r="AT20" s="189">
        <f>LEN(AG19)</f>
        <v>13</v>
      </c>
    </row>
    <row r="21" spans="1:48" s="189" customFormat="1" ht="12" customHeight="1">
      <c r="A21" s="378" t="s">
        <v>236</v>
      </c>
      <c r="B21" s="381" t="s">
        <v>39</v>
      </c>
      <c r="C21" s="382"/>
      <c r="D21" s="382"/>
      <c r="E21" s="382"/>
      <c r="F21" s="382"/>
      <c r="G21" s="382"/>
      <c r="H21" s="382"/>
      <c r="I21" s="382"/>
      <c r="J21" s="381" t="s">
        <v>40</v>
      </c>
      <c r="K21" s="382"/>
      <c r="L21" s="382"/>
      <c r="M21" s="382"/>
      <c r="N21" s="382"/>
      <c r="O21" s="382"/>
      <c r="P21" s="383"/>
      <c r="Q21" s="299" t="s">
        <v>41</v>
      </c>
      <c r="R21" s="299"/>
      <c r="S21" s="299"/>
      <c r="T21" s="299"/>
      <c r="U21" s="299"/>
      <c r="V21" s="299"/>
      <c r="W21" s="299"/>
      <c r="X21" s="299" t="s">
        <v>41</v>
      </c>
      <c r="Y21" s="299"/>
      <c r="Z21" s="299"/>
      <c r="AA21" s="299"/>
      <c r="AB21" s="299"/>
      <c r="AC21" s="299"/>
      <c r="AD21" s="299"/>
      <c r="AE21" s="384" t="s">
        <v>245</v>
      </c>
      <c r="AF21" s="384"/>
      <c r="AG21" s="384"/>
      <c r="AH21" s="384"/>
      <c r="AI21" s="384"/>
      <c r="AJ21" s="384"/>
      <c r="AK21" s="384"/>
      <c r="AL21" s="299" t="s">
        <v>42</v>
      </c>
      <c r="AM21" s="299"/>
      <c r="AN21" s="299"/>
      <c r="AO21" s="299"/>
      <c r="AP21" s="299"/>
      <c r="AQ21" s="299"/>
      <c r="AR21" s="300"/>
    </row>
    <row r="22" spans="1:48" s="189" customFormat="1" ht="12" customHeight="1">
      <c r="A22" s="379"/>
      <c r="B22" s="16" t="s">
        <v>43</v>
      </c>
      <c r="C22" s="301" t="s">
        <v>44</v>
      </c>
      <c r="D22" s="301"/>
      <c r="E22" s="301"/>
      <c r="F22" s="301"/>
      <c r="G22" s="301"/>
      <c r="H22" s="301"/>
      <c r="I22" s="301"/>
      <c r="J22" s="1605" t="str">
        <f>'근로소득원천징수영수증(특별공제)-입력'!J22</f>
        <v>㈜선우회계법인</v>
      </c>
      <c r="K22" s="1606"/>
      <c r="L22" s="1606"/>
      <c r="M22" s="1606"/>
      <c r="N22" s="1606"/>
      <c r="O22" s="1606"/>
      <c r="P22" s="1607"/>
      <c r="Q22" s="1605" t="str">
        <f>IF('근로소득원천징수영수증(특별공제)-입력'!Q22="","",'근로소득원천징수영수증(특별공제)-입력'!Q22)</f>
        <v/>
      </c>
      <c r="R22" s="1606"/>
      <c r="S22" s="1606"/>
      <c r="T22" s="1606"/>
      <c r="U22" s="1606"/>
      <c r="V22" s="1606"/>
      <c r="W22" s="1607"/>
      <c r="X22" s="1605" t="str">
        <f>IF('근로소득원천징수영수증(특별공제)-입력'!X22="","",'근로소득원천징수영수증(특별공제)-입력'!X22)</f>
        <v/>
      </c>
      <c r="Y22" s="1606"/>
      <c r="Z22" s="1606"/>
      <c r="AA22" s="1606"/>
      <c r="AB22" s="1606"/>
      <c r="AC22" s="1606"/>
      <c r="AD22" s="1607"/>
      <c r="AE22" s="1605" t="str">
        <f>IF('근로소득원천징수영수증(특별공제)-입력'!AE22="","",'근로소득원천징수영수증(특별공제)-입력'!AE22)</f>
        <v/>
      </c>
      <c r="AF22" s="1606"/>
      <c r="AG22" s="1606"/>
      <c r="AH22" s="1606"/>
      <c r="AI22" s="1606"/>
      <c r="AJ22" s="1606"/>
      <c r="AK22" s="1607"/>
      <c r="AL22" s="376"/>
      <c r="AM22" s="376"/>
      <c r="AN22" s="376"/>
      <c r="AO22" s="376"/>
      <c r="AP22" s="376"/>
      <c r="AQ22" s="376"/>
      <c r="AR22" s="377"/>
    </row>
    <row r="23" spans="1:48" s="189" customFormat="1" ht="12" customHeight="1">
      <c r="A23" s="379"/>
      <c r="B23" s="17" t="s">
        <v>186</v>
      </c>
      <c r="C23" s="385" t="s">
        <v>28</v>
      </c>
      <c r="D23" s="385"/>
      <c r="E23" s="385"/>
      <c r="F23" s="385"/>
      <c r="G23" s="385"/>
      <c r="H23" s="385"/>
      <c r="I23" s="385"/>
      <c r="J23" s="1608">
        <f>'근로소득원천징수영수증(특별공제)-입력'!J23</f>
        <v>3128512347</v>
      </c>
      <c r="K23" s="1609"/>
      <c r="L23" s="1609"/>
      <c r="M23" s="1609"/>
      <c r="N23" s="1609"/>
      <c r="O23" s="1609"/>
      <c r="P23" s="1610"/>
      <c r="Q23" s="1608">
        <f>'근로소득원천징수영수증(특별공제)-입력'!Q23</f>
        <v>0</v>
      </c>
      <c r="R23" s="1609"/>
      <c r="S23" s="1609"/>
      <c r="T23" s="1609"/>
      <c r="U23" s="1609"/>
      <c r="V23" s="1609"/>
      <c r="W23" s="1610"/>
      <c r="X23" s="1608">
        <f>'근로소득원천징수영수증(특별공제)-입력'!X23</f>
        <v>0</v>
      </c>
      <c r="Y23" s="1609"/>
      <c r="Z23" s="1609"/>
      <c r="AA23" s="1609"/>
      <c r="AB23" s="1609"/>
      <c r="AC23" s="1609"/>
      <c r="AD23" s="1610"/>
      <c r="AE23" s="1608">
        <f>'근로소득원천징수영수증(특별공제)-입력'!AE23</f>
        <v>0</v>
      </c>
      <c r="AF23" s="1609"/>
      <c r="AG23" s="1609"/>
      <c r="AH23" s="1609"/>
      <c r="AI23" s="1609"/>
      <c r="AJ23" s="1609"/>
      <c r="AK23" s="1610"/>
      <c r="AL23" s="403"/>
      <c r="AM23" s="403"/>
      <c r="AN23" s="403"/>
      <c r="AO23" s="403"/>
      <c r="AP23" s="403"/>
      <c r="AQ23" s="403"/>
      <c r="AR23" s="404"/>
    </row>
    <row r="24" spans="1:48" s="189" customFormat="1" ht="12" customHeight="1">
      <c r="A24" s="379"/>
      <c r="B24" s="17" t="s">
        <v>46</v>
      </c>
      <c r="C24" s="385" t="s">
        <v>47</v>
      </c>
      <c r="D24" s="385"/>
      <c r="E24" s="385"/>
      <c r="F24" s="385"/>
      <c r="G24" s="385"/>
      <c r="H24" s="385"/>
      <c r="I24" s="385"/>
      <c r="J24" s="1616">
        <f>'근로소득원천징수영수증(특별공제)-입력'!J24</f>
        <v>43831</v>
      </c>
      <c r="K24" s="1611"/>
      <c r="L24" s="1611"/>
      <c r="M24" s="194" t="s">
        <v>48</v>
      </c>
      <c r="N24" s="1611">
        <f>'근로소득원천징수영수증(특별공제)-입력'!N24</f>
        <v>44012</v>
      </c>
      <c r="O24" s="1611"/>
      <c r="P24" s="1612"/>
      <c r="Q24" s="1616" t="str">
        <f>IF('근로소득원천징수영수증(특별공제)-입력'!Q24="","",'근로소득원천징수영수증(특별공제)-입력'!Q24)</f>
        <v/>
      </c>
      <c r="R24" s="1611"/>
      <c r="S24" s="1611"/>
      <c r="T24" s="194" t="s">
        <v>48</v>
      </c>
      <c r="U24" s="1611" t="str">
        <f>IF('근로소득원천징수영수증(특별공제)-입력'!U24="","",'근로소득원천징수영수증(특별공제)-입력'!U24)</f>
        <v/>
      </c>
      <c r="V24" s="1611"/>
      <c r="W24" s="1612"/>
      <c r="X24" s="1616" t="str">
        <f>IF('근로소득원천징수영수증(특별공제)-입력'!X24="","",'근로소득원천징수영수증(특별공제)-입력'!X24)</f>
        <v/>
      </c>
      <c r="Y24" s="1611"/>
      <c r="Z24" s="1611"/>
      <c r="AA24" s="194" t="s">
        <v>48</v>
      </c>
      <c r="AB24" s="1611" t="str">
        <f>IF('근로소득원천징수영수증(특별공제)-입력'!AB24="","",'근로소득원천징수영수증(특별공제)-입력'!AB24)</f>
        <v/>
      </c>
      <c r="AC24" s="1611"/>
      <c r="AD24" s="1612"/>
      <c r="AE24" s="1616" t="str">
        <f>IF('근로소득원천징수영수증(특별공제)-입력'!AE24="","",'근로소득원천징수영수증(특별공제)-입력'!AE24)</f>
        <v/>
      </c>
      <c r="AF24" s="1611"/>
      <c r="AG24" s="1611"/>
      <c r="AH24" s="194" t="s">
        <v>48</v>
      </c>
      <c r="AI24" s="1611" t="str">
        <f>IF('근로소득원천징수영수증(특별공제)-입력'!AI24="","",'근로소득원천징수영수증(특별공제)-입력'!AI24)</f>
        <v/>
      </c>
      <c r="AJ24" s="1611"/>
      <c r="AK24" s="1612"/>
      <c r="AL24" s="395"/>
      <c r="AM24" s="396"/>
      <c r="AN24" s="397"/>
      <c r="AO24" s="1"/>
      <c r="AP24" s="395"/>
      <c r="AQ24" s="396"/>
      <c r="AR24" s="398"/>
    </row>
    <row r="25" spans="1:48" s="189" customFormat="1" ht="12" customHeight="1">
      <c r="A25" s="379"/>
      <c r="B25" s="17" t="s">
        <v>49</v>
      </c>
      <c r="C25" s="385" t="s">
        <v>50</v>
      </c>
      <c r="D25" s="385"/>
      <c r="E25" s="385"/>
      <c r="F25" s="385"/>
      <c r="G25" s="385"/>
      <c r="H25" s="385"/>
      <c r="I25" s="385"/>
      <c r="J25" s="1613" t="str">
        <f>IF('근로소득원천징수영수증(특별공제)-입력'!J25="","",('근로소득원천징수영수증(특별공제)-입력'!J25))</f>
        <v/>
      </c>
      <c r="K25" s="1614"/>
      <c r="L25" s="1614"/>
      <c r="M25" s="194" t="s">
        <v>48</v>
      </c>
      <c r="N25" s="1614" t="str">
        <f>IF('근로소득원천징수영수증(특별공제)-입력'!N25="","",'근로소득원천징수영수증(특별공제)-입력'!N25)</f>
        <v/>
      </c>
      <c r="O25" s="1614"/>
      <c r="P25" s="1615"/>
      <c r="Q25" s="1613" t="str">
        <f>IF('근로소득원천징수영수증(특별공제)-입력'!Q25="","",('근로소득원천징수영수증(특별공제)-입력'!Q25))</f>
        <v/>
      </c>
      <c r="R25" s="1614"/>
      <c r="S25" s="1614"/>
      <c r="T25" s="194" t="s">
        <v>48</v>
      </c>
      <c r="U25" s="1614" t="str">
        <f>IF('근로소득원천징수영수증(특별공제)-입력'!U25="","",'근로소득원천징수영수증(특별공제)-입력'!U25)</f>
        <v/>
      </c>
      <c r="V25" s="1614"/>
      <c r="W25" s="1615"/>
      <c r="X25" s="1613" t="str">
        <f>IF('근로소득원천징수영수증(특별공제)-입력'!X25="","",('근로소득원천징수영수증(특별공제)-입력'!X25))</f>
        <v/>
      </c>
      <c r="Y25" s="1614"/>
      <c r="Z25" s="1614"/>
      <c r="AA25" s="194" t="s">
        <v>48</v>
      </c>
      <c r="AB25" s="1614" t="str">
        <f>IF('근로소득원천징수영수증(특별공제)-입력'!AB25="","",'근로소득원천징수영수증(특별공제)-입력'!AB25)</f>
        <v/>
      </c>
      <c r="AC25" s="1614"/>
      <c r="AD25" s="1615"/>
      <c r="AE25" s="1613" t="str">
        <f>IF('근로소득원천징수영수증(특별공제)-입력'!AE25="","",('근로소득원천징수영수증(특별공제)-입력'!AE25))</f>
        <v/>
      </c>
      <c r="AF25" s="1614"/>
      <c r="AG25" s="1614"/>
      <c r="AH25" s="194" t="s">
        <v>48</v>
      </c>
      <c r="AI25" s="1614" t="str">
        <f>IF('근로소득원천징수영수증(특별공제)-입력'!AI25="","",'근로소득원천징수영수증(특별공제)-입력'!AI25)</f>
        <v/>
      </c>
      <c r="AJ25" s="1614"/>
      <c r="AK25" s="1615"/>
      <c r="AL25" s="396"/>
      <c r="AM25" s="396"/>
      <c r="AN25" s="397"/>
      <c r="AO25" s="1"/>
      <c r="AP25" s="395"/>
      <c r="AQ25" s="396"/>
      <c r="AR25" s="398"/>
    </row>
    <row r="26" spans="1:48" s="189" customFormat="1" ht="12" customHeight="1">
      <c r="A26" s="379"/>
      <c r="B26" s="120" t="s">
        <v>187</v>
      </c>
      <c r="C26" s="418" t="s">
        <v>45</v>
      </c>
      <c r="D26" s="418"/>
      <c r="E26" s="418"/>
      <c r="F26" s="418"/>
      <c r="G26" s="418"/>
      <c r="H26" s="418"/>
      <c r="I26" s="419"/>
      <c r="J26" s="1617">
        <f>'근로소득원천징수영수증(특별공제)-입력'!J26</f>
        <v>13495760</v>
      </c>
      <c r="K26" s="1618"/>
      <c r="L26" s="1618"/>
      <c r="M26" s="1618"/>
      <c r="N26" s="1618"/>
      <c r="O26" s="1618"/>
      <c r="P26" s="1619"/>
      <c r="Q26" s="1617">
        <f>'근로소득원천징수영수증(특별공제)-입력'!Q26</f>
        <v>0</v>
      </c>
      <c r="R26" s="1618"/>
      <c r="S26" s="1618"/>
      <c r="T26" s="1618"/>
      <c r="U26" s="1618"/>
      <c r="V26" s="1618"/>
      <c r="W26" s="1619"/>
      <c r="X26" s="1617">
        <f>'근로소득원천징수영수증(특별공제)-입력'!X26</f>
        <v>0</v>
      </c>
      <c r="Y26" s="1618"/>
      <c r="Z26" s="1618"/>
      <c r="AA26" s="1618"/>
      <c r="AB26" s="1618"/>
      <c r="AC26" s="1618"/>
      <c r="AD26" s="1619"/>
      <c r="AE26" s="1617">
        <f>'근로소득원천징수영수증(특별공제)-입력'!AE26</f>
        <v>0</v>
      </c>
      <c r="AF26" s="1618"/>
      <c r="AG26" s="1618"/>
      <c r="AH26" s="1618"/>
      <c r="AI26" s="1618"/>
      <c r="AJ26" s="1618"/>
      <c r="AK26" s="1619"/>
      <c r="AL26" s="415">
        <f t="shared" ref="AL26:AL36" si="0">SUM(J26:AK26)</f>
        <v>13495760</v>
      </c>
      <c r="AM26" s="416"/>
      <c r="AN26" s="416"/>
      <c r="AO26" s="416"/>
      <c r="AP26" s="416"/>
      <c r="AQ26" s="416"/>
      <c r="AR26" s="417"/>
    </row>
    <row r="27" spans="1:48" s="189" customFormat="1" ht="12" customHeight="1">
      <c r="A27" s="379"/>
      <c r="B27" s="120" t="s">
        <v>51</v>
      </c>
      <c r="C27" s="418" t="s">
        <v>255</v>
      </c>
      <c r="D27" s="418"/>
      <c r="E27" s="418"/>
      <c r="F27" s="418"/>
      <c r="G27" s="418"/>
      <c r="H27" s="418"/>
      <c r="I27" s="419"/>
      <c r="J27" s="1617">
        <f>'근로소득원천징수영수증(특별공제)-입력'!J27</f>
        <v>0</v>
      </c>
      <c r="K27" s="1618"/>
      <c r="L27" s="1618"/>
      <c r="M27" s="1618"/>
      <c r="N27" s="1618"/>
      <c r="O27" s="1618"/>
      <c r="P27" s="1619"/>
      <c r="Q27" s="1617">
        <f>'근로소득원천징수영수증(특별공제)-입력'!Q27</f>
        <v>0</v>
      </c>
      <c r="R27" s="1618"/>
      <c r="S27" s="1618"/>
      <c r="T27" s="1618"/>
      <c r="U27" s="1618"/>
      <c r="V27" s="1618"/>
      <c r="W27" s="1619"/>
      <c r="X27" s="1617">
        <f>'근로소득원천징수영수증(특별공제)-입력'!X27</f>
        <v>0</v>
      </c>
      <c r="Y27" s="1618"/>
      <c r="Z27" s="1618"/>
      <c r="AA27" s="1618"/>
      <c r="AB27" s="1618"/>
      <c r="AC27" s="1618"/>
      <c r="AD27" s="1619"/>
      <c r="AE27" s="1617">
        <f>'근로소득원천징수영수증(특별공제)-입력'!AE27</f>
        <v>0</v>
      </c>
      <c r="AF27" s="1618"/>
      <c r="AG27" s="1618"/>
      <c r="AH27" s="1618"/>
      <c r="AI27" s="1618"/>
      <c r="AJ27" s="1618"/>
      <c r="AK27" s="1619"/>
      <c r="AL27" s="415">
        <f t="shared" si="0"/>
        <v>0</v>
      </c>
      <c r="AM27" s="416"/>
      <c r="AN27" s="416"/>
      <c r="AO27" s="416"/>
      <c r="AP27" s="416"/>
      <c r="AQ27" s="416"/>
      <c r="AR27" s="417"/>
    </row>
    <row r="28" spans="1:48" s="189" customFormat="1" ht="12" customHeight="1">
      <c r="A28" s="380"/>
      <c r="B28" s="99" t="s">
        <v>52</v>
      </c>
      <c r="C28" s="409" t="s">
        <v>324</v>
      </c>
      <c r="D28" s="409"/>
      <c r="E28" s="409"/>
      <c r="F28" s="409"/>
      <c r="G28" s="409"/>
      <c r="H28" s="409"/>
      <c r="I28" s="410"/>
      <c r="J28" s="1617">
        <f>'근로소득원천징수영수증(특별공제)-입력'!J28</f>
        <v>0</v>
      </c>
      <c r="K28" s="1618"/>
      <c r="L28" s="1618"/>
      <c r="M28" s="1618"/>
      <c r="N28" s="1618"/>
      <c r="O28" s="1618"/>
      <c r="P28" s="1619"/>
      <c r="Q28" s="1617">
        <f>'근로소득원천징수영수증(특별공제)-입력'!Q28</f>
        <v>0</v>
      </c>
      <c r="R28" s="1618"/>
      <c r="S28" s="1618"/>
      <c r="T28" s="1618"/>
      <c r="U28" s="1618"/>
      <c r="V28" s="1618"/>
      <c r="W28" s="1619"/>
      <c r="X28" s="1617">
        <f>'근로소득원천징수영수증(특별공제)-입력'!X28</f>
        <v>0</v>
      </c>
      <c r="Y28" s="1618"/>
      <c r="Z28" s="1618"/>
      <c r="AA28" s="1618"/>
      <c r="AB28" s="1618"/>
      <c r="AC28" s="1618"/>
      <c r="AD28" s="1619"/>
      <c r="AE28" s="1617">
        <f>'근로소득원천징수영수증(특별공제)-입력'!AE28</f>
        <v>0</v>
      </c>
      <c r="AF28" s="1618"/>
      <c r="AG28" s="1618"/>
      <c r="AH28" s="1618"/>
      <c r="AI28" s="1618"/>
      <c r="AJ28" s="1618"/>
      <c r="AK28" s="1619"/>
      <c r="AL28" s="406">
        <f t="shared" si="0"/>
        <v>0</v>
      </c>
      <c r="AM28" s="407"/>
      <c r="AN28" s="407"/>
      <c r="AO28" s="407"/>
      <c r="AP28" s="407"/>
      <c r="AQ28" s="407"/>
      <c r="AR28" s="408"/>
      <c r="AS28" s="113" t="s">
        <v>334</v>
      </c>
    </row>
    <row r="29" spans="1:48" s="189" customFormat="1" ht="12" customHeight="1">
      <c r="A29" s="379"/>
      <c r="B29" s="443" t="s">
        <v>53</v>
      </c>
      <c r="C29" s="444"/>
      <c r="D29" s="445" t="s">
        <v>54</v>
      </c>
      <c r="E29" s="445"/>
      <c r="F29" s="445"/>
      <c r="G29" s="445"/>
      <c r="H29" s="445"/>
      <c r="I29" s="445"/>
      <c r="J29" s="1617">
        <f>'근로소득원천징수영수증(특별공제)-입력'!J29</f>
        <v>0</v>
      </c>
      <c r="K29" s="1618"/>
      <c r="L29" s="1618"/>
      <c r="M29" s="1618"/>
      <c r="N29" s="1618"/>
      <c r="O29" s="1618"/>
      <c r="P29" s="1619"/>
      <c r="Q29" s="1617">
        <f>'근로소득원천징수영수증(특별공제)-입력'!Q29</f>
        <v>0</v>
      </c>
      <c r="R29" s="1618"/>
      <c r="S29" s="1618"/>
      <c r="T29" s="1618"/>
      <c r="U29" s="1618"/>
      <c r="V29" s="1618"/>
      <c r="W29" s="1619"/>
      <c r="X29" s="1617">
        <f>'근로소득원천징수영수증(특별공제)-입력'!X29</f>
        <v>0</v>
      </c>
      <c r="Y29" s="1618"/>
      <c r="Z29" s="1618"/>
      <c r="AA29" s="1618"/>
      <c r="AB29" s="1618"/>
      <c r="AC29" s="1618"/>
      <c r="AD29" s="1619"/>
      <c r="AE29" s="1617">
        <f>'근로소득원천징수영수증(특별공제)-입력'!AE29</f>
        <v>0</v>
      </c>
      <c r="AF29" s="1618"/>
      <c r="AG29" s="1618"/>
      <c r="AH29" s="1618"/>
      <c r="AI29" s="1618"/>
      <c r="AJ29" s="1618"/>
      <c r="AK29" s="1619"/>
      <c r="AL29" s="440">
        <f t="shared" si="0"/>
        <v>0</v>
      </c>
      <c r="AM29" s="440"/>
      <c r="AN29" s="440"/>
      <c r="AO29" s="440"/>
      <c r="AP29" s="440"/>
      <c r="AQ29" s="440"/>
      <c r="AR29" s="441"/>
    </row>
    <row r="30" spans="1:48" s="189" customFormat="1" ht="12" customHeight="1">
      <c r="A30" s="379"/>
      <c r="B30" s="436" t="s">
        <v>55</v>
      </c>
      <c r="C30" s="437"/>
      <c r="D30" s="442" t="s">
        <v>56</v>
      </c>
      <c r="E30" s="442"/>
      <c r="F30" s="442"/>
      <c r="G30" s="442"/>
      <c r="H30" s="442"/>
      <c r="I30" s="442"/>
      <c r="J30" s="1617">
        <f>'근로소득원천징수영수증(특별공제)-입력'!J30</f>
        <v>0</v>
      </c>
      <c r="K30" s="1618"/>
      <c r="L30" s="1618"/>
      <c r="M30" s="1618"/>
      <c r="N30" s="1618"/>
      <c r="O30" s="1618"/>
      <c r="P30" s="1619"/>
      <c r="Q30" s="1617">
        <f>'근로소득원천징수영수증(특별공제)-입력'!Q30</f>
        <v>0</v>
      </c>
      <c r="R30" s="1618"/>
      <c r="S30" s="1618"/>
      <c r="T30" s="1618"/>
      <c r="U30" s="1618"/>
      <c r="V30" s="1618"/>
      <c r="W30" s="1619"/>
      <c r="X30" s="1617">
        <f>'근로소득원천징수영수증(특별공제)-입력'!X30</f>
        <v>0</v>
      </c>
      <c r="Y30" s="1618"/>
      <c r="Z30" s="1618"/>
      <c r="AA30" s="1618"/>
      <c r="AB30" s="1618"/>
      <c r="AC30" s="1618"/>
      <c r="AD30" s="1619"/>
      <c r="AE30" s="1617">
        <f>'근로소득원천징수영수증(특별공제)-입력'!AE30</f>
        <v>0</v>
      </c>
      <c r="AF30" s="1618"/>
      <c r="AG30" s="1618"/>
      <c r="AH30" s="1618"/>
      <c r="AI30" s="1618"/>
      <c r="AJ30" s="1618"/>
      <c r="AK30" s="1619"/>
      <c r="AL30" s="424">
        <f t="shared" si="0"/>
        <v>0</v>
      </c>
      <c r="AM30" s="424"/>
      <c r="AN30" s="424"/>
      <c r="AO30" s="424"/>
      <c r="AP30" s="424"/>
      <c r="AQ30" s="424"/>
      <c r="AR30" s="425"/>
    </row>
    <row r="31" spans="1:48" s="189" customFormat="1" ht="12" customHeight="1">
      <c r="A31" s="379"/>
      <c r="B31" s="436" t="s">
        <v>57</v>
      </c>
      <c r="C31" s="437"/>
      <c r="D31" s="438" t="s">
        <v>224</v>
      </c>
      <c r="E31" s="438"/>
      <c r="F31" s="438"/>
      <c r="G31" s="438"/>
      <c r="H31" s="438"/>
      <c r="I31" s="439"/>
      <c r="J31" s="1617">
        <f>'근로소득원천징수영수증(특별공제)-입력'!J31</f>
        <v>0</v>
      </c>
      <c r="K31" s="1618"/>
      <c r="L31" s="1618"/>
      <c r="M31" s="1618"/>
      <c r="N31" s="1618"/>
      <c r="O31" s="1618"/>
      <c r="P31" s="1619"/>
      <c r="Q31" s="1617">
        <f>'근로소득원천징수영수증(특별공제)-입력'!Q31</f>
        <v>0</v>
      </c>
      <c r="R31" s="1618"/>
      <c r="S31" s="1618"/>
      <c r="T31" s="1618"/>
      <c r="U31" s="1618"/>
      <c r="V31" s="1618"/>
      <c r="W31" s="1619"/>
      <c r="X31" s="1617">
        <f>'근로소득원천징수영수증(특별공제)-입력'!X31</f>
        <v>0</v>
      </c>
      <c r="Y31" s="1618"/>
      <c r="Z31" s="1618"/>
      <c r="AA31" s="1618"/>
      <c r="AB31" s="1618"/>
      <c r="AC31" s="1618"/>
      <c r="AD31" s="1619"/>
      <c r="AE31" s="1617">
        <f>'근로소득원천징수영수증(특별공제)-입력'!AE31</f>
        <v>0</v>
      </c>
      <c r="AF31" s="1618"/>
      <c r="AG31" s="1618"/>
      <c r="AH31" s="1618"/>
      <c r="AI31" s="1618"/>
      <c r="AJ31" s="1618"/>
      <c r="AK31" s="1619"/>
      <c r="AL31" s="424">
        <f t="shared" si="0"/>
        <v>0</v>
      </c>
      <c r="AM31" s="424"/>
      <c r="AN31" s="424"/>
      <c r="AO31" s="424"/>
      <c r="AP31" s="424"/>
      <c r="AQ31" s="424"/>
      <c r="AR31" s="425"/>
    </row>
    <row r="32" spans="1:48" s="189" customFormat="1" ht="12" customHeight="1">
      <c r="A32" s="379"/>
      <c r="B32" s="426" t="s">
        <v>58</v>
      </c>
      <c r="C32" s="427"/>
      <c r="D32" s="428" t="s">
        <v>410</v>
      </c>
      <c r="E32" s="428"/>
      <c r="F32" s="428"/>
      <c r="G32" s="428"/>
      <c r="H32" s="428"/>
      <c r="I32" s="429"/>
      <c r="J32" s="1617">
        <f>'근로소득원천징수영수증(특별공제)-입력'!J32</f>
        <v>0</v>
      </c>
      <c r="K32" s="1618"/>
      <c r="L32" s="1618"/>
      <c r="M32" s="1618"/>
      <c r="N32" s="1618"/>
      <c r="O32" s="1618"/>
      <c r="P32" s="1619"/>
      <c r="Q32" s="1617">
        <f>'근로소득원천징수영수증(특별공제)-입력'!Q32</f>
        <v>0</v>
      </c>
      <c r="R32" s="1618"/>
      <c r="S32" s="1618"/>
      <c r="T32" s="1618"/>
      <c r="U32" s="1618"/>
      <c r="V32" s="1618"/>
      <c r="W32" s="1619"/>
      <c r="X32" s="1617">
        <f>'근로소득원천징수영수증(특별공제)-입력'!X32</f>
        <v>0</v>
      </c>
      <c r="Y32" s="1618"/>
      <c r="Z32" s="1618"/>
      <c r="AA32" s="1618"/>
      <c r="AB32" s="1618"/>
      <c r="AC32" s="1618"/>
      <c r="AD32" s="1619"/>
      <c r="AE32" s="1617">
        <f>'근로소득원천징수영수증(특별공제)-입력'!AE32</f>
        <v>0</v>
      </c>
      <c r="AF32" s="1618"/>
      <c r="AG32" s="1618"/>
      <c r="AH32" s="1618"/>
      <c r="AI32" s="1618"/>
      <c r="AJ32" s="1618"/>
      <c r="AK32" s="1619"/>
      <c r="AL32" s="434">
        <f t="shared" si="0"/>
        <v>0</v>
      </c>
      <c r="AM32" s="434"/>
      <c r="AN32" s="434"/>
      <c r="AO32" s="434"/>
      <c r="AP32" s="434"/>
      <c r="AQ32" s="434"/>
      <c r="AR32" s="435"/>
    </row>
    <row r="33" spans="1:44" s="189" customFormat="1" ht="12" customHeight="1" thickBot="1">
      <c r="A33" s="379"/>
      <c r="B33" s="119" t="s">
        <v>59</v>
      </c>
      <c r="C33" s="483" t="s">
        <v>60</v>
      </c>
      <c r="D33" s="483"/>
      <c r="E33" s="483"/>
      <c r="F33" s="483"/>
      <c r="G33" s="483"/>
      <c r="H33" s="483"/>
      <c r="I33" s="484"/>
      <c r="J33" s="480">
        <f>SUM(J26:P32)</f>
        <v>13495760</v>
      </c>
      <c r="K33" s="481"/>
      <c r="L33" s="481"/>
      <c r="M33" s="481"/>
      <c r="N33" s="481"/>
      <c r="O33" s="481"/>
      <c r="P33" s="485"/>
      <c r="Q33" s="480">
        <f t="shared" ref="Q33" si="1">SUM(Q26:W32)</f>
        <v>0</v>
      </c>
      <c r="R33" s="481"/>
      <c r="S33" s="481"/>
      <c r="T33" s="481"/>
      <c r="U33" s="481"/>
      <c r="V33" s="481"/>
      <c r="W33" s="485"/>
      <c r="X33" s="480">
        <f t="shared" ref="X33" si="2">SUM(X26:AD32)</f>
        <v>0</v>
      </c>
      <c r="Y33" s="481"/>
      <c r="Z33" s="481"/>
      <c r="AA33" s="481"/>
      <c r="AB33" s="481"/>
      <c r="AC33" s="481"/>
      <c r="AD33" s="485"/>
      <c r="AE33" s="480">
        <f t="shared" ref="AE33" si="3">SUM(AE26:AK32)</f>
        <v>0</v>
      </c>
      <c r="AF33" s="481"/>
      <c r="AG33" s="481"/>
      <c r="AH33" s="481"/>
      <c r="AI33" s="481"/>
      <c r="AJ33" s="481"/>
      <c r="AK33" s="485"/>
      <c r="AL33" s="480">
        <f>SUM(AL26:AR32)</f>
        <v>13495760</v>
      </c>
      <c r="AM33" s="481"/>
      <c r="AN33" s="481"/>
      <c r="AO33" s="481"/>
      <c r="AP33" s="481"/>
      <c r="AQ33" s="481"/>
      <c r="AR33" s="482"/>
    </row>
    <row r="34" spans="1:44" s="189" customFormat="1" ht="10.5" hidden="1" customHeight="1" thickTop="1" thickBot="1">
      <c r="A34" s="33"/>
      <c r="B34" s="464" t="s">
        <v>247</v>
      </c>
      <c r="C34" s="465"/>
      <c r="D34" s="465"/>
      <c r="E34" s="465"/>
      <c r="F34" s="465"/>
      <c r="G34" s="465"/>
      <c r="H34" s="465"/>
      <c r="I34" s="466"/>
      <c r="J34" s="467">
        <f>TRUNC((J33/AL33)*L92,0)</f>
        <v>6898304</v>
      </c>
      <c r="K34" s="468"/>
      <c r="L34" s="468"/>
      <c r="M34" s="468"/>
      <c r="N34" s="468"/>
      <c r="O34" s="468"/>
      <c r="P34" s="469"/>
      <c r="Q34" s="470">
        <f>TRUNC((Q33/AL33)*L92,0)</f>
        <v>0</v>
      </c>
      <c r="R34" s="471"/>
      <c r="S34" s="471"/>
      <c r="T34" s="471"/>
      <c r="U34" s="471"/>
      <c r="V34" s="471"/>
      <c r="W34" s="472"/>
      <c r="X34" s="473">
        <f>(X33/AL33)*L92</f>
        <v>0</v>
      </c>
      <c r="Y34" s="474"/>
      <c r="Z34" s="474"/>
      <c r="AA34" s="474"/>
      <c r="AB34" s="474"/>
      <c r="AC34" s="474"/>
      <c r="AD34" s="475"/>
      <c r="AE34" s="476">
        <f>(AE33/AL33)*L92</f>
        <v>0</v>
      </c>
      <c r="AF34" s="477"/>
      <c r="AG34" s="477"/>
      <c r="AH34" s="477"/>
      <c r="AI34" s="477"/>
      <c r="AJ34" s="477"/>
      <c r="AK34" s="478"/>
      <c r="AL34" s="467">
        <f t="shared" si="0"/>
        <v>6898304</v>
      </c>
      <c r="AM34" s="468"/>
      <c r="AN34" s="468"/>
      <c r="AO34" s="468"/>
      <c r="AP34" s="468"/>
      <c r="AQ34" s="468"/>
      <c r="AR34" s="479"/>
    </row>
    <row r="35" spans="1:44" s="189" customFormat="1" ht="9.75" customHeight="1">
      <c r="A35" s="450" t="s">
        <v>312</v>
      </c>
      <c r="B35" s="26" t="s">
        <v>61</v>
      </c>
      <c r="C35" s="452" t="s">
        <v>62</v>
      </c>
      <c r="D35" s="452"/>
      <c r="E35" s="452"/>
      <c r="F35" s="452"/>
      <c r="G35" s="452"/>
      <c r="H35" s="453"/>
      <c r="I35" s="27" t="s">
        <v>63</v>
      </c>
      <c r="J35" s="1620">
        <f>'근로소득원천징수영수증(특별공제)-입력'!J35</f>
        <v>0</v>
      </c>
      <c r="K35" s="1621"/>
      <c r="L35" s="1621"/>
      <c r="M35" s="1621"/>
      <c r="N35" s="1621"/>
      <c r="O35" s="1621"/>
      <c r="P35" s="1622"/>
      <c r="Q35" s="1620">
        <f>'근로소득원천징수영수증(특별공제)-입력'!Q35</f>
        <v>0</v>
      </c>
      <c r="R35" s="1621"/>
      <c r="S35" s="1621"/>
      <c r="T35" s="1621"/>
      <c r="U35" s="1621"/>
      <c r="V35" s="1621"/>
      <c r="W35" s="1622"/>
      <c r="X35" s="1620">
        <f>'근로소득원천징수영수증(특별공제)-입력'!X35</f>
        <v>0</v>
      </c>
      <c r="Y35" s="1621"/>
      <c r="Z35" s="1621"/>
      <c r="AA35" s="1621"/>
      <c r="AB35" s="1621"/>
      <c r="AC35" s="1621"/>
      <c r="AD35" s="1622"/>
      <c r="AE35" s="1620">
        <f>'근로소득원천징수영수증(특별공제)-입력'!AE35</f>
        <v>0</v>
      </c>
      <c r="AF35" s="1621"/>
      <c r="AG35" s="1621"/>
      <c r="AH35" s="1621"/>
      <c r="AI35" s="1621"/>
      <c r="AJ35" s="1621"/>
      <c r="AK35" s="1622"/>
      <c r="AL35" s="490">
        <f t="shared" si="0"/>
        <v>0</v>
      </c>
      <c r="AM35" s="490"/>
      <c r="AN35" s="490"/>
      <c r="AO35" s="490"/>
      <c r="AP35" s="490"/>
      <c r="AQ35" s="490"/>
      <c r="AR35" s="491"/>
    </row>
    <row r="36" spans="1:44" s="189" customFormat="1" ht="9.75" customHeight="1">
      <c r="A36" s="378"/>
      <c r="B36" s="2" t="s">
        <v>61</v>
      </c>
      <c r="C36" s="458" t="s">
        <v>64</v>
      </c>
      <c r="D36" s="458"/>
      <c r="E36" s="458"/>
      <c r="F36" s="458"/>
      <c r="G36" s="458"/>
      <c r="H36" s="459"/>
      <c r="I36" s="3" t="s">
        <v>65</v>
      </c>
      <c r="J36" s="1623">
        <f>'근로소득원천징수영수증(특별공제)-입력'!J36</f>
        <v>0</v>
      </c>
      <c r="K36" s="1624"/>
      <c r="L36" s="1624"/>
      <c r="M36" s="1624"/>
      <c r="N36" s="1624"/>
      <c r="O36" s="1624"/>
      <c r="P36" s="1625"/>
      <c r="Q36" s="1623">
        <f>'근로소득원천징수영수증(특별공제)-입력'!Q36</f>
        <v>0</v>
      </c>
      <c r="R36" s="1624"/>
      <c r="S36" s="1624"/>
      <c r="T36" s="1624"/>
      <c r="U36" s="1624"/>
      <c r="V36" s="1624"/>
      <c r="W36" s="1625"/>
      <c r="X36" s="1623">
        <f>'근로소득원천징수영수증(특별공제)-입력'!X36</f>
        <v>0</v>
      </c>
      <c r="Y36" s="1624"/>
      <c r="Z36" s="1624"/>
      <c r="AA36" s="1624"/>
      <c r="AB36" s="1624"/>
      <c r="AC36" s="1624"/>
      <c r="AD36" s="1625"/>
      <c r="AE36" s="1623">
        <f>'근로소득원천징수영수증(특별공제)-입력'!AE36</f>
        <v>0</v>
      </c>
      <c r="AF36" s="1624"/>
      <c r="AG36" s="1624"/>
      <c r="AH36" s="1624"/>
      <c r="AI36" s="1624"/>
      <c r="AJ36" s="1624"/>
      <c r="AK36" s="1625"/>
      <c r="AL36" s="486">
        <f t="shared" si="0"/>
        <v>0</v>
      </c>
      <c r="AM36" s="486"/>
      <c r="AN36" s="486"/>
      <c r="AO36" s="486"/>
      <c r="AP36" s="486"/>
      <c r="AQ36" s="486"/>
      <c r="AR36" s="487"/>
    </row>
    <row r="37" spans="1:44" s="189" customFormat="1" ht="9.75" customHeight="1">
      <c r="A37" s="378"/>
      <c r="B37" s="2" t="s">
        <v>61</v>
      </c>
      <c r="C37" s="458" t="s">
        <v>66</v>
      </c>
      <c r="D37" s="458"/>
      <c r="E37" s="458"/>
      <c r="F37" s="458"/>
      <c r="G37" s="458"/>
      <c r="H37" s="459"/>
      <c r="I37" s="3" t="s">
        <v>67</v>
      </c>
      <c r="J37" s="1623">
        <f>'근로소득원천징수영수증(특별공제)-입력'!J37</f>
        <v>0</v>
      </c>
      <c r="K37" s="1624"/>
      <c r="L37" s="1624"/>
      <c r="M37" s="1624"/>
      <c r="N37" s="1624"/>
      <c r="O37" s="1624"/>
      <c r="P37" s="1625"/>
      <c r="Q37" s="1623">
        <f>'근로소득원천징수영수증(특별공제)-입력'!Q37</f>
        <v>0</v>
      </c>
      <c r="R37" s="1624"/>
      <c r="S37" s="1624"/>
      <c r="T37" s="1624"/>
      <c r="U37" s="1624"/>
      <c r="V37" s="1624"/>
      <c r="W37" s="1625"/>
      <c r="X37" s="1623">
        <f>'근로소득원천징수영수증(특별공제)-입력'!X37</f>
        <v>0</v>
      </c>
      <c r="Y37" s="1624"/>
      <c r="Z37" s="1624"/>
      <c r="AA37" s="1624"/>
      <c r="AB37" s="1624"/>
      <c r="AC37" s="1624"/>
      <c r="AD37" s="1625"/>
      <c r="AE37" s="1623">
        <f>'근로소득원천징수영수증(특별공제)-입력'!AE37</f>
        <v>0</v>
      </c>
      <c r="AF37" s="1624"/>
      <c r="AG37" s="1624"/>
      <c r="AH37" s="1624"/>
      <c r="AI37" s="1624"/>
      <c r="AJ37" s="1624"/>
      <c r="AK37" s="1625"/>
      <c r="AL37" s="486">
        <f t="shared" ref="AL37:AL65" si="4">SUM(J37:AK37)</f>
        <v>0</v>
      </c>
      <c r="AM37" s="486"/>
      <c r="AN37" s="486"/>
      <c r="AO37" s="486"/>
      <c r="AP37" s="486"/>
      <c r="AQ37" s="486"/>
      <c r="AR37" s="487"/>
    </row>
    <row r="38" spans="1:44" s="189" customFormat="1" ht="9.75" customHeight="1">
      <c r="A38" s="378"/>
      <c r="B38" s="4" t="s">
        <v>68</v>
      </c>
      <c r="C38" s="488" t="s">
        <v>69</v>
      </c>
      <c r="D38" s="488"/>
      <c r="E38" s="488"/>
      <c r="F38" s="488"/>
      <c r="G38" s="488"/>
      <c r="H38" s="489"/>
      <c r="I38" s="3" t="s">
        <v>70</v>
      </c>
      <c r="J38" s="1623">
        <f>'근로소득원천징수영수증(특별공제)-입력'!J38</f>
        <v>0</v>
      </c>
      <c r="K38" s="1624"/>
      <c r="L38" s="1624"/>
      <c r="M38" s="1624"/>
      <c r="N38" s="1624"/>
      <c r="O38" s="1624"/>
      <c r="P38" s="1625"/>
      <c r="Q38" s="1623">
        <f>'근로소득원천징수영수증(특별공제)-입력'!Q38</f>
        <v>0</v>
      </c>
      <c r="R38" s="1624"/>
      <c r="S38" s="1624"/>
      <c r="T38" s="1624"/>
      <c r="U38" s="1624"/>
      <c r="V38" s="1624"/>
      <c r="W38" s="1625"/>
      <c r="X38" s="1623">
        <f>'근로소득원천징수영수증(특별공제)-입력'!X38</f>
        <v>0</v>
      </c>
      <c r="Y38" s="1624"/>
      <c r="Z38" s="1624"/>
      <c r="AA38" s="1624"/>
      <c r="AB38" s="1624"/>
      <c r="AC38" s="1624"/>
      <c r="AD38" s="1625"/>
      <c r="AE38" s="1623">
        <f>'근로소득원천징수영수증(특별공제)-입력'!AE38</f>
        <v>0</v>
      </c>
      <c r="AF38" s="1624"/>
      <c r="AG38" s="1624"/>
      <c r="AH38" s="1624"/>
      <c r="AI38" s="1624"/>
      <c r="AJ38" s="1624"/>
      <c r="AK38" s="1625"/>
      <c r="AL38" s="486">
        <f t="shared" si="4"/>
        <v>0</v>
      </c>
      <c r="AM38" s="486"/>
      <c r="AN38" s="486"/>
      <c r="AO38" s="486"/>
      <c r="AP38" s="486"/>
      <c r="AQ38" s="486"/>
      <c r="AR38" s="487"/>
    </row>
    <row r="39" spans="1:44" s="189" customFormat="1" ht="9.75" customHeight="1">
      <c r="A39" s="378"/>
      <c r="B39" s="4" t="s">
        <v>71</v>
      </c>
      <c r="C39" s="458" t="s">
        <v>72</v>
      </c>
      <c r="D39" s="458"/>
      <c r="E39" s="458"/>
      <c r="F39" s="458"/>
      <c r="G39" s="458"/>
      <c r="H39" s="459"/>
      <c r="I39" s="3" t="s">
        <v>73</v>
      </c>
      <c r="J39" s="1623">
        <f>'근로소득원천징수영수증(특별공제)-입력'!J39</f>
        <v>0</v>
      </c>
      <c r="K39" s="1624"/>
      <c r="L39" s="1624"/>
      <c r="M39" s="1624"/>
      <c r="N39" s="1624"/>
      <c r="O39" s="1624"/>
      <c r="P39" s="1625"/>
      <c r="Q39" s="1623">
        <f>'근로소득원천징수영수증(특별공제)-입력'!Q39</f>
        <v>0</v>
      </c>
      <c r="R39" s="1624"/>
      <c r="S39" s="1624"/>
      <c r="T39" s="1624"/>
      <c r="U39" s="1624"/>
      <c r="V39" s="1624"/>
      <c r="W39" s="1625"/>
      <c r="X39" s="1623">
        <f>'근로소득원천징수영수증(특별공제)-입력'!X39</f>
        <v>0</v>
      </c>
      <c r="Y39" s="1624"/>
      <c r="Z39" s="1624"/>
      <c r="AA39" s="1624"/>
      <c r="AB39" s="1624"/>
      <c r="AC39" s="1624"/>
      <c r="AD39" s="1625"/>
      <c r="AE39" s="1623">
        <f>'근로소득원천징수영수증(특별공제)-입력'!AE39</f>
        <v>0</v>
      </c>
      <c r="AF39" s="1624"/>
      <c r="AG39" s="1624"/>
      <c r="AH39" s="1624"/>
      <c r="AI39" s="1624"/>
      <c r="AJ39" s="1624"/>
      <c r="AK39" s="1625"/>
      <c r="AL39" s="486">
        <f t="shared" si="4"/>
        <v>0</v>
      </c>
      <c r="AM39" s="486"/>
      <c r="AN39" s="486"/>
      <c r="AO39" s="486"/>
      <c r="AP39" s="486"/>
      <c r="AQ39" s="486"/>
      <c r="AR39" s="487"/>
    </row>
    <row r="40" spans="1:44" s="189" customFormat="1" ht="9.75" customHeight="1">
      <c r="A40" s="378"/>
      <c r="B40" s="4" t="s">
        <v>74</v>
      </c>
      <c r="C40" s="492" t="s">
        <v>75</v>
      </c>
      <c r="D40" s="492"/>
      <c r="E40" s="492" t="s">
        <v>225</v>
      </c>
      <c r="F40" s="492"/>
      <c r="G40" s="492"/>
      <c r="H40" s="493"/>
      <c r="I40" s="3" t="s">
        <v>76</v>
      </c>
      <c r="J40" s="1623">
        <f>'근로소득원천징수영수증(특별공제)-입력'!J40</f>
        <v>0</v>
      </c>
      <c r="K40" s="1624"/>
      <c r="L40" s="1624"/>
      <c r="M40" s="1624"/>
      <c r="N40" s="1624"/>
      <c r="O40" s="1624"/>
      <c r="P40" s="1625"/>
      <c r="Q40" s="1623">
        <f>'근로소득원천징수영수증(특별공제)-입력'!Q40</f>
        <v>0</v>
      </c>
      <c r="R40" s="1624"/>
      <c r="S40" s="1624"/>
      <c r="T40" s="1624"/>
      <c r="U40" s="1624"/>
      <c r="V40" s="1624"/>
      <c r="W40" s="1625"/>
      <c r="X40" s="1623">
        <f>'근로소득원천징수영수증(특별공제)-입력'!X40</f>
        <v>0</v>
      </c>
      <c r="Y40" s="1624"/>
      <c r="Z40" s="1624"/>
      <c r="AA40" s="1624"/>
      <c r="AB40" s="1624"/>
      <c r="AC40" s="1624"/>
      <c r="AD40" s="1625"/>
      <c r="AE40" s="1623">
        <f>'근로소득원천징수영수증(특별공제)-입력'!AE40</f>
        <v>0</v>
      </c>
      <c r="AF40" s="1624"/>
      <c r="AG40" s="1624"/>
      <c r="AH40" s="1624"/>
      <c r="AI40" s="1624"/>
      <c r="AJ40" s="1624"/>
      <c r="AK40" s="1625"/>
      <c r="AL40" s="486">
        <f t="shared" si="4"/>
        <v>0</v>
      </c>
      <c r="AM40" s="486"/>
      <c r="AN40" s="486"/>
      <c r="AO40" s="486"/>
      <c r="AP40" s="486"/>
      <c r="AQ40" s="486"/>
      <c r="AR40" s="487"/>
    </row>
    <row r="41" spans="1:44" s="189" customFormat="1" ht="9.75" customHeight="1">
      <c r="A41" s="378"/>
      <c r="B41" s="4" t="s">
        <v>74</v>
      </c>
      <c r="C41" s="492" t="s">
        <v>75</v>
      </c>
      <c r="D41" s="492"/>
      <c r="E41" s="492" t="s">
        <v>226</v>
      </c>
      <c r="F41" s="492"/>
      <c r="G41" s="492"/>
      <c r="H41" s="493"/>
      <c r="I41" s="3" t="s">
        <v>77</v>
      </c>
      <c r="J41" s="1623">
        <f>'근로소득원천징수영수증(특별공제)-입력'!J41</f>
        <v>0</v>
      </c>
      <c r="K41" s="1624"/>
      <c r="L41" s="1624"/>
      <c r="M41" s="1624"/>
      <c r="N41" s="1624"/>
      <c r="O41" s="1624"/>
      <c r="P41" s="1625"/>
      <c r="Q41" s="1623">
        <f>'근로소득원천징수영수증(특별공제)-입력'!Q41</f>
        <v>0</v>
      </c>
      <c r="R41" s="1624"/>
      <c r="S41" s="1624"/>
      <c r="T41" s="1624"/>
      <c r="U41" s="1624"/>
      <c r="V41" s="1624"/>
      <c r="W41" s="1625"/>
      <c r="X41" s="1623">
        <f>'근로소득원천징수영수증(특별공제)-입력'!X41</f>
        <v>0</v>
      </c>
      <c r="Y41" s="1624"/>
      <c r="Z41" s="1624"/>
      <c r="AA41" s="1624"/>
      <c r="AB41" s="1624"/>
      <c r="AC41" s="1624"/>
      <c r="AD41" s="1625"/>
      <c r="AE41" s="1623">
        <f>'근로소득원천징수영수증(특별공제)-입력'!AE41</f>
        <v>0</v>
      </c>
      <c r="AF41" s="1624"/>
      <c r="AG41" s="1624"/>
      <c r="AH41" s="1624"/>
      <c r="AI41" s="1624"/>
      <c r="AJ41" s="1624"/>
      <c r="AK41" s="1625"/>
      <c r="AL41" s="486">
        <f t="shared" si="4"/>
        <v>0</v>
      </c>
      <c r="AM41" s="486"/>
      <c r="AN41" s="486"/>
      <c r="AO41" s="486"/>
      <c r="AP41" s="486"/>
      <c r="AQ41" s="486"/>
      <c r="AR41" s="487"/>
    </row>
    <row r="42" spans="1:44" s="189" customFormat="1" ht="9.75" customHeight="1">
      <c r="A42" s="378"/>
      <c r="B42" s="4" t="s">
        <v>74</v>
      </c>
      <c r="C42" s="492" t="s">
        <v>75</v>
      </c>
      <c r="D42" s="492"/>
      <c r="E42" s="492" t="s">
        <v>227</v>
      </c>
      <c r="F42" s="492"/>
      <c r="G42" s="492"/>
      <c r="H42" s="493"/>
      <c r="I42" s="3" t="s">
        <v>78</v>
      </c>
      <c r="J42" s="1623">
        <f>'근로소득원천징수영수증(특별공제)-입력'!J42</f>
        <v>0</v>
      </c>
      <c r="K42" s="1624"/>
      <c r="L42" s="1624"/>
      <c r="M42" s="1624"/>
      <c r="N42" s="1624"/>
      <c r="O42" s="1624"/>
      <c r="P42" s="1625"/>
      <c r="Q42" s="1623">
        <f>'근로소득원천징수영수증(특별공제)-입력'!Q42</f>
        <v>0</v>
      </c>
      <c r="R42" s="1624"/>
      <c r="S42" s="1624"/>
      <c r="T42" s="1624"/>
      <c r="U42" s="1624"/>
      <c r="V42" s="1624"/>
      <c r="W42" s="1625"/>
      <c r="X42" s="1623">
        <f>'근로소득원천징수영수증(특별공제)-입력'!X42</f>
        <v>0</v>
      </c>
      <c r="Y42" s="1624"/>
      <c r="Z42" s="1624"/>
      <c r="AA42" s="1624"/>
      <c r="AB42" s="1624"/>
      <c r="AC42" s="1624"/>
      <c r="AD42" s="1625"/>
      <c r="AE42" s="1623">
        <f>'근로소득원천징수영수증(특별공제)-입력'!AE42</f>
        <v>0</v>
      </c>
      <c r="AF42" s="1624"/>
      <c r="AG42" s="1624"/>
      <c r="AH42" s="1624"/>
      <c r="AI42" s="1624"/>
      <c r="AJ42" s="1624"/>
      <c r="AK42" s="1625"/>
      <c r="AL42" s="486">
        <f t="shared" si="4"/>
        <v>0</v>
      </c>
      <c r="AM42" s="486"/>
      <c r="AN42" s="486"/>
      <c r="AO42" s="486"/>
      <c r="AP42" s="486"/>
      <c r="AQ42" s="486"/>
      <c r="AR42" s="487"/>
    </row>
    <row r="43" spans="1:44" s="189" customFormat="1" ht="9.75" customHeight="1">
      <c r="A43" s="378"/>
      <c r="B43" s="4" t="s">
        <v>74</v>
      </c>
      <c r="C43" s="492" t="s">
        <v>75</v>
      </c>
      <c r="D43" s="492"/>
      <c r="E43" s="492" t="s">
        <v>79</v>
      </c>
      <c r="F43" s="492"/>
      <c r="G43" s="492"/>
      <c r="H43" s="493"/>
      <c r="I43" s="3" t="s">
        <v>80</v>
      </c>
      <c r="J43" s="1623">
        <f>'근로소득원천징수영수증(특별공제)-입력'!J43</f>
        <v>0</v>
      </c>
      <c r="K43" s="1624"/>
      <c r="L43" s="1624"/>
      <c r="M43" s="1624"/>
      <c r="N43" s="1624"/>
      <c r="O43" s="1624"/>
      <c r="P43" s="1625"/>
      <c r="Q43" s="1623">
        <f>'근로소득원천징수영수증(특별공제)-입력'!Q43</f>
        <v>0</v>
      </c>
      <c r="R43" s="1624"/>
      <c r="S43" s="1624"/>
      <c r="T43" s="1624"/>
      <c r="U43" s="1624"/>
      <c r="V43" s="1624"/>
      <c r="W43" s="1625"/>
      <c r="X43" s="1623">
        <f>'근로소득원천징수영수증(특별공제)-입력'!X43</f>
        <v>0</v>
      </c>
      <c r="Y43" s="1624"/>
      <c r="Z43" s="1624"/>
      <c r="AA43" s="1624"/>
      <c r="AB43" s="1624"/>
      <c r="AC43" s="1624"/>
      <c r="AD43" s="1625"/>
      <c r="AE43" s="1623">
        <f>'근로소득원천징수영수증(특별공제)-입력'!AE43</f>
        <v>0</v>
      </c>
      <c r="AF43" s="1624"/>
      <c r="AG43" s="1624"/>
      <c r="AH43" s="1624"/>
      <c r="AI43" s="1624"/>
      <c r="AJ43" s="1624"/>
      <c r="AK43" s="1625"/>
      <c r="AL43" s="486">
        <f t="shared" si="4"/>
        <v>0</v>
      </c>
      <c r="AM43" s="486"/>
      <c r="AN43" s="486"/>
      <c r="AO43" s="486"/>
      <c r="AP43" s="486"/>
      <c r="AQ43" s="486"/>
      <c r="AR43" s="487"/>
    </row>
    <row r="44" spans="1:44" s="189" customFormat="1" ht="9.75" customHeight="1">
      <c r="A44" s="378"/>
      <c r="B44" s="4" t="s">
        <v>74</v>
      </c>
      <c r="C44" s="492" t="s">
        <v>75</v>
      </c>
      <c r="D44" s="492"/>
      <c r="E44" s="492" t="s">
        <v>81</v>
      </c>
      <c r="F44" s="492"/>
      <c r="G44" s="492"/>
      <c r="H44" s="493"/>
      <c r="I44" s="3" t="s">
        <v>82</v>
      </c>
      <c r="J44" s="1623">
        <f>'근로소득원천징수영수증(특별공제)-입력'!J44</f>
        <v>0</v>
      </c>
      <c r="K44" s="1624"/>
      <c r="L44" s="1624"/>
      <c r="M44" s="1624"/>
      <c r="N44" s="1624"/>
      <c r="O44" s="1624"/>
      <c r="P44" s="1625"/>
      <c r="Q44" s="1623">
        <f>'근로소득원천징수영수증(특별공제)-입력'!Q44</f>
        <v>0</v>
      </c>
      <c r="R44" s="1624"/>
      <c r="S44" s="1624"/>
      <c r="T44" s="1624"/>
      <c r="U44" s="1624"/>
      <c r="V44" s="1624"/>
      <c r="W44" s="1625"/>
      <c r="X44" s="1623">
        <f>'근로소득원천징수영수증(특별공제)-입력'!X44</f>
        <v>0</v>
      </c>
      <c r="Y44" s="1624"/>
      <c r="Z44" s="1624"/>
      <c r="AA44" s="1624"/>
      <c r="AB44" s="1624"/>
      <c r="AC44" s="1624"/>
      <c r="AD44" s="1625"/>
      <c r="AE44" s="1623">
        <f>'근로소득원천징수영수증(특별공제)-입력'!AE44</f>
        <v>0</v>
      </c>
      <c r="AF44" s="1624"/>
      <c r="AG44" s="1624"/>
      <c r="AH44" s="1624"/>
      <c r="AI44" s="1624"/>
      <c r="AJ44" s="1624"/>
      <c r="AK44" s="1625"/>
      <c r="AL44" s="486">
        <f t="shared" si="4"/>
        <v>0</v>
      </c>
      <c r="AM44" s="486"/>
      <c r="AN44" s="486"/>
      <c r="AO44" s="486"/>
      <c r="AP44" s="486"/>
      <c r="AQ44" s="486"/>
      <c r="AR44" s="487"/>
    </row>
    <row r="45" spans="1:44" s="189" customFormat="1" ht="9.75" customHeight="1">
      <c r="A45" s="378"/>
      <c r="B45" s="4" t="s">
        <v>83</v>
      </c>
      <c r="C45" s="492" t="s">
        <v>84</v>
      </c>
      <c r="D45" s="492"/>
      <c r="E45" s="492"/>
      <c r="F45" s="492"/>
      <c r="G45" s="492"/>
      <c r="H45" s="493"/>
      <c r="I45" s="3" t="s">
        <v>85</v>
      </c>
      <c r="J45" s="1623">
        <f>'근로소득원천징수영수증(특별공제)-입력'!J45</f>
        <v>0</v>
      </c>
      <c r="K45" s="1624"/>
      <c r="L45" s="1624"/>
      <c r="M45" s="1624"/>
      <c r="N45" s="1624"/>
      <c r="O45" s="1624"/>
      <c r="P45" s="1625"/>
      <c r="Q45" s="1623">
        <f>'근로소득원천징수영수증(특별공제)-입력'!Q45</f>
        <v>0</v>
      </c>
      <c r="R45" s="1624"/>
      <c r="S45" s="1624"/>
      <c r="T45" s="1624"/>
      <c r="U45" s="1624"/>
      <c r="V45" s="1624"/>
      <c r="W45" s="1625"/>
      <c r="X45" s="1623">
        <f>'근로소득원천징수영수증(특별공제)-입력'!X45</f>
        <v>0</v>
      </c>
      <c r="Y45" s="1624"/>
      <c r="Z45" s="1624"/>
      <c r="AA45" s="1624"/>
      <c r="AB45" s="1624"/>
      <c r="AC45" s="1624"/>
      <c r="AD45" s="1625"/>
      <c r="AE45" s="1623">
        <f>'근로소득원천징수영수증(특별공제)-입력'!AE45</f>
        <v>0</v>
      </c>
      <c r="AF45" s="1624"/>
      <c r="AG45" s="1624"/>
      <c r="AH45" s="1624"/>
      <c r="AI45" s="1624"/>
      <c r="AJ45" s="1624"/>
      <c r="AK45" s="1625"/>
      <c r="AL45" s="486">
        <f t="shared" si="4"/>
        <v>0</v>
      </c>
      <c r="AM45" s="486"/>
      <c r="AN45" s="486"/>
      <c r="AO45" s="486"/>
      <c r="AP45" s="486"/>
      <c r="AQ45" s="486"/>
      <c r="AR45" s="487"/>
    </row>
    <row r="46" spans="1:44" s="189" customFormat="1" ht="9.75" hidden="1" customHeight="1">
      <c r="A46" s="378"/>
      <c r="B46" s="4" t="s">
        <v>86</v>
      </c>
      <c r="C46" s="492" t="s">
        <v>87</v>
      </c>
      <c r="D46" s="492"/>
      <c r="E46" s="492"/>
      <c r="F46" s="492"/>
      <c r="G46" s="492"/>
      <c r="H46" s="493"/>
      <c r="I46" s="3" t="s">
        <v>88</v>
      </c>
      <c r="J46" s="1623">
        <f>'근로소득원천징수영수증(특별공제)-입력'!J46</f>
        <v>0</v>
      </c>
      <c r="K46" s="1624"/>
      <c r="L46" s="1624"/>
      <c r="M46" s="1624"/>
      <c r="N46" s="1624"/>
      <c r="O46" s="1624"/>
      <c r="P46" s="1625"/>
      <c r="Q46" s="1623">
        <f>'근로소득원천징수영수증(특별공제)-입력'!Q46</f>
        <v>0</v>
      </c>
      <c r="R46" s="1624"/>
      <c r="S46" s="1624"/>
      <c r="T46" s="1624"/>
      <c r="U46" s="1624"/>
      <c r="V46" s="1624"/>
      <c r="W46" s="1625"/>
      <c r="X46" s="1623">
        <f>'근로소득원천징수영수증(특별공제)-입력'!X46</f>
        <v>0</v>
      </c>
      <c r="Y46" s="1624"/>
      <c r="Z46" s="1624"/>
      <c r="AA46" s="1624"/>
      <c r="AB46" s="1624"/>
      <c r="AC46" s="1624"/>
      <c r="AD46" s="1625"/>
      <c r="AE46" s="1623">
        <f>'근로소득원천징수영수증(특별공제)-입력'!AE46</f>
        <v>0</v>
      </c>
      <c r="AF46" s="1624"/>
      <c r="AG46" s="1624"/>
      <c r="AH46" s="1624"/>
      <c r="AI46" s="1624"/>
      <c r="AJ46" s="1624"/>
      <c r="AK46" s="1625"/>
      <c r="AL46" s="486">
        <f t="shared" si="4"/>
        <v>0</v>
      </c>
      <c r="AM46" s="486"/>
      <c r="AN46" s="486"/>
      <c r="AO46" s="486"/>
      <c r="AP46" s="486"/>
      <c r="AQ46" s="486"/>
      <c r="AR46" s="487"/>
    </row>
    <row r="47" spans="1:44" s="189" customFormat="1" ht="9.75" hidden="1" customHeight="1">
      <c r="A47" s="378"/>
      <c r="B47" s="4" t="s">
        <v>89</v>
      </c>
      <c r="C47" s="492" t="s">
        <v>90</v>
      </c>
      <c r="D47" s="492"/>
      <c r="E47" s="492"/>
      <c r="F47" s="492"/>
      <c r="G47" s="492"/>
      <c r="H47" s="493"/>
      <c r="I47" s="3" t="s">
        <v>91</v>
      </c>
      <c r="J47" s="1623">
        <f>'근로소득원천징수영수증(특별공제)-입력'!J47</f>
        <v>0</v>
      </c>
      <c r="K47" s="1624"/>
      <c r="L47" s="1624"/>
      <c r="M47" s="1624"/>
      <c r="N47" s="1624"/>
      <c r="O47" s="1624"/>
      <c r="P47" s="1625"/>
      <c r="Q47" s="1623">
        <f>'근로소득원천징수영수증(특별공제)-입력'!Q47</f>
        <v>0</v>
      </c>
      <c r="R47" s="1624"/>
      <c r="S47" s="1624"/>
      <c r="T47" s="1624"/>
      <c r="U47" s="1624"/>
      <c r="V47" s="1624"/>
      <c r="W47" s="1625"/>
      <c r="X47" s="1623">
        <f>'근로소득원천징수영수증(특별공제)-입력'!X47</f>
        <v>0</v>
      </c>
      <c r="Y47" s="1624"/>
      <c r="Z47" s="1624"/>
      <c r="AA47" s="1624"/>
      <c r="AB47" s="1624"/>
      <c r="AC47" s="1624"/>
      <c r="AD47" s="1625"/>
      <c r="AE47" s="1623">
        <f>'근로소득원천징수영수증(특별공제)-입력'!AE47</f>
        <v>0</v>
      </c>
      <c r="AF47" s="1624"/>
      <c r="AG47" s="1624"/>
      <c r="AH47" s="1624"/>
      <c r="AI47" s="1624"/>
      <c r="AJ47" s="1624"/>
      <c r="AK47" s="1625"/>
      <c r="AL47" s="486">
        <f t="shared" si="4"/>
        <v>0</v>
      </c>
      <c r="AM47" s="486"/>
      <c r="AN47" s="486"/>
      <c r="AO47" s="486"/>
      <c r="AP47" s="486"/>
      <c r="AQ47" s="486"/>
      <c r="AR47" s="487"/>
    </row>
    <row r="48" spans="1:44" s="189" customFormat="1" ht="9.75" hidden="1" customHeight="1">
      <c r="A48" s="378"/>
      <c r="B48" s="4" t="s">
        <v>92</v>
      </c>
      <c r="C48" s="492" t="s">
        <v>93</v>
      </c>
      <c r="D48" s="492"/>
      <c r="E48" s="492"/>
      <c r="F48" s="492"/>
      <c r="G48" s="492"/>
      <c r="H48" s="493"/>
      <c r="I48" s="3" t="s">
        <v>94</v>
      </c>
      <c r="J48" s="1623">
        <f>'근로소득원천징수영수증(특별공제)-입력'!J48</f>
        <v>0</v>
      </c>
      <c r="K48" s="1624"/>
      <c r="L48" s="1624"/>
      <c r="M48" s="1624"/>
      <c r="N48" s="1624"/>
      <c r="O48" s="1624"/>
      <c r="P48" s="1625"/>
      <c r="Q48" s="1623">
        <f>'근로소득원천징수영수증(특별공제)-입력'!Q48</f>
        <v>0</v>
      </c>
      <c r="R48" s="1624"/>
      <c r="S48" s="1624"/>
      <c r="T48" s="1624"/>
      <c r="U48" s="1624"/>
      <c r="V48" s="1624"/>
      <c r="W48" s="1625"/>
      <c r="X48" s="1623">
        <f>'근로소득원천징수영수증(특별공제)-입력'!X48</f>
        <v>0</v>
      </c>
      <c r="Y48" s="1624"/>
      <c r="Z48" s="1624"/>
      <c r="AA48" s="1624"/>
      <c r="AB48" s="1624"/>
      <c r="AC48" s="1624"/>
      <c r="AD48" s="1625"/>
      <c r="AE48" s="1623">
        <f>'근로소득원천징수영수증(특별공제)-입력'!AE48</f>
        <v>0</v>
      </c>
      <c r="AF48" s="1624"/>
      <c r="AG48" s="1624"/>
      <c r="AH48" s="1624"/>
      <c r="AI48" s="1624"/>
      <c r="AJ48" s="1624"/>
      <c r="AK48" s="1625"/>
      <c r="AL48" s="486">
        <f t="shared" si="4"/>
        <v>0</v>
      </c>
      <c r="AM48" s="486"/>
      <c r="AN48" s="486"/>
      <c r="AO48" s="486"/>
      <c r="AP48" s="486"/>
      <c r="AQ48" s="486"/>
      <c r="AR48" s="487"/>
    </row>
    <row r="49" spans="1:44" s="189" customFormat="1" ht="9.75" hidden="1" customHeight="1">
      <c r="A49" s="378"/>
      <c r="B49" s="4" t="s">
        <v>95</v>
      </c>
      <c r="C49" s="492" t="s">
        <v>96</v>
      </c>
      <c r="D49" s="492"/>
      <c r="E49" s="492"/>
      <c r="F49" s="492"/>
      <c r="G49" s="492"/>
      <c r="H49" s="493"/>
      <c r="I49" s="3" t="s">
        <v>97</v>
      </c>
      <c r="J49" s="1623">
        <f>'근로소득원천징수영수증(특별공제)-입력'!J49</f>
        <v>0</v>
      </c>
      <c r="K49" s="1624"/>
      <c r="L49" s="1624"/>
      <c r="M49" s="1624"/>
      <c r="N49" s="1624"/>
      <c r="O49" s="1624"/>
      <c r="P49" s="1625"/>
      <c r="Q49" s="1623">
        <f>'근로소득원천징수영수증(특별공제)-입력'!Q49</f>
        <v>0</v>
      </c>
      <c r="R49" s="1624"/>
      <c r="S49" s="1624"/>
      <c r="T49" s="1624"/>
      <c r="U49" s="1624"/>
      <c r="V49" s="1624"/>
      <c r="W49" s="1625"/>
      <c r="X49" s="1623">
        <f>'근로소득원천징수영수증(특별공제)-입력'!X49</f>
        <v>0</v>
      </c>
      <c r="Y49" s="1624"/>
      <c r="Z49" s="1624"/>
      <c r="AA49" s="1624"/>
      <c r="AB49" s="1624"/>
      <c r="AC49" s="1624"/>
      <c r="AD49" s="1625"/>
      <c r="AE49" s="1623">
        <f>'근로소득원천징수영수증(특별공제)-입력'!AE49</f>
        <v>0</v>
      </c>
      <c r="AF49" s="1624"/>
      <c r="AG49" s="1624"/>
      <c r="AH49" s="1624"/>
      <c r="AI49" s="1624"/>
      <c r="AJ49" s="1624"/>
      <c r="AK49" s="1625"/>
      <c r="AL49" s="486">
        <f t="shared" si="4"/>
        <v>0</v>
      </c>
      <c r="AM49" s="486"/>
      <c r="AN49" s="486"/>
      <c r="AO49" s="486"/>
      <c r="AP49" s="486"/>
      <c r="AQ49" s="486"/>
      <c r="AR49" s="487"/>
    </row>
    <row r="50" spans="1:44" s="189" customFormat="1" ht="9.75" hidden="1" customHeight="1">
      <c r="A50" s="378"/>
      <c r="B50" s="4" t="s">
        <v>98</v>
      </c>
      <c r="C50" s="492" t="s">
        <v>99</v>
      </c>
      <c r="D50" s="492"/>
      <c r="E50" s="492"/>
      <c r="F50" s="492"/>
      <c r="G50" s="492"/>
      <c r="H50" s="493"/>
      <c r="I50" s="3" t="s">
        <v>100</v>
      </c>
      <c r="J50" s="1623">
        <f>'근로소득원천징수영수증(특별공제)-입력'!J50</f>
        <v>0</v>
      </c>
      <c r="K50" s="1624"/>
      <c r="L50" s="1624"/>
      <c r="M50" s="1624"/>
      <c r="N50" s="1624"/>
      <c r="O50" s="1624"/>
      <c r="P50" s="1625"/>
      <c r="Q50" s="1623">
        <f>'근로소득원천징수영수증(특별공제)-입력'!Q50</f>
        <v>0</v>
      </c>
      <c r="R50" s="1624"/>
      <c r="S50" s="1624"/>
      <c r="T50" s="1624"/>
      <c r="U50" s="1624"/>
      <c r="V50" s="1624"/>
      <c r="W50" s="1625"/>
      <c r="X50" s="1623">
        <f>'근로소득원천징수영수증(특별공제)-입력'!X50</f>
        <v>0</v>
      </c>
      <c r="Y50" s="1624"/>
      <c r="Z50" s="1624"/>
      <c r="AA50" s="1624"/>
      <c r="AB50" s="1624"/>
      <c r="AC50" s="1624"/>
      <c r="AD50" s="1625"/>
      <c r="AE50" s="1623">
        <f>'근로소득원천징수영수증(특별공제)-입력'!AE50</f>
        <v>0</v>
      </c>
      <c r="AF50" s="1624"/>
      <c r="AG50" s="1624"/>
      <c r="AH50" s="1624"/>
      <c r="AI50" s="1624"/>
      <c r="AJ50" s="1624"/>
      <c r="AK50" s="1625"/>
      <c r="AL50" s="486">
        <f t="shared" si="4"/>
        <v>0</v>
      </c>
      <c r="AM50" s="486"/>
      <c r="AN50" s="486"/>
      <c r="AO50" s="486"/>
      <c r="AP50" s="486"/>
      <c r="AQ50" s="486"/>
      <c r="AR50" s="487"/>
    </row>
    <row r="51" spans="1:44" s="189" customFormat="1" ht="9.75" customHeight="1">
      <c r="A51" s="378"/>
      <c r="B51" s="4" t="s">
        <v>101</v>
      </c>
      <c r="C51" s="492" t="s">
        <v>102</v>
      </c>
      <c r="D51" s="492"/>
      <c r="E51" s="492"/>
      <c r="F51" s="492"/>
      <c r="G51" s="492"/>
      <c r="H51" s="493"/>
      <c r="I51" s="3" t="s">
        <v>103</v>
      </c>
      <c r="J51" s="1623">
        <f>'근로소득원천징수영수증(특별공제)-입력'!J51</f>
        <v>0</v>
      </c>
      <c r="K51" s="1624"/>
      <c r="L51" s="1624"/>
      <c r="M51" s="1624"/>
      <c r="N51" s="1624"/>
      <c r="O51" s="1624"/>
      <c r="P51" s="1625"/>
      <c r="Q51" s="1623">
        <f>'근로소득원천징수영수증(특별공제)-입력'!Q51</f>
        <v>0</v>
      </c>
      <c r="R51" s="1624"/>
      <c r="S51" s="1624"/>
      <c r="T51" s="1624"/>
      <c r="U51" s="1624"/>
      <c r="V51" s="1624"/>
      <c r="W51" s="1625"/>
      <c r="X51" s="1623">
        <f>'근로소득원천징수영수증(특별공제)-입력'!X51</f>
        <v>0</v>
      </c>
      <c r="Y51" s="1624"/>
      <c r="Z51" s="1624"/>
      <c r="AA51" s="1624"/>
      <c r="AB51" s="1624"/>
      <c r="AC51" s="1624"/>
      <c r="AD51" s="1625"/>
      <c r="AE51" s="1623">
        <f>'근로소득원천징수영수증(특별공제)-입력'!AE51</f>
        <v>0</v>
      </c>
      <c r="AF51" s="1624"/>
      <c r="AG51" s="1624"/>
      <c r="AH51" s="1624"/>
      <c r="AI51" s="1624"/>
      <c r="AJ51" s="1624"/>
      <c r="AK51" s="1625"/>
      <c r="AL51" s="486">
        <f t="shared" si="4"/>
        <v>0</v>
      </c>
      <c r="AM51" s="486"/>
      <c r="AN51" s="486"/>
      <c r="AO51" s="486"/>
      <c r="AP51" s="486"/>
      <c r="AQ51" s="486"/>
      <c r="AR51" s="487"/>
    </row>
    <row r="52" spans="1:44" s="189" customFormat="1" ht="9.75" hidden="1" customHeight="1">
      <c r="A52" s="378"/>
      <c r="B52" s="5" t="s">
        <v>104</v>
      </c>
      <c r="C52" s="494" t="s">
        <v>105</v>
      </c>
      <c r="D52" s="494"/>
      <c r="E52" s="494"/>
      <c r="F52" s="494"/>
      <c r="G52" s="494"/>
      <c r="H52" s="495"/>
      <c r="I52" s="6" t="s">
        <v>106</v>
      </c>
      <c r="J52" s="1623">
        <f>'근로소득원천징수영수증(특별공제)-입력'!J52</f>
        <v>0</v>
      </c>
      <c r="K52" s="1624"/>
      <c r="L52" s="1624"/>
      <c r="M52" s="1624"/>
      <c r="N52" s="1624"/>
      <c r="O52" s="1624"/>
      <c r="P52" s="1625"/>
      <c r="Q52" s="1623">
        <f>'근로소득원천징수영수증(특별공제)-입력'!Q52</f>
        <v>0</v>
      </c>
      <c r="R52" s="1624"/>
      <c r="S52" s="1624"/>
      <c r="T52" s="1624"/>
      <c r="U52" s="1624"/>
      <c r="V52" s="1624"/>
      <c r="W52" s="1625"/>
      <c r="X52" s="1623">
        <f>'근로소득원천징수영수증(특별공제)-입력'!X52</f>
        <v>0</v>
      </c>
      <c r="Y52" s="1624"/>
      <c r="Z52" s="1624"/>
      <c r="AA52" s="1624"/>
      <c r="AB52" s="1624"/>
      <c r="AC52" s="1624"/>
      <c r="AD52" s="1625"/>
      <c r="AE52" s="1623">
        <f>'근로소득원천징수영수증(특별공제)-입력'!AE52</f>
        <v>0</v>
      </c>
      <c r="AF52" s="1624"/>
      <c r="AG52" s="1624"/>
      <c r="AH52" s="1624"/>
      <c r="AI52" s="1624"/>
      <c r="AJ52" s="1624"/>
      <c r="AK52" s="1625"/>
      <c r="AL52" s="500">
        <f t="shared" si="4"/>
        <v>0</v>
      </c>
      <c r="AM52" s="500"/>
      <c r="AN52" s="500"/>
      <c r="AO52" s="500"/>
      <c r="AP52" s="500"/>
      <c r="AQ52" s="500"/>
      <c r="AR52" s="501"/>
    </row>
    <row r="53" spans="1:44" s="189" customFormat="1" ht="9.75" hidden="1" customHeight="1">
      <c r="A53" s="378"/>
      <c r="B53" s="4" t="s">
        <v>107</v>
      </c>
      <c r="C53" s="492" t="s">
        <v>108</v>
      </c>
      <c r="D53" s="492"/>
      <c r="E53" s="492"/>
      <c r="F53" s="492"/>
      <c r="G53" s="492"/>
      <c r="H53" s="493"/>
      <c r="I53" s="3" t="s">
        <v>109</v>
      </c>
      <c r="J53" s="1623">
        <f>'근로소득원천징수영수증(특별공제)-입력'!J53</f>
        <v>0</v>
      </c>
      <c r="K53" s="1624"/>
      <c r="L53" s="1624"/>
      <c r="M53" s="1624"/>
      <c r="N53" s="1624"/>
      <c r="O53" s="1624"/>
      <c r="P53" s="1625"/>
      <c r="Q53" s="1623">
        <f>'근로소득원천징수영수증(특별공제)-입력'!Q53</f>
        <v>0</v>
      </c>
      <c r="R53" s="1624"/>
      <c r="S53" s="1624"/>
      <c r="T53" s="1624"/>
      <c r="U53" s="1624"/>
      <c r="V53" s="1624"/>
      <c r="W53" s="1625"/>
      <c r="X53" s="1623">
        <f>'근로소득원천징수영수증(특별공제)-입력'!X53</f>
        <v>0</v>
      </c>
      <c r="Y53" s="1624"/>
      <c r="Z53" s="1624"/>
      <c r="AA53" s="1624"/>
      <c r="AB53" s="1624"/>
      <c r="AC53" s="1624"/>
      <c r="AD53" s="1625"/>
      <c r="AE53" s="1623">
        <f>'근로소득원천징수영수증(특별공제)-입력'!AE53</f>
        <v>0</v>
      </c>
      <c r="AF53" s="1624"/>
      <c r="AG53" s="1624"/>
      <c r="AH53" s="1624"/>
      <c r="AI53" s="1624"/>
      <c r="AJ53" s="1624"/>
      <c r="AK53" s="1625"/>
      <c r="AL53" s="486">
        <f t="shared" si="4"/>
        <v>0</v>
      </c>
      <c r="AM53" s="486"/>
      <c r="AN53" s="486"/>
      <c r="AO53" s="486"/>
      <c r="AP53" s="486"/>
      <c r="AQ53" s="486"/>
      <c r="AR53" s="487"/>
    </row>
    <row r="54" spans="1:44" s="189" customFormat="1" ht="9.75" hidden="1" customHeight="1">
      <c r="A54" s="378"/>
      <c r="B54" s="4" t="s">
        <v>110</v>
      </c>
      <c r="C54" s="492" t="s">
        <v>111</v>
      </c>
      <c r="D54" s="492"/>
      <c r="E54" s="492"/>
      <c r="F54" s="492"/>
      <c r="G54" s="492"/>
      <c r="H54" s="493"/>
      <c r="I54" s="3" t="s">
        <v>112</v>
      </c>
      <c r="J54" s="1623">
        <f>'근로소득원천징수영수증(특별공제)-입력'!J54</f>
        <v>0</v>
      </c>
      <c r="K54" s="1624"/>
      <c r="L54" s="1624"/>
      <c r="M54" s="1624"/>
      <c r="N54" s="1624"/>
      <c r="O54" s="1624"/>
      <c r="P54" s="1625"/>
      <c r="Q54" s="1623">
        <f>'근로소득원천징수영수증(특별공제)-입력'!Q54</f>
        <v>0</v>
      </c>
      <c r="R54" s="1624"/>
      <c r="S54" s="1624"/>
      <c r="T54" s="1624"/>
      <c r="U54" s="1624"/>
      <c r="V54" s="1624"/>
      <c r="W54" s="1625"/>
      <c r="X54" s="1623">
        <f>'근로소득원천징수영수증(특별공제)-입력'!X54</f>
        <v>0</v>
      </c>
      <c r="Y54" s="1624"/>
      <c r="Z54" s="1624"/>
      <c r="AA54" s="1624"/>
      <c r="AB54" s="1624"/>
      <c r="AC54" s="1624"/>
      <c r="AD54" s="1625"/>
      <c r="AE54" s="1623">
        <f>'근로소득원천징수영수증(특별공제)-입력'!AE54</f>
        <v>0</v>
      </c>
      <c r="AF54" s="1624"/>
      <c r="AG54" s="1624"/>
      <c r="AH54" s="1624"/>
      <c r="AI54" s="1624"/>
      <c r="AJ54" s="1624"/>
      <c r="AK54" s="1625"/>
      <c r="AL54" s="486">
        <f t="shared" si="4"/>
        <v>0</v>
      </c>
      <c r="AM54" s="486"/>
      <c r="AN54" s="486"/>
      <c r="AO54" s="486"/>
      <c r="AP54" s="486"/>
      <c r="AQ54" s="486"/>
      <c r="AR54" s="487"/>
    </row>
    <row r="55" spans="1:44" s="189" customFormat="1" ht="9.75" hidden="1" customHeight="1">
      <c r="A55" s="378"/>
      <c r="B55" s="5" t="s">
        <v>113</v>
      </c>
      <c r="C55" s="494" t="s">
        <v>114</v>
      </c>
      <c r="D55" s="494"/>
      <c r="E55" s="494"/>
      <c r="F55" s="494"/>
      <c r="G55" s="494"/>
      <c r="H55" s="495"/>
      <c r="I55" s="6" t="s">
        <v>115</v>
      </c>
      <c r="J55" s="1623">
        <f>'근로소득원천징수영수증(특별공제)-입력'!J55</f>
        <v>0</v>
      </c>
      <c r="K55" s="1624"/>
      <c r="L55" s="1624"/>
      <c r="M55" s="1624"/>
      <c r="N55" s="1624"/>
      <c r="O55" s="1624"/>
      <c r="P55" s="1625"/>
      <c r="Q55" s="1623">
        <f>'근로소득원천징수영수증(특별공제)-입력'!Q55</f>
        <v>0</v>
      </c>
      <c r="R55" s="1624"/>
      <c r="S55" s="1624"/>
      <c r="T55" s="1624"/>
      <c r="U55" s="1624"/>
      <c r="V55" s="1624"/>
      <c r="W55" s="1625"/>
      <c r="X55" s="1623">
        <f>'근로소득원천징수영수증(특별공제)-입력'!X55</f>
        <v>0</v>
      </c>
      <c r="Y55" s="1624"/>
      <c r="Z55" s="1624"/>
      <c r="AA55" s="1624"/>
      <c r="AB55" s="1624"/>
      <c r="AC55" s="1624"/>
      <c r="AD55" s="1625"/>
      <c r="AE55" s="1623">
        <f>'근로소득원천징수영수증(특별공제)-입력'!AE55</f>
        <v>0</v>
      </c>
      <c r="AF55" s="1624"/>
      <c r="AG55" s="1624"/>
      <c r="AH55" s="1624"/>
      <c r="AI55" s="1624"/>
      <c r="AJ55" s="1624"/>
      <c r="AK55" s="1625"/>
      <c r="AL55" s="500">
        <f t="shared" si="4"/>
        <v>0</v>
      </c>
      <c r="AM55" s="500"/>
      <c r="AN55" s="500"/>
      <c r="AO55" s="500"/>
      <c r="AP55" s="500"/>
      <c r="AQ55" s="500"/>
      <c r="AR55" s="501"/>
    </row>
    <row r="56" spans="1:44" s="189" customFormat="1" ht="9.75" hidden="1" customHeight="1">
      <c r="A56" s="378"/>
      <c r="B56" s="4" t="s">
        <v>116</v>
      </c>
      <c r="C56" s="492" t="s">
        <v>117</v>
      </c>
      <c r="D56" s="492"/>
      <c r="E56" s="492"/>
      <c r="F56" s="492"/>
      <c r="G56" s="492"/>
      <c r="H56" s="493"/>
      <c r="I56" s="3" t="s">
        <v>118</v>
      </c>
      <c r="J56" s="1623">
        <f>'근로소득원천징수영수증(특별공제)-입력'!J56</f>
        <v>0</v>
      </c>
      <c r="K56" s="1624"/>
      <c r="L56" s="1624"/>
      <c r="M56" s="1624"/>
      <c r="N56" s="1624"/>
      <c r="O56" s="1624"/>
      <c r="P56" s="1625"/>
      <c r="Q56" s="1623">
        <f>'근로소득원천징수영수증(특별공제)-입력'!Q56</f>
        <v>0</v>
      </c>
      <c r="R56" s="1624"/>
      <c r="S56" s="1624"/>
      <c r="T56" s="1624"/>
      <c r="U56" s="1624"/>
      <c r="V56" s="1624"/>
      <c r="W56" s="1625"/>
      <c r="X56" s="1623">
        <f>'근로소득원천징수영수증(특별공제)-입력'!X56</f>
        <v>0</v>
      </c>
      <c r="Y56" s="1624"/>
      <c r="Z56" s="1624"/>
      <c r="AA56" s="1624"/>
      <c r="AB56" s="1624"/>
      <c r="AC56" s="1624"/>
      <c r="AD56" s="1625"/>
      <c r="AE56" s="1623">
        <f>'근로소득원천징수영수증(특별공제)-입력'!AE56</f>
        <v>0</v>
      </c>
      <c r="AF56" s="1624"/>
      <c r="AG56" s="1624"/>
      <c r="AH56" s="1624"/>
      <c r="AI56" s="1624"/>
      <c r="AJ56" s="1624"/>
      <c r="AK56" s="1625"/>
      <c r="AL56" s="486">
        <f>SUM(J56:AK56)</f>
        <v>0</v>
      </c>
      <c r="AM56" s="486"/>
      <c r="AN56" s="486"/>
      <c r="AO56" s="486"/>
      <c r="AP56" s="486"/>
      <c r="AQ56" s="486"/>
      <c r="AR56" s="487"/>
    </row>
    <row r="57" spans="1:44" s="189" customFormat="1" ht="9.75" hidden="1" customHeight="1">
      <c r="A57" s="378"/>
      <c r="B57" s="4" t="s">
        <v>119</v>
      </c>
      <c r="C57" s="492" t="s">
        <v>120</v>
      </c>
      <c r="D57" s="492"/>
      <c r="E57" s="492"/>
      <c r="F57" s="492"/>
      <c r="G57" s="492"/>
      <c r="H57" s="493"/>
      <c r="I57" s="3" t="s">
        <v>121</v>
      </c>
      <c r="J57" s="1623">
        <f>'근로소득원천징수영수증(특별공제)-입력'!J57</f>
        <v>0</v>
      </c>
      <c r="K57" s="1624"/>
      <c r="L57" s="1624"/>
      <c r="M57" s="1624"/>
      <c r="N57" s="1624"/>
      <c r="O57" s="1624"/>
      <c r="P57" s="1625"/>
      <c r="Q57" s="1623">
        <f>'근로소득원천징수영수증(특별공제)-입력'!Q57</f>
        <v>0</v>
      </c>
      <c r="R57" s="1624"/>
      <c r="S57" s="1624"/>
      <c r="T57" s="1624"/>
      <c r="U57" s="1624"/>
      <c r="V57" s="1624"/>
      <c r="W57" s="1625"/>
      <c r="X57" s="1623">
        <f>'근로소득원천징수영수증(특별공제)-입력'!X57</f>
        <v>0</v>
      </c>
      <c r="Y57" s="1624"/>
      <c r="Z57" s="1624"/>
      <c r="AA57" s="1624"/>
      <c r="AB57" s="1624"/>
      <c r="AC57" s="1624"/>
      <c r="AD57" s="1625"/>
      <c r="AE57" s="1623">
        <f>'근로소득원천징수영수증(특별공제)-입력'!AE57</f>
        <v>0</v>
      </c>
      <c r="AF57" s="1624"/>
      <c r="AG57" s="1624"/>
      <c r="AH57" s="1624"/>
      <c r="AI57" s="1624"/>
      <c r="AJ57" s="1624"/>
      <c r="AK57" s="1625"/>
      <c r="AL57" s="486">
        <f>SUM(J57:AK57)</f>
        <v>0</v>
      </c>
      <c r="AM57" s="486"/>
      <c r="AN57" s="486"/>
      <c r="AO57" s="486"/>
      <c r="AP57" s="486"/>
      <c r="AQ57" s="486"/>
      <c r="AR57" s="487"/>
    </row>
    <row r="58" spans="1:44" s="189" customFormat="1" ht="9.75" hidden="1" customHeight="1">
      <c r="A58" s="378"/>
      <c r="B58" s="4" t="s">
        <v>122</v>
      </c>
      <c r="C58" s="492" t="s">
        <v>123</v>
      </c>
      <c r="D58" s="492"/>
      <c r="E58" s="492"/>
      <c r="F58" s="492"/>
      <c r="G58" s="492"/>
      <c r="H58" s="493"/>
      <c r="I58" s="3" t="s">
        <v>124</v>
      </c>
      <c r="J58" s="1623">
        <f>'근로소득원천징수영수증(특별공제)-입력'!J58</f>
        <v>0</v>
      </c>
      <c r="K58" s="1624"/>
      <c r="L58" s="1624"/>
      <c r="M58" s="1624"/>
      <c r="N58" s="1624"/>
      <c r="O58" s="1624"/>
      <c r="P58" s="1625"/>
      <c r="Q58" s="1623">
        <f>'근로소득원천징수영수증(특별공제)-입력'!Q58</f>
        <v>0</v>
      </c>
      <c r="R58" s="1624"/>
      <c r="S58" s="1624"/>
      <c r="T58" s="1624"/>
      <c r="U58" s="1624"/>
      <c r="V58" s="1624"/>
      <c r="W58" s="1625"/>
      <c r="X58" s="1623">
        <f>'근로소득원천징수영수증(특별공제)-입력'!X58</f>
        <v>0</v>
      </c>
      <c r="Y58" s="1624"/>
      <c r="Z58" s="1624"/>
      <c r="AA58" s="1624"/>
      <c r="AB58" s="1624"/>
      <c r="AC58" s="1624"/>
      <c r="AD58" s="1625"/>
      <c r="AE58" s="1623">
        <f>'근로소득원천징수영수증(특별공제)-입력'!AE58</f>
        <v>0</v>
      </c>
      <c r="AF58" s="1624"/>
      <c r="AG58" s="1624"/>
      <c r="AH58" s="1624"/>
      <c r="AI58" s="1624"/>
      <c r="AJ58" s="1624"/>
      <c r="AK58" s="1625"/>
      <c r="AL58" s="486">
        <f>SUM(J58:AK58)</f>
        <v>0</v>
      </c>
      <c r="AM58" s="486"/>
      <c r="AN58" s="486"/>
      <c r="AO58" s="486"/>
      <c r="AP58" s="486"/>
      <c r="AQ58" s="486"/>
      <c r="AR58" s="487"/>
    </row>
    <row r="59" spans="1:44" s="189" customFormat="1" ht="9.75" customHeight="1">
      <c r="A59" s="378"/>
      <c r="B59" s="4" t="s">
        <v>125</v>
      </c>
      <c r="C59" s="492" t="s">
        <v>126</v>
      </c>
      <c r="D59" s="492"/>
      <c r="E59" s="492"/>
      <c r="F59" s="492"/>
      <c r="G59" s="492"/>
      <c r="H59" s="493"/>
      <c r="I59" s="3" t="s">
        <v>127</v>
      </c>
      <c r="J59" s="1623">
        <f>'근로소득원천징수영수증(특별공제)-입력'!J59</f>
        <v>0</v>
      </c>
      <c r="K59" s="1624"/>
      <c r="L59" s="1624"/>
      <c r="M59" s="1624"/>
      <c r="N59" s="1624"/>
      <c r="O59" s="1624"/>
      <c r="P59" s="1625"/>
      <c r="Q59" s="1623">
        <f>'근로소득원천징수영수증(특별공제)-입력'!Q59</f>
        <v>0</v>
      </c>
      <c r="R59" s="1624"/>
      <c r="S59" s="1624"/>
      <c r="T59" s="1624"/>
      <c r="U59" s="1624"/>
      <c r="V59" s="1624"/>
      <c r="W59" s="1625"/>
      <c r="X59" s="1623">
        <f>'근로소득원천징수영수증(특별공제)-입력'!X59</f>
        <v>0</v>
      </c>
      <c r="Y59" s="1624"/>
      <c r="Z59" s="1624"/>
      <c r="AA59" s="1624"/>
      <c r="AB59" s="1624"/>
      <c r="AC59" s="1624"/>
      <c r="AD59" s="1625"/>
      <c r="AE59" s="1623">
        <f>'근로소득원천징수영수증(특별공제)-입력'!AE59</f>
        <v>0</v>
      </c>
      <c r="AF59" s="1624"/>
      <c r="AG59" s="1624"/>
      <c r="AH59" s="1624"/>
      <c r="AI59" s="1624"/>
      <c r="AJ59" s="1624"/>
      <c r="AK59" s="1625"/>
      <c r="AL59" s="486">
        <f>SUM(J59:AK59)</f>
        <v>0</v>
      </c>
      <c r="AM59" s="486"/>
      <c r="AN59" s="486"/>
      <c r="AO59" s="486"/>
      <c r="AP59" s="486"/>
      <c r="AQ59" s="486"/>
      <c r="AR59" s="487"/>
    </row>
    <row r="60" spans="1:44" s="189" customFormat="1" ht="9.75" customHeight="1">
      <c r="A60" s="378"/>
      <c r="B60" s="4" t="s">
        <v>128</v>
      </c>
      <c r="C60" s="492" t="s">
        <v>129</v>
      </c>
      <c r="D60" s="492"/>
      <c r="E60" s="492"/>
      <c r="F60" s="492"/>
      <c r="G60" s="492"/>
      <c r="H60" s="493"/>
      <c r="I60" s="3" t="s">
        <v>130</v>
      </c>
      <c r="J60" s="1623">
        <f>'근로소득원천징수영수증(특별공제)-입력'!J60</f>
        <v>0</v>
      </c>
      <c r="K60" s="1624"/>
      <c r="L60" s="1624"/>
      <c r="M60" s="1624"/>
      <c r="N60" s="1624"/>
      <c r="O60" s="1624"/>
      <c r="P60" s="1625"/>
      <c r="Q60" s="1623">
        <f>'근로소득원천징수영수증(특별공제)-입력'!Q60</f>
        <v>0</v>
      </c>
      <c r="R60" s="1624"/>
      <c r="S60" s="1624"/>
      <c r="T60" s="1624"/>
      <c r="U60" s="1624"/>
      <c r="V60" s="1624"/>
      <c r="W60" s="1625"/>
      <c r="X60" s="1623">
        <f>'근로소득원천징수영수증(특별공제)-입력'!X60</f>
        <v>0</v>
      </c>
      <c r="Y60" s="1624"/>
      <c r="Z60" s="1624"/>
      <c r="AA60" s="1624"/>
      <c r="AB60" s="1624"/>
      <c r="AC60" s="1624"/>
      <c r="AD60" s="1625"/>
      <c r="AE60" s="1623">
        <f>'근로소득원천징수영수증(특별공제)-입력'!AE60</f>
        <v>0</v>
      </c>
      <c r="AF60" s="1624"/>
      <c r="AG60" s="1624"/>
      <c r="AH60" s="1624"/>
      <c r="AI60" s="1624"/>
      <c r="AJ60" s="1624"/>
      <c r="AK60" s="1625"/>
      <c r="AL60" s="486">
        <f t="shared" si="4"/>
        <v>0</v>
      </c>
      <c r="AM60" s="486"/>
      <c r="AN60" s="486"/>
      <c r="AO60" s="486"/>
      <c r="AP60" s="486"/>
      <c r="AQ60" s="486"/>
      <c r="AR60" s="487"/>
    </row>
    <row r="61" spans="1:44" s="189" customFormat="1" ht="9.75" customHeight="1">
      <c r="A61" s="378"/>
      <c r="B61" s="4" t="s">
        <v>131</v>
      </c>
      <c r="C61" s="492" t="s">
        <v>132</v>
      </c>
      <c r="D61" s="492"/>
      <c r="E61" s="492"/>
      <c r="F61" s="492"/>
      <c r="G61" s="492"/>
      <c r="H61" s="493"/>
      <c r="I61" s="3" t="s">
        <v>133</v>
      </c>
      <c r="J61" s="1623">
        <f>'근로소득원천징수영수증(특별공제)-입력'!J61</f>
        <v>0</v>
      </c>
      <c r="K61" s="1624"/>
      <c r="L61" s="1624"/>
      <c r="M61" s="1624"/>
      <c r="N61" s="1624"/>
      <c r="O61" s="1624"/>
      <c r="P61" s="1625"/>
      <c r="Q61" s="1623">
        <f>'근로소득원천징수영수증(특별공제)-입력'!Q61</f>
        <v>0</v>
      </c>
      <c r="R61" s="1624"/>
      <c r="S61" s="1624"/>
      <c r="T61" s="1624"/>
      <c r="U61" s="1624"/>
      <c r="V61" s="1624"/>
      <c r="W61" s="1625"/>
      <c r="X61" s="1623">
        <f>'근로소득원천징수영수증(특별공제)-입력'!X61</f>
        <v>0</v>
      </c>
      <c r="Y61" s="1624"/>
      <c r="Z61" s="1624"/>
      <c r="AA61" s="1624"/>
      <c r="AB61" s="1624"/>
      <c r="AC61" s="1624"/>
      <c r="AD61" s="1625"/>
      <c r="AE61" s="1623">
        <f>'근로소득원천징수영수증(특별공제)-입력'!AE61</f>
        <v>0</v>
      </c>
      <c r="AF61" s="1624"/>
      <c r="AG61" s="1624"/>
      <c r="AH61" s="1624"/>
      <c r="AI61" s="1624"/>
      <c r="AJ61" s="1624"/>
      <c r="AK61" s="1625"/>
      <c r="AL61" s="486">
        <f t="shared" si="4"/>
        <v>0</v>
      </c>
      <c r="AM61" s="486"/>
      <c r="AN61" s="486"/>
      <c r="AO61" s="486"/>
      <c r="AP61" s="486"/>
      <c r="AQ61" s="486"/>
      <c r="AR61" s="487"/>
    </row>
    <row r="62" spans="1:44" s="189" customFormat="1" ht="9.75" customHeight="1">
      <c r="A62" s="378"/>
      <c r="B62" s="5" t="s">
        <v>134</v>
      </c>
      <c r="C62" s="494" t="s">
        <v>135</v>
      </c>
      <c r="D62" s="494"/>
      <c r="E62" s="494"/>
      <c r="F62" s="494"/>
      <c r="G62" s="494"/>
      <c r="H62" s="495"/>
      <c r="I62" s="123" t="s">
        <v>430</v>
      </c>
      <c r="J62" s="1623">
        <f>'근로소득원천징수영수증(특별공제)-입력'!J62</f>
        <v>0</v>
      </c>
      <c r="K62" s="1624"/>
      <c r="L62" s="1624"/>
      <c r="M62" s="1624"/>
      <c r="N62" s="1624"/>
      <c r="O62" s="1624"/>
      <c r="P62" s="1625"/>
      <c r="Q62" s="1623">
        <f>'근로소득원천징수영수증(특별공제)-입력'!Q62</f>
        <v>0</v>
      </c>
      <c r="R62" s="1624"/>
      <c r="S62" s="1624"/>
      <c r="T62" s="1624"/>
      <c r="U62" s="1624"/>
      <c r="V62" s="1624"/>
      <c r="W62" s="1625"/>
      <c r="X62" s="1623">
        <f>'근로소득원천징수영수증(특별공제)-입력'!X62</f>
        <v>0</v>
      </c>
      <c r="Y62" s="1624"/>
      <c r="Z62" s="1624"/>
      <c r="AA62" s="1624"/>
      <c r="AB62" s="1624"/>
      <c r="AC62" s="1624"/>
      <c r="AD62" s="1625"/>
      <c r="AE62" s="1623">
        <f>'근로소득원천징수영수증(특별공제)-입력'!AE62</f>
        <v>0</v>
      </c>
      <c r="AF62" s="1624"/>
      <c r="AG62" s="1624"/>
      <c r="AH62" s="1624"/>
      <c r="AI62" s="1624"/>
      <c r="AJ62" s="1624"/>
      <c r="AK62" s="1625"/>
      <c r="AL62" s="500">
        <f t="shared" si="4"/>
        <v>0</v>
      </c>
      <c r="AM62" s="500"/>
      <c r="AN62" s="500"/>
      <c r="AO62" s="500"/>
      <c r="AP62" s="500"/>
      <c r="AQ62" s="500"/>
      <c r="AR62" s="501"/>
    </row>
    <row r="63" spans="1:44" s="189" customFormat="1" ht="9.75" customHeight="1">
      <c r="A63" s="378"/>
      <c r="B63" s="5" t="s">
        <v>136</v>
      </c>
      <c r="C63" s="494" t="s">
        <v>137</v>
      </c>
      <c r="D63" s="494"/>
      <c r="E63" s="494"/>
      <c r="F63" s="494"/>
      <c r="G63" s="494"/>
      <c r="H63" s="495"/>
      <c r="I63" s="6" t="s">
        <v>138</v>
      </c>
      <c r="J63" s="1623">
        <f>'근로소득원천징수영수증(특별공제)-입력'!J63</f>
        <v>0</v>
      </c>
      <c r="K63" s="1624"/>
      <c r="L63" s="1624"/>
      <c r="M63" s="1624"/>
      <c r="N63" s="1624"/>
      <c r="O63" s="1624"/>
      <c r="P63" s="1625"/>
      <c r="Q63" s="1623">
        <f>'근로소득원천징수영수증(특별공제)-입력'!Q63</f>
        <v>0</v>
      </c>
      <c r="R63" s="1624"/>
      <c r="S63" s="1624"/>
      <c r="T63" s="1624"/>
      <c r="U63" s="1624"/>
      <c r="V63" s="1624"/>
      <c r="W63" s="1625"/>
      <c r="X63" s="1623">
        <f>'근로소득원천징수영수증(특별공제)-입력'!X63</f>
        <v>0</v>
      </c>
      <c r="Y63" s="1624"/>
      <c r="Z63" s="1624"/>
      <c r="AA63" s="1624"/>
      <c r="AB63" s="1624"/>
      <c r="AC63" s="1624"/>
      <c r="AD63" s="1625"/>
      <c r="AE63" s="1623">
        <f>'근로소득원천징수영수증(특별공제)-입력'!AE63</f>
        <v>0</v>
      </c>
      <c r="AF63" s="1624"/>
      <c r="AG63" s="1624"/>
      <c r="AH63" s="1624"/>
      <c r="AI63" s="1624"/>
      <c r="AJ63" s="1624"/>
      <c r="AK63" s="1625"/>
      <c r="AL63" s="500">
        <f t="shared" si="4"/>
        <v>0</v>
      </c>
      <c r="AM63" s="500"/>
      <c r="AN63" s="500"/>
      <c r="AO63" s="500"/>
      <c r="AP63" s="500"/>
      <c r="AQ63" s="500"/>
      <c r="AR63" s="501"/>
    </row>
    <row r="64" spans="1:44" s="189" customFormat="1" ht="9.75" customHeight="1">
      <c r="A64" s="378"/>
      <c r="B64" s="4" t="s">
        <v>139</v>
      </c>
      <c r="C64" s="502" t="s">
        <v>140</v>
      </c>
      <c r="D64" s="502"/>
      <c r="E64" s="502"/>
      <c r="F64" s="502"/>
      <c r="G64" s="502"/>
      <c r="H64" s="503"/>
      <c r="I64" s="3" t="s">
        <v>141</v>
      </c>
      <c r="J64" s="1623">
        <f>'근로소득원천징수영수증(특별공제)-입력'!J64</f>
        <v>0</v>
      </c>
      <c r="K64" s="1624"/>
      <c r="L64" s="1624"/>
      <c r="M64" s="1624"/>
      <c r="N64" s="1624"/>
      <c r="O64" s="1624"/>
      <c r="P64" s="1625"/>
      <c r="Q64" s="1623">
        <f>'근로소득원천징수영수증(특별공제)-입력'!Q64</f>
        <v>0</v>
      </c>
      <c r="R64" s="1624"/>
      <c r="S64" s="1624"/>
      <c r="T64" s="1624"/>
      <c r="U64" s="1624"/>
      <c r="V64" s="1624"/>
      <c r="W64" s="1625"/>
      <c r="X64" s="1623">
        <f>'근로소득원천징수영수증(특별공제)-입력'!X64</f>
        <v>0</v>
      </c>
      <c r="Y64" s="1624"/>
      <c r="Z64" s="1624"/>
      <c r="AA64" s="1624"/>
      <c r="AB64" s="1624"/>
      <c r="AC64" s="1624"/>
      <c r="AD64" s="1625"/>
      <c r="AE64" s="1623">
        <f>'근로소득원천징수영수증(특별공제)-입력'!AE64</f>
        <v>0</v>
      </c>
      <c r="AF64" s="1624"/>
      <c r="AG64" s="1624"/>
      <c r="AH64" s="1624"/>
      <c r="AI64" s="1624"/>
      <c r="AJ64" s="1624"/>
      <c r="AK64" s="1625"/>
      <c r="AL64" s="486">
        <f t="shared" si="4"/>
        <v>0</v>
      </c>
      <c r="AM64" s="486"/>
      <c r="AN64" s="486"/>
      <c r="AO64" s="486"/>
      <c r="AP64" s="486"/>
      <c r="AQ64" s="486"/>
      <c r="AR64" s="487"/>
    </row>
    <row r="65" spans="1:64" s="189" customFormat="1" ht="9.75" customHeight="1">
      <c r="A65" s="378"/>
      <c r="B65" s="15" t="s">
        <v>211</v>
      </c>
      <c r="C65" s="492" t="s">
        <v>142</v>
      </c>
      <c r="D65" s="492"/>
      <c r="E65" s="492"/>
      <c r="F65" s="492"/>
      <c r="G65" s="492"/>
      <c r="H65" s="493"/>
      <c r="I65" s="3" t="s">
        <v>143</v>
      </c>
      <c r="J65" s="1626">
        <f>'근로소득원천징수영수증(특별공제)-입력'!J65</f>
        <v>0</v>
      </c>
      <c r="K65" s="1627"/>
      <c r="L65" s="1627"/>
      <c r="M65" s="1627"/>
      <c r="N65" s="1627"/>
      <c r="O65" s="1627"/>
      <c r="P65" s="1628"/>
      <c r="Q65" s="1626">
        <f>'근로소득원천징수영수증(특별공제)-입력'!Q65</f>
        <v>0</v>
      </c>
      <c r="R65" s="1627"/>
      <c r="S65" s="1627"/>
      <c r="T65" s="1627"/>
      <c r="U65" s="1627"/>
      <c r="V65" s="1627"/>
      <c r="W65" s="1628"/>
      <c r="X65" s="1626">
        <f>'근로소득원천징수영수증(특별공제)-입력'!X65</f>
        <v>0</v>
      </c>
      <c r="Y65" s="1627"/>
      <c r="Z65" s="1627"/>
      <c r="AA65" s="1627"/>
      <c r="AB65" s="1627"/>
      <c r="AC65" s="1627"/>
      <c r="AD65" s="1628"/>
      <c r="AE65" s="1626">
        <f>'근로소득원천징수영수증(특별공제)-입력'!AE65</f>
        <v>0</v>
      </c>
      <c r="AF65" s="1627"/>
      <c r="AG65" s="1627"/>
      <c r="AH65" s="1627"/>
      <c r="AI65" s="1627"/>
      <c r="AJ65" s="1627"/>
      <c r="AK65" s="1628"/>
      <c r="AL65" s="524">
        <f t="shared" si="4"/>
        <v>0</v>
      </c>
      <c r="AM65" s="524"/>
      <c r="AN65" s="524"/>
      <c r="AO65" s="524"/>
      <c r="AP65" s="524"/>
      <c r="AQ65" s="524"/>
      <c r="AR65" s="525"/>
      <c r="AT65" s="113" t="s">
        <v>523</v>
      </c>
    </row>
    <row r="66" spans="1:64" s="189" customFormat="1" ht="15" customHeight="1">
      <c r="A66" s="378"/>
      <c r="B66" s="515" t="s">
        <v>144</v>
      </c>
      <c r="C66" s="516"/>
      <c r="D66" s="517" t="s">
        <v>145</v>
      </c>
      <c r="E66" s="517"/>
      <c r="F66" s="517"/>
      <c r="G66" s="517"/>
      <c r="H66" s="517"/>
      <c r="I66" s="518"/>
      <c r="J66" s="504">
        <f>SUM(J64:P65,J56:P61,J53:P54,J35:P51)</f>
        <v>0</v>
      </c>
      <c r="K66" s="505"/>
      <c r="L66" s="505"/>
      <c r="M66" s="505"/>
      <c r="N66" s="505"/>
      <c r="O66" s="505"/>
      <c r="P66" s="519"/>
      <c r="Q66" s="504">
        <f>SUM(Q35:W51,Q53:W61,Q64:W65)</f>
        <v>0</v>
      </c>
      <c r="R66" s="505"/>
      <c r="S66" s="505"/>
      <c r="T66" s="505"/>
      <c r="U66" s="505"/>
      <c r="V66" s="505"/>
      <c r="W66" s="519"/>
      <c r="X66" s="504">
        <f>SUM(X35:AD51,X53:AD61,X64:AD65)</f>
        <v>0</v>
      </c>
      <c r="Y66" s="505"/>
      <c r="Z66" s="505"/>
      <c r="AA66" s="505"/>
      <c r="AB66" s="505"/>
      <c r="AC66" s="505"/>
      <c r="AD66" s="519"/>
      <c r="AE66" s="504">
        <f>SUM(AE35:AK51,AE53:AK61,AE64:AK65)</f>
        <v>0</v>
      </c>
      <c r="AF66" s="505"/>
      <c r="AG66" s="505"/>
      <c r="AH66" s="505"/>
      <c r="AI66" s="505"/>
      <c r="AJ66" s="505"/>
      <c r="AK66" s="519"/>
      <c r="AL66" s="504">
        <f>SUM(AL35:AR51,AL53:AR61,AL64:AR65)</f>
        <v>0</v>
      </c>
      <c r="AM66" s="505"/>
      <c r="AN66" s="505"/>
      <c r="AO66" s="505"/>
      <c r="AP66" s="505"/>
      <c r="AQ66" s="505"/>
      <c r="AR66" s="506"/>
      <c r="AT66" s="40" t="s">
        <v>519</v>
      </c>
      <c r="AU66" s="40" t="s">
        <v>520</v>
      </c>
      <c r="AV66" s="243" t="s">
        <v>526</v>
      </c>
    </row>
    <row r="67" spans="1:64" s="189" customFormat="1" ht="15" customHeight="1" thickBot="1">
      <c r="A67" s="451"/>
      <c r="B67" s="507" t="s">
        <v>146</v>
      </c>
      <c r="C67" s="508"/>
      <c r="D67" s="509" t="s">
        <v>147</v>
      </c>
      <c r="E67" s="509"/>
      <c r="F67" s="509"/>
      <c r="G67" s="509"/>
      <c r="H67" s="509"/>
      <c r="I67" s="510"/>
      <c r="J67" s="511">
        <f>SUM(J62:P63,J55,J52)</f>
        <v>0</v>
      </c>
      <c r="K67" s="512"/>
      <c r="L67" s="512"/>
      <c r="M67" s="512"/>
      <c r="N67" s="512"/>
      <c r="O67" s="512"/>
      <c r="P67" s="513"/>
      <c r="Q67" s="511">
        <f>SUM(Q62:W63,Q55,Q52)</f>
        <v>0</v>
      </c>
      <c r="R67" s="512"/>
      <c r="S67" s="512"/>
      <c r="T67" s="512"/>
      <c r="U67" s="512"/>
      <c r="V67" s="512"/>
      <c r="W67" s="513"/>
      <c r="X67" s="511">
        <f>SUM(X62:AD63,X55,X52)</f>
        <v>0</v>
      </c>
      <c r="Y67" s="512"/>
      <c r="Z67" s="512"/>
      <c r="AA67" s="512"/>
      <c r="AB67" s="512"/>
      <c r="AC67" s="512"/>
      <c r="AD67" s="513"/>
      <c r="AE67" s="511">
        <f>SUM(AE62:AK63,AE55,AE52)</f>
        <v>0</v>
      </c>
      <c r="AF67" s="512"/>
      <c r="AG67" s="512"/>
      <c r="AH67" s="512"/>
      <c r="AI67" s="512"/>
      <c r="AJ67" s="512"/>
      <c r="AK67" s="513"/>
      <c r="AL67" s="511">
        <f>SUM(AL62:AR63,AL55,AL52)</f>
        <v>0</v>
      </c>
      <c r="AM67" s="512"/>
      <c r="AN67" s="512"/>
      <c r="AO67" s="512"/>
      <c r="AP67" s="512"/>
      <c r="AQ67" s="512"/>
      <c r="AR67" s="514"/>
      <c r="AT67" s="200">
        <f>Q69</f>
        <v>0</v>
      </c>
      <c r="AU67" s="200">
        <f>X69</f>
        <v>0</v>
      </c>
      <c r="AV67" s="244"/>
    </row>
    <row r="68" spans="1:64" s="189" customFormat="1" ht="15" customHeight="1">
      <c r="A68" s="450" t="s">
        <v>237</v>
      </c>
      <c r="B68" s="556" t="s">
        <v>240</v>
      </c>
      <c r="C68" s="556"/>
      <c r="D68" s="556"/>
      <c r="E68" s="556"/>
      <c r="F68" s="556"/>
      <c r="G68" s="556"/>
      <c r="H68" s="556"/>
      <c r="I68" s="556"/>
      <c r="J68" s="556"/>
      <c r="K68" s="556"/>
      <c r="L68" s="556"/>
      <c r="M68" s="556"/>
      <c r="N68" s="556"/>
      <c r="O68" s="556"/>
      <c r="P68" s="557"/>
      <c r="Q68" s="558" t="s">
        <v>256</v>
      </c>
      <c r="R68" s="558"/>
      <c r="S68" s="558"/>
      <c r="T68" s="558"/>
      <c r="U68" s="558"/>
      <c r="V68" s="558"/>
      <c r="W68" s="558"/>
      <c r="X68" s="559" t="s">
        <v>257</v>
      </c>
      <c r="Y68" s="558"/>
      <c r="Z68" s="558"/>
      <c r="AA68" s="558"/>
      <c r="AB68" s="558"/>
      <c r="AC68" s="558"/>
      <c r="AD68" s="558"/>
      <c r="AE68" s="558" t="s">
        <v>258</v>
      </c>
      <c r="AF68" s="558"/>
      <c r="AG68" s="558"/>
      <c r="AH68" s="558"/>
      <c r="AI68" s="558"/>
      <c r="AJ68" s="558"/>
      <c r="AK68" s="558"/>
      <c r="AL68" s="560" t="s">
        <v>60</v>
      </c>
      <c r="AM68" s="560"/>
      <c r="AN68" s="560"/>
      <c r="AO68" s="560"/>
      <c r="AP68" s="560"/>
      <c r="AQ68" s="560"/>
      <c r="AR68" s="561"/>
      <c r="AT68" s="996" t="s">
        <v>500</v>
      </c>
      <c r="AU68" s="996"/>
      <c r="AV68" s="178" t="s">
        <v>501</v>
      </c>
      <c r="AW68" s="178" t="s">
        <v>502</v>
      </c>
      <c r="AX68" s="178" t="s">
        <v>503</v>
      </c>
      <c r="AY68" s="178" t="s">
        <v>504</v>
      </c>
      <c r="AZ68" s="243" t="s">
        <v>524</v>
      </c>
    </row>
    <row r="69" spans="1:64" s="189" customFormat="1" ht="15" customHeight="1">
      <c r="A69" s="378"/>
      <c r="B69" s="562" t="s">
        <v>325</v>
      </c>
      <c r="C69" s="563"/>
      <c r="D69" s="563"/>
      <c r="E69" s="563"/>
      <c r="F69" s="563"/>
      <c r="G69" s="563"/>
      <c r="H69" s="563"/>
      <c r="I69" s="563"/>
      <c r="J69" s="563"/>
      <c r="K69" s="563"/>
      <c r="L69" s="563"/>
      <c r="M69" s="563"/>
      <c r="N69" s="563"/>
      <c r="O69" s="563"/>
      <c r="P69" s="564"/>
      <c r="Q69" s="547">
        <f>AK140</f>
        <v>0</v>
      </c>
      <c r="R69" s="547"/>
      <c r="S69" s="547"/>
      <c r="T69" s="547"/>
      <c r="U69" s="547"/>
      <c r="V69" s="547"/>
      <c r="W69" s="547"/>
      <c r="X69" s="547">
        <f>IF(Q69="","",TRUNC(Q69*10%,0))</f>
        <v>0</v>
      </c>
      <c r="Y69" s="547"/>
      <c r="Z69" s="547"/>
      <c r="AA69" s="547"/>
      <c r="AB69" s="547"/>
      <c r="AC69" s="547"/>
      <c r="AD69" s="547"/>
      <c r="AE69" s="547"/>
      <c r="AF69" s="547"/>
      <c r="AG69" s="547"/>
      <c r="AH69" s="547"/>
      <c r="AI69" s="547"/>
      <c r="AJ69" s="547"/>
      <c r="AK69" s="547"/>
      <c r="AL69" s="547">
        <f t="shared" ref="AL69:AL75" si="5">SUM(Q69:AK69)</f>
        <v>0</v>
      </c>
      <c r="AM69" s="547"/>
      <c r="AN69" s="547"/>
      <c r="AO69" s="547"/>
      <c r="AP69" s="547"/>
      <c r="AQ69" s="547"/>
      <c r="AR69" s="548"/>
      <c r="AT69" s="178" t="s">
        <v>497</v>
      </c>
      <c r="AU69" s="199" t="s">
        <v>521</v>
      </c>
      <c r="AV69" s="178" t="s">
        <v>522</v>
      </c>
      <c r="AW69" s="198">
        <v>1</v>
      </c>
      <c r="AX69" s="195">
        <f>L91</f>
        <v>13495760</v>
      </c>
      <c r="AY69" s="200">
        <f>Q75</f>
        <v>-190680</v>
      </c>
      <c r="AZ69" s="243"/>
    </row>
    <row r="70" spans="1:64" s="189" customFormat="1" ht="15" customHeight="1">
      <c r="A70" s="378"/>
      <c r="B70" s="549" t="s">
        <v>242</v>
      </c>
      <c r="C70" s="549"/>
      <c r="D70" s="550" t="s">
        <v>431</v>
      </c>
      <c r="E70" s="551"/>
      <c r="F70" s="551"/>
      <c r="G70" s="552"/>
      <c r="H70" s="538" t="s">
        <v>241</v>
      </c>
      <c r="I70" s="539"/>
      <c r="J70" s="553">
        <f>Q23</f>
        <v>0</v>
      </c>
      <c r="K70" s="554"/>
      <c r="L70" s="554"/>
      <c r="M70" s="554"/>
      <c r="N70" s="554"/>
      <c r="O70" s="554"/>
      <c r="P70" s="555"/>
      <c r="Q70" s="1629">
        <f>'근로소득원천징수영수증(특별공제)-입력'!Q70</f>
        <v>0</v>
      </c>
      <c r="R70" s="1630"/>
      <c r="S70" s="1630"/>
      <c r="T70" s="1630"/>
      <c r="U70" s="1630"/>
      <c r="V70" s="1630"/>
      <c r="W70" s="1631"/>
      <c r="X70" s="1629">
        <f>'근로소득원천징수영수증(특별공제)-입력'!X70</f>
        <v>0</v>
      </c>
      <c r="Y70" s="1630"/>
      <c r="Z70" s="1630"/>
      <c r="AA70" s="1630"/>
      <c r="AB70" s="1630"/>
      <c r="AC70" s="1630"/>
      <c r="AD70" s="1631"/>
      <c r="AE70" s="529"/>
      <c r="AF70" s="530"/>
      <c r="AG70" s="530"/>
      <c r="AH70" s="530"/>
      <c r="AI70" s="530"/>
      <c r="AJ70" s="530"/>
      <c r="AK70" s="531"/>
      <c r="AL70" s="532">
        <f t="shared" si="5"/>
        <v>0</v>
      </c>
      <c r="AM70" s="533"/>
      <c r="AN70" s="533"/>
      <c r="AO70" s="533"/>
      <c r="AP70" s="533"/>
      <c r="AQ70" s="533"/>
      <c r="AR70" s="534"/>
      <c r="BG70" s="178" t="s">
        <v>500</v>
      </c>
      <c r="BH70" s="178" t="s">
        <v>514</v>
      </c>
      <c r="BI70" s="178" t="s">
        <v>509</v>
      </c>
      <c r="BJ70" s="178" t="s">
        <v>515</v>
      </c>
      <c r="BK70" s="178" t="s">
        <v>516</v>
      </c>
      <c r="BL70" s="178" t="s">
        <v>517</v>
      </c>
    </row>
    <row r="71" spans="1:64" s="189" customFormat="1" ht="15" customHeight="1">
      <c r="A71" s="378"/>
      <c r="B71" s="549"/>
      <c r="C71" s="549"/>
      <c r="D71" s="535" t="s">
        <v>243</v>
      </c>
      <c r="E71" s="536"/>
      <c r="F71" s="536"/>
      <c r="G71" s="537"/>
      <c r="H71" s="538" t="s">
        <v>148</v>
      </c>
      <c r="I71" s="539"/>
      <c r="J71" s="540">
        <f>X23</f>
        <v>0</v>
      </c>
      <c r="K71" s="541"/>
      <c r="L71" s="541"/>
      <c r="M71" s="541"/>
      <c r="N71" s="541"/>
      <c r="O71" s="541"/>
      <c r="P71" s="542"/>
      <c r="Q71" s="1635">
        <f>'근로소득원천징수영수증(특별공제)-입력'!Q71</f>
        <v>0</v>
      </c>
      <c r="R71" s="1635"/>
      <c r="S71" s="1635"/>
      <c r="T71" s="1635"/>
      <c r="U71" s="1635"/>
      <c r="V71" s="1635"/>
      <c r="W71" s="1635"/>
      <c r="X71" s="1635">
        <f>'근로소득원천징수영수증(특별공제)-입력'!X71</f>
        <v>0</v>
      </c>
      <c r="Y71" s="1635"/>
      <c r="Z71" s="1635"/>
      <c r="AA71" s="1635"/>
      <c r="AB71" s="1635"/>
      <c r="AC71" s="1635"/>
      <c r="AD71" s="1635"/>
      <c r="AE71" s="544"/>
      <c r="AF71" s="544"/>
      <c r="AG71" s="544"/>
      <c r="AH71" s="544"/>
      <c r="AI71" s="544"/>
      <c r="AJ71" s="544"/>
      <c r="AK71" s="544"/>
      <c r="AL71" s="545">
        <f t="shared" si="5"/>
        <v>0</v>
      </c>
      <c r="AM71" s="545"/>
      <c r="AN71" s="545"/>
      <c r="AO71" s="545"/>
      <c r="AP71" s="545"/>
      <c r="AQ71" s="545"/>
      <c r="AR71" s="546"/>
    </row>
    <row r="72" spans="1:64" s="189" customFormat="1" ht="15" customHeight="1" thickBot="1">
      <c r="A72" s="378"/>
      <c r="B72" s="549"/>
      <c r="C72" s="549"/>
      <c r="D72" s="592" t="s">
        <v>149</v>
      </c>
      <c r="E72" s="593"/>
      <c r="F72" s="593"/>
      <c r="G72" s="594"/>
      <c r="H72" s="595" t="s">
        <v>150</v>
      </c>
      <c r="I72" s="596"/>
      <c r="J72" s="597">
        <f>AE23</f>
        <v>0</v>
      </c>
      <c r="K72" s="598"/>
      <c r="L72" s="598"/>
      <c r="M72" s="598"/>
      <c r="N72" s="598"/>
      <c r="O72" s="598"/>
      <c r="P72" s="599"/>
      <c r="Q72" s="600">
        <f>'근로소득원천징수영수증(특별공제)-입력'!Q72</f>
        <v>0</v>
      </c>
      <c r="R72" s="600"/>
      <c r="S72" s="600"/>
      <c r="T72" s="600"/>
      <c r="U72" s="600"/>
      <c r="V72" s="600"/>
      <c r="W72" s="600"/>
      <c r="X72" s="600">
        <f>'근로소득원천징수영수증(특별공제)-입력'!X72</f>
        <v>0</v>
      </c>
      <c r="Y72" s="600"/>
      <c r="Z72" s="600"/>
      <c r="AA72" s="600"/>
      <c r="AB72" s="600"/>
      <c r="AC72" s="600"/>
      <c r="AD72" s="600"/>
      <c r="AE72" s="601"/>
      <c r="AF72" s="601"/>
      <c r="AG72" s="601"/>
      <c r="AH72" s="601"/>
      <c r="AI72" s="601"/>
      <c r="AJ72" s="601"/>
      <c r="AK72" s="601"/>
      <c r="AL72" s="602">
        <f t="shared" si="5"/>
        <v>0</v>
      </c>
      <c r="AM72" s="602"/>
      <c r="AN72" s="602"/>
      <c r="AO72" s="602"/>
      <c r="AP72" s="602"/>
      <c r="AQ72" s="602"/>
      <c r="AR72" s="603"/>
      <c r="AT72" s="113" t="s">
        <v>518</v>
      </c>
      <c r="BA72" s="113" t="s">
        <v>505</v>
      </c>
    </row>
    <row r="73" spans="1:64" s="189" customFormat="1" ht="15" customHeight="1" thickBot="1">
      <c r="A73" s="378"/>
      <c r="B73" s="549"/>
      <c r="C73" s="549"/>
      <c r="D73" s="581" t="s">
        <v>259</v>
      </c>
      <c r="E73" s="582"/>
      <c r="F73" s="582"/>
      <c r="G73" s="582"/>
      <c r="H73" s="582"/>
      <c r="I73" s="582"/>
      <c r="J73" s="1632">
        <f>J23</f>
        <v>3128512347</v>
      </c>
      <c r="K73" s="1632"/>
      <c r="L73" s="1632"/>
      <c r="M73" s="1632"/>
      <c r="N73" s="1632"/>
      <c r="O73" s="1632"/>
      <c r="P73" s="1632"/>
      <c r="Q73" s="1633">
        <f>'근로소득원천징수영수증(특별공제)-입력'!Q73</f>
        <v>190680</v>
      </c>
      <c r="R73" s="1634"/>
      <c r="S73" s="1634"/>
      <c r="T73" s="1634"/>
      <c r="U73" s="1634"/>
      <c r="V73" s="1634"/>
      <c r="W73" s="1634"/>
      <c r="X73" s="1634">
        <f>'근로소득원천징수영수증(특별공제)-입력'!X73</f>
        <v>19050</v>
      </c>
      <c r="Y73" s="1634"/>
      <c r="Z73" s="1634"/>
      <c r="AA73" s="1634"/>
      <c r="AB73" s="1634"/>
      <c r="AC73" s="1634"/>
      <c r="AD73" s="1634"/>
      <c r="AE73" s="586"/>
      <c r="AF73" s="587"/>
      <c r="AG73" s="587"/>
      <c r="AH73" s="587"/>
      <c r="AI73" s="587"/>
      <c r="AJ73" s="587"/>
      <c r="AK73" s="588"/>
      <c r="AL73" s="589">
        <f t="shared" si="5"/>
        <v>209730</v>
      </c>
      <c r="AM73" s="590"/>
      <c r="AN73" s="590"/>
      <c r="AO73" s="590"/>
      <c r="AP73" s="590"/>
      <c r="AQ73" s="590"/>
      <c r="AR73" s="591"/>
      <c r="AT73" s="113" t="s">
        <v>496</v>
      </c>
      <c r="BA73" s="996" t="s">
        <v>506</v>
      </c>
      <c r="BB73" s="996" t="s">
        <v>508</v>
      </c>
      <c r="BC73" s="996"/>
      <c r="BD73" s="996" t="s">
        <v>511</v>
      </c>
      <c r="BE73" s="996"/>
      <c r="BG73" s="178" t="str">
        <f>BD73</f>
        <v>(15)가감세액(조정액)</v>
      </c>
      <c r="BH73" s="198">
        <v>1</v>
      </c>
      <c r="BI73" s="178"/>
      <c r="BJ73" s="196">
        <f>BC75</f>
        <v>-19050</v>
      </c>
      <c r="BK73" s="178"/>
      <c r="BL73" s="178"/>
    </row>
    <row r="74" spans="1:64" s="189" customFormat="1" ht="15" customHeight="1" thickBot="1">
      <c r="A74" s="378"/>
      <c r="B74" s="568" t="s">
        <v>260</v>
      </c>
      <c r="C74" s="569"/>
      <c r="D74" s="569"/>
      <c r="E74" s="569"/>
      <c r="F74" s="570" t="s">
        <v>244</v>
      </c>
      <c r="G74" s="571"/>
      <c r="H74" s="571"/>
      <c r="I74" s="571"/>
      <c r="J74" s="571"/>
      <c r="K74" s="571"/>
      <c r="L74" s="571"/>
      <c r="M74" s="571"/>
      <c r="N74" s="571"/>
      <c r="O74" s="571"/>
      <c r="P74" s="572"/>
      <c r="Q74" s="1640">
        <f>'근로소득원천징수영수증(특별공제)-입력'!Q74</f>
        <v>0</v>
      </c>
      <c r="R74" s="1641"/>
      <c r="S74" s="1641"/>
      <c r="T74" s="1641"/>
      <c r="U74" s="1641"/>
      <c r="V74" s="1641"/>
      <c r="W74" s="1642"/>
      <c r="X74" s="1640">
        <f>'근로소득원천징수영수증(특별공제)-입력'!X74</f>
        <v>0</v>
      </c>
      <c r="Y74" s="1641"/>
      <c r="Z74" s="1641"/>
      <c r="AA74" s="1641"/>
      <c r="AB74" s="1641"/>
      <c r="AC74" s="1641"/>
      <c r="AD74" s="1642"/>
      <c r="AE74" s="576"/>
      <c r="AF74" s="576"/>
      <c r="AG74" s="576"/>
      <c r="AH74" s="576"/>
      <c r="AI74" s="576"/>
      <c r="AJ74" s="576"/>
      <c r="AK74" s="577"/>
      <c r="AL74" s="578"/>
      <c r="AM74" s="579"/>
      <c r="AN74" s="579"/>
      <c r="AO74" s="579"/>
      <c r="AP74" s="579"/>
      <c r="AQ74" s="579"/>
      <c r="AR74" s="580"/>
      <c r="AT74" s="996" t="s">
        <v>500</v>
      </c>
      <c r="AU74" s="996"/>
      <c r="AV74" s="178" t="s">
        <v>501</v>
      </c>
      <c r="AW74" s="178" t="s">
        <v>502</v>
      </c>
      <c r="AX74" s="178" t="s">
        <v>503</v>
      </c>
      <c r="AY74" s="178" t="s">
        <v>504</v>
      </c>
      <c r="AZ74" s="245" t="s">
        <v>525</v>
      </c>
      <c r="BA74" s="996"/>
      <c r="BB74" s="178" t="s">
        <v>509</v>
      </c>
      <c r="BC74" s="178" t="s">
        <v>510</v>
      </c>
      <c r="BD74" s="178" t="s">
        <v>512</v>
      </c>
      <c r="BE74" s="178" t="s">
        <v>513</v>
      </c>
    </row>
    <row r="75" spans="1:64" s="189" customFormat="1" ht="15" customHeight="1" thickBot="1">
      <c r="A75" s="378"/>
      <c r="B75" s="617" t="s">
        <v>261</v>
      </c>
      <c r="C75" s="618"/>
      <c r="D75" s="618"/>
      <c r="E75" s="618"/>
      <c r="F75" s="619" t="s">
        <v>262</v>
      </c>
      <c r="G75" s="619"/>
      <c r="H75" s="619"/>
      <c r="I75" s="619"/>
      <c r="J75" s="619"/>
      <c r="K75" s="619"/>
      <c r="L75" s="619"/>
      <c r="M75" s="619"/>
      <c r="N75" s="619"/>
      <c r="O75" s="619"/>
      <c r="P75" s="620"/>
      <c r="Q75" s="621">
        <f>TRUNC(Q69-Q70-Q71-Q72-Q73-Q74,-1)</f>
        <v>-190680</v>
      </c>
      <c r="R75" s="621"/>
      <c r="S75" s="621"/>
      <c r="T75" s="621"/>
      <c r="U75" s="621"/>
      <c r="V75" s="621"/>
      <c r="W75" s="621"/>
      <c r="X75" s="621">
        <f>TRUNC(X69-X70-X71-X72-X73-X74,-1)</f>
        <v>-19050</v>
      </c>
      <c r="Y75" s="621"/>
      <c r="Z75" s="621"/>
      <c r="AA75" s="621"/>
      <c r="AB75" s="621"/>
      <c r="AC75" s="621"/>
      <c r="AD75" s="621"/>
      <c r="AE75" s="621">
        <f>TRUNC(AE69-AE70-AE71-AE72-AE73-AE74,-1)</f>
        <v>0</v>
      </c>
      <c r="AF75" s="621"/>
      <c r="AG75" s="621"/>
      <c r="AH75" s="621"/>
      <c r="AI75" s="621"/>
      <c r="AJ75" s="621"/>
      <c r="AK75" s="621"/>
      <c r="AL75" s="565">
        <f t="shared" si="5"/>
        <v>-209730</v>
      </c>
      <c r="AM75" s="566"/>
      <c r="AN75" s="566"/>
      <c r="AO75" s="566"/>
      <c r="AP75" s="566"/>
      <c r="AQ75" s="566"/>
      <c r="AR75" s="567"/>
      <c r="AT75" s="178" t="s">
        <v>497</v>
      </c>
      <c r="AU75" s="199" t="s">
        <v>498</v>
      </c>
      <c r="AV75" s="178" t="s">
        <v>499</v>
      </c>
      <c r="AW75" s="198">
        <v>1</v>
      </c>
      <c r="AX75" s="170">
        <f>L91</f>
        <v>13495760</v>
      </c>
      <c r="AY75" s="200">
        <f>Q75</f>
        <v>-190680</v>
      </c>
      <c r="AZ75" s="245"/>
      <c r="BA75" s="178" t="s">
        <v>507</v>
      </c>
      <c r="BB75" s="196">
        <f>AY75</f>
        <v>-190680</v>
      </c>
      <c r="BC75" s="196">
        <f>X75</f>
        <v>-19050</v>
      </c>
      <c r="BD75" s="40">
        <f>IF(X75&gt;0,X75,0)</f>
        <v>0</v>
      </c>
      <c r="BE75" s="197">
        <f>IF(X75&gt;0,0,X75*-1)</f>
        <v>19050</v>
      </c>
    </row>
    <row r="76" spans="1:64" s="189"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row>
    <row r="77" spans="1:64" s="189" customFormat="1" ht="9" customHeight="1">
      <c r="A77" s="54"/>
      <c r="B77" s="612" t="s">
        <v>319</v>
      </c>
      <c r="C77" s="613"/>
      <c r="D77" s="613"/>
      <c r="E77" s="613"/>
      <c r="F77" s="613"/>
      <c r="G77" s="608" t="s">
        <v>318</v>
      </c>
      <c r="H77" s="1636">
        <f>'근로소득원천징수영수증(특별공제)-입력'!H77</f>
        <v>393780</v>
      </c>
      <c r="I77" s="1636"/>
      <c r="J77" s="1636"/>
      <c r="K77" s="1636"/>
      <c r="L77" s="609" t="s">
        <v>151</v>
      </c>
      <c r="M77" s="131"/>
      <c r="N77" s="131"/>
      <c r="O77" s="131"/>
      <c r="P77" s="131"/>
      <c r="Q77" s="188"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row>
    <row r="78" spans="1:64" s="189" customFormat="1" ht="9" customHeight="1">
      <c r="A78" s="54"/>
      <c r="B78" s="614"/>
      <c r="C78" s="615"/>
      <c r="D78" s="615"/>
      <c r="E78" s="615"/>
      <c r="F78" s="615"/>
      <c r="G78" s="318"/>
      <c r="H78" s="1637"/>
      <c r="I78" s="1637"/>
      <c r="J78" s="1637"/>
      <c r="K78" s="1637"/>
      <c r="L78" s="610"/>
      <c r="M78" s="131"/>
      <c r="N78" s="131"/>
      <c r="O78" s="131"/>
      <c r="P78" s="131"/>
      <c r="Q78" s="19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row>
    <row r="79" spans="1:64" s="189" customFormat="1" ht="9" customHeight="1">
      <c r="A79" s="54"/>
      <c r="B79" s="604" t="s">
        <v>320</v>
      </c>
      <c r="C79" s="605"/>
      <c r="D79" s="605"/>
      <c r="E79" s="605"/>
      <c r="F79" s="605"/>
      <c r="G79" s="608" t="s">
        <v>318</v>
      </c>
      <c r="H79" s="1638">
        <f>'근로소득원천징수영수증(특별공제)-입력'!H79</f>
        <v>109540</v>
      </c>
      <c r="I79" s="1638"/>
      <c r="J79" s="1638"/>
      <c r="K79" s="1638"/>
      <c r="L79" s="609" t="s">
        <v>151</v>
      </c>
      <c r="M79" s="131"/>
      <c r="N79" s="131"/>
      <c r="O79" s="131"/>
      <c r="P79" s="131"/>
      <c r="Q79" s="190"/>
      <c r="R79" s="128"/>
      <c r="S79" s="128"/>
      <c r="T79" s="128"/>
      <c r="U79" s="128"/>
      <c r="V79" s="128"/>
      <c r="W79" s="128"/>
      <c r="X79" s="616">
        <f ca="1">'근로소득원천징수영수증(특별공제)-입력'!X79</f>
        <v>44049</v>
      </c>
      <c r="Y79" s="616"/>
      <c r="Z79" s="616"/>
      <c r="AA79" s="616"/>
      <c r="AB79" s="616"/>
      <c r="AC79" s="616"/>
      <c r="AD79" s="128"/>
      <c r="AE79" s="128"/>
      <c r="AF79" s="128"/>
      <c r="AG79" s="128"/>
      <c r="AH79" s="128"/>
      <c r="AI79" s="128"/>
      <c r="AJ79" s="128"/>
      <c r="AK79" s="129"/>
      <c r="AL79" s="129"/>
      <c r="AM79" s="129"/>
      <c r="AN79" s="129"/>
      <c r="AO79" s="129"/>
      <c r="AP79" s="129"/>
      <c r="AQ79" s="129"/>
      <c r="AR79" s="34"/>
    </row>
    <row r="80" spans="1:64" s="189" customFormat="1" ht="9" customHeight="1">
      <c r="A80" s="54"/>
      <c r="B80" s="606"/>
      <c r="C80" s="607"/>
      <c r="D80" s="607"/>
      <c r="E80" s="607"/>
      <c r="F80" s="607"/>
      <c r="G80" s="318"/>
      <c r="H80" s="1639"/>
      <c r="I80" s="1639"/>
      <c r="J80" s="1639"/>
      <c r="K80" s="1639"/>
      <c r="L80" s="610"/>
      <c r="M80" s="131"/>
      <c r="N80" s="131"/>
      <c r="O80" s="131"/>
      <c r="P80" s="131"/>
      <c r="Q80" s="188"/>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189" customFormat="1" ht="9" customHeight="1">
      <c r="A81" s="54"/>
      <c r="B81" s="612" t="s">
        <v>321</v>
      </c>
      <c r="C81" s="613"/>
      <c r="D81" s="613"/>
      <c r="E81" s="613"/>
      <c r="F81" s="613"/>
      <c r="G81" s="608" t="s">
        <v>318</v>
      </c>
      <c r="H81" s="1636">
        <f>'근로소득원천징수영수증(특별공제)-입력'!H81</f>
        <v>39810</v>
      </c>
      <c r="I81" s="1636"/>
      <c r="J81" s="1636"/>
      <c r="K81" s="1636"/>
      <c r="L81" s="609" t="s">
        <v>151</v>
      </c>
      <c r="M81" s="131"/>
      <c r="N81" s="131"/>
      <c r="O81" s="131"/>
      <c r="P81" s="131"/>
      <c r="Q81" s="128"/>
      <c r="R81" s="611" t="str">
        <f>J15</f>
        <v>㈜선우회계법인</v>
      </c>
      <c r="S81" s="611"/>
      <c r="T81" s="611"/>
      <c r="U81" s="611"/>
      <c r="V81" s="611"/>
      <c r="W81" s="611"/>
      <c r="X81" s="611"/>
      <c r="Y81" s="611"/>
      <c r="Z81" s="611"/>
      <c r="AA81" s="611"/>
      <c r="AB81" s="611"/>
      <c r="AC81" s="611"/>
      <c r="AD81" s="611"/>
      <c r="AE81" s="611"/>
      <c r="AF81" s="133"/>
      <c r="AG81" s="133"/>
      <c r="AH81" s="133"/>
      <c r="AI81" s="128"/>
      <c r="AJ81" s="128"/>
      <c r="AK81" s="129"/>
      <c r="AL81" s="129"/>
      <c r="AM81" s="129"/>
      <c r="AN81" s="129"/>
      <c r="AO81" s="129"/>
      <c r="AP81" s="129"/>
      <c r="AQ81" s="129"/>
      <c r="AR81" s="34"/>
    </row>
    <row r="82" spans="1:50" s="189" customFormat="1" ht="9" customHeight="1">
      <c r="A82" s="54"/>
      <c r="B82" s="614"/>
      <c r="C82" s="615"/>
      <c r="D82" s="615"/>
      <c r="E82" s="615"/>
      <c r="F82" s="615"/>
      <c r="G82" s="318"/>
      <c r="H82" s="1637"/>
      <c r="I82" s="1637"/>
      <c r="J82" s="1637"/>
      <c r="K82" s="1637"/>
      <c r="L82" s="610"/>
      <c r="M82" s="131"/>
      <c r="N82" s="131"/>
      <c r="O82" s="131"/>
      <c r="P82" s="131"/>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433590</v>
      </c>
    </row>
    <row r="83" spans="1:50" s="189" customFormat="1" ht="9" customHeight="1">
      <c r="A83" s="54"/>
      <c r="B83" s="604" t="s">
        <v>322</v>
      </c>
      <c r="C83" s="605"/>
      <c r="D83" s="605"/>
      <c r="E83" s="605"/>
      <c r="F83" s="605"/>
      <c r="G83" s="608" t="s">
        <v>318</v>
      </c>
      <c r="H83" s="1636">
        <f>'근로소득원천징수영수증(특별공제)-입력'!H83</f>
        <v>486000</v>
      </c>
      <c r="I83" s="1636"/>
      <c r="J83" s="1636"/>
      <c r="K83" s="1636"/>
      <c r="L83" s="609" t="s">
        <v>151</v>
      </c>
      <c r="M83" s="131"/>
      <c r="N83" s="131"/>
      <c r="O83" s="131"/>
      <c r="P83" s="651" t="s">
        <v>152</v>
      </c>
      <c r="Q83" s="651"/>
      <c r="R83" s="651"/>
      <c r="S83" s="651"/>
      <c r="T83" s="651"/>
      <c r="U83" s="651"/>
      <c r="V83" s="652" t="str">
        <f>AG15</f>
        <v>서예지</v>
      </c>
      <c r="W83" s="652"/>
      <c r="X83" s="652"/>
      <c r="Y83" s="652"/>
      <c r="Z83" s="652"/>
      <c r="AA83" s="652"/>
      <c r="AB83" s="652"/>
      <c r="AC83" s="652"/>
      <c r="AD83" s="127" t="s">
        <v>311</v>
      </c>
      <c r="AE83" s="128"/>
      <c r="AF83" s="128"/>
      <c r="AG83" s="128"/>
      <c r="AH83" s="128"/>
      <c r="AI83" s="128"/>
      <c r="AJ83" s="128" t="s">
        <v>265</v>
      </c>
      <c r="AK83" s="1643" t="str">
        <f>'근로소득원천징수영수증(특별공제)-입력'!AK83</f>
        <v>041) 567-6764</v>
      </c>
      <c r="AL83" s="1643"/>
      <c r="AM83" s="1643"/>
      <c r="AN83" s="1643"/>
      <c r="AO83" s="1643"/>
      <c r="AP83" s="1643"/>
      <c r="AQ83" s="1643"/>
      <c r="AR83" s="34"/>
      <c r="AT83" s="36"/>
    </row>
    <row r="84" spans="1:50" s="189" customFormat="1" ht="9" customHeight="1">
      <c r="A84" s="54"/>
      <c r="B84" s="606"/>
      <c r="C84" s="607"/>
      <c r="D84" s="607"/>
      <c r="E84" s="607"/>
      <c r="F84" s="607"/>
      <c r="G84" s="318"/>
      <c r="H84" s="1637"/>
      <c r="I84" s="1637"/>
      <c r="J84" s="1637"/>
      <c r="K84" s="1637"/>
      <c r="L84" s="610"/>
      <c r="M84" s="131"/>
      <c r="N84" s="131"/>
      <c r="O84" s="131"/>
      <c r="P84" s="190"/>
      <c r="Q84" s="190"/>
      <c r="R84" s="190"/>
      <c r="S84" s="190"/>
      <c r="T84" s="190"/>
      <c r="U84" s="190"/>
      <c r="V84" s="190"/>
      <c r="W84" s="190"/>
      <c r="X84" s="190"/>
      <c r="Y84" s="190"/>
      <c r="Z84" s="190"/>
      <c r="AA84" s="190"/>
      <c r="AB84" s="190"/>
      <c r="AC84" s="190"/>
      <c r="AD84" s="190"/>
      <c r="AE84" s="128"/>
      <c r="AF84" s="128"/>
      <c r="AG84" s="128"/>
      <c r="AH84" s="128"/>
      <c r="AI84" s="190"/>
      <c r="AJ84" s="190"/>
      <c r="AK84" s="190"/>
      <c r="AL84" s="190"/>
      <c r="AM84" s="190"/>
      <c r="AN84" s="190"/>
      <c r="AO84" s="190"/>
      <c r="AP84" s="190"/>
      <c r="AQ84" s="190"/>
      <c r="AR84" s="34"/>
      <c r="AT84" s="36">
        <f>SUM(H77:K81)</f>
        <v>543130</v>
      </c>
    </row>
    <row r="85" spans="1:50" s="189" customFormat="1" ht="10.5" customHeight="1">
      <c r="A85" s="1644" t="str">
        <f>'근로소득원천징수영수증(특별공제)-입력'!A85</f>
        <v>천안</v>
      </c>
      <c r="B85" s="1645"/>
      <c r="C85" s="1645"/>
      <c r="D85" s="1645"/>
      <c r="E85" s="1645"/>
      <c r="F85" s="660" t="s">
        <v>153</v>
      </c>
      <c r="G85" s="660"/>
      <c r="H85" s="660"/>
      <c r="I85" s="660"/>
      <c r="J85" s="660"/>
      <c r="K85" s="660"/>
      <c r="L85" s="662" t="s">
        <v>154</v>
      </c>
      <c r="M85" s="662"/>
      <c r="N85" s="662"/>
      <c r="O85" s="131"/>
      <c r="P85" s="651" t="s">
        <v>263</v>
      </c>
      <c r="Q85" s="651"/>
      <c r="R85" s="651"/>
      <c r="S85" s="651"/>
      <c r="T85" s="651"/>
      <c r="U85" s="651"/>
      <c r="V85" s="652" t="str">
        <f>'근로소득원천징수영수증(특별공제)-입력'!V85</f>
        <v>선우회계법인 천안</v>
      </c>
      <c r="W85" s="652"/>
      <c r="X85" s="652"/>
      <c r="Y85" s="652"/>
      <c r="Z85" s="652"/>
      <c r="AA85" s="652"/>
      <c r="AB85" s="652"/>
      <c r="AC85" s="652"/>
      <c r="AD85" s="127" t="s">
        <v>311</v>
      </c>
      <c r="AE85" s="190"/>
      <c r="AF85" s="190"/>
      <c r="AG85" s="190"/>
      <c r="AH85" s="190"/>
      <c r="AI85" s="190"/>
      <c r="AJ85" s="128" t="s">
        <v>265</v>
      </c>
      <c r="AK85" s="1643" t="str">
        <f>'근로소득원천징수영수증(특별공제)-입력'!AK85</f>
        <v>041) 567-6764</v>
      </c>
      <c r="AL85" s="1643"/>
      <c r="AM85" s="1643"/>
      <c r="AN85" s="1643"/>
      <c r="AO85" s="1643"/>
      <c r="AP85" s="1643"/>
      <c r="AQ85" s="1643"/>
      <c r="AR85" s="32"/>
    </row>
    <row r="86" spans="1:50" s="189" customFormat="1" ht="10.5" customHeight="1" thickBot="1">
      <c r="A86" s="1646"/>
      <c r="B86" s="639"/>
      <c r="C86" s="639"/>
      <c r="D86" s="639"/>
      <c r="E86" s="639"/>
      <c r="F86" s="661"/>
      <c r="G86" s="661"/>
      <c r="H86" s="661"/>
      <c r="I86" s="661"/>
      <c r="J86" s="661"/>
      <c r="K86" s="661"/>
      <c r="L86" s="663"/>
      <c r="M86" s="663"/>
      <c r="N86" s="663"/>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189"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411</v>
      </c>
    </row>
    <row r="88" spans="1:50" s="189"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189"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189" customFormat="1" ht="11.25" thickBot="1">
      <c r="A90" s="637" t="str">
        <f>$J$15</f>
        <v>㈜선우회계법인</v>
      </c>
      <c r="B90" s="637"/>
      <c r="C90" s="637"/>
      <c r="D90" s="637"/>
      <c r="E90" s="637"/>
      <c r="F90" s="637"/>
      <c r="G90" s="637"/>
      <c r="H90" s="637"/>
      <c r="I90" s="637"/>
      <c r="J90" s="637"/>
      <c r="K90" s="637"/>
      <c r="L90" s="638">
        <f>$J$16</f>
        <v>3128512347</v>
      </c>
      <c r="M90" s="639"/>
      <c r="N90" s="639"/>
      <c r="O90" s="639"/>
      <c r="P90" s="639"/>
      <c r="Q90" s="639"/>
      <c r="R90" s="639"/>
      <c r="S90" s="639"/>
      <c r="T90" s="639"/>
      <c r="U90" s="640" t="str">
        <f>$J$19</f>
        <v>김수현</v>
      </c>
      <c r="V90" s="640"/>
      <c r="W90" s="640"/>
      <c r="X90" s="640"/>
      <c r="Y90" s="640"/>
      <c r="Z90" s="7"/>
      <c r="AA90" s="7"/>
      <c r="AB90" s="7"/>
      <c r="AC90" s="7"/>
      <c r="AD90" s="7"/>
      <c r="AE90" s="7"/>
      <c r="AF90" s="7"/>
      <c r="AG90" s="7"/>
      <c r="AH90" s="7"/>
      <c r="AI90" s="7"/>
      <c r="AJ90" s="7"/>
      <c r="AK90" s="8"/>
      <c r="AL90" s="8"/>
      <c r="AM90" s="8"/>
      <c r="AN90" s="8"/>
      <c r="AO90" s="8"/>
      <c r="AP90" s="8"/>
      <c r="AQ90" s="189" t="s">
        <v>155</v>
      </c>
      <c r="AR90" s="8"/>
      <c r="AV90" s="189" t="s">
        <v>476</v>
      </c>
      <c r="AW90" s="189" t="s">
        <v>477</v>
      </c>
    </row>
    <row r="91" spans="1:50" s="189" customFormat="1" ht="27.75" customHeight="1">
      <c r="A91" s="664" t="s">
        <v>156</v>
      </c>
      <c r="B91" s="641" t="s">
        <v>267</v>
      </c>
      <c r="C91" s="641"/>
      <c r="D91" s="641"/>
      <c r="E91" s="641"/>
      <c r="F91" s="641"/>
      <c r="G91" s="641"/>
      <c r="H91" s="641"/>
      <c r="I91" s="641"/>
      <c r="J91" s="641"/>
      <c r="K91" s="642"/>
      <c r="L91" s="643">
        <f>AL33</f>
        <v>13495760</v>
      </c>
      <c r="M91" s="644"/>
      <c r="N91" s="644"/>
      <c r="O91" s="644"/>
      <c r="P91" s="644"/>
      <c r="Q91" s="644"/>
      <c r="R91" s="644"/>
      <c r="S91" s="644"/>
      <c r="T91" s="645"/>
      <c r="U91" s="117" t="s">
        <v>275</v>
      </c>
      <c r="V91" s="646" t="s">
        <v>276</v>
      </c>
      <c r="W91" s="646"/>
      <c r="X91" s="646"/>
      <c r="Y91" s="646"/>
      <c r="Z91" s="646"/>
      <c r="AA91" s="646"/>
      <c r="AB91" s="646"/>
      <c r="AC91" s="646"/>
      <c r="AD91" s="646"/>
      <c r="AE91" s="646"/>
      <c r="AF91" s="646"/>
      <c r="AG91" s="646"/>
      <c r="AH91" s="646"/>
      <c r="AI91" s="646"/>
      <c r="AJ91" s="647"/>
      <c r="AK91" s="648">
        <f>L131-L142-L143</f>
        <v>4611456</v>
      </c>
      <c r="AL91" s="649"/>
      <c r="AM91" s="649"/>
      <c r="AN91" s="649"/>
      <c r="AO91" s="649"/>
      <c r="AP91" s="649"/>
      <c r="AQ91" s="649"/>
      <c r="AR91" s="650"/>
      <c r="AT91" s="164" t="s">
        <v>474</v>
      </c>
      <c r="AU91" s="164" t="s">
        <v>475</v>
      </c>
      <c r="AV91" s="49">
        <f>P129</f>
        <v>0</v>
      </c>
      <c r="AX91" s="189" t="s">
        <v>478</v>
      </c>
    </row>
    <row r="92" spans="1:50" s="189" customFormat="1" ht="12" customHeight="1">
      <c r="A92" s="665"/>
      <c r="B92" s="622" t="s">
        <v>212</v>
      </c>
      <c r="C92" s="622"/>
      <c r="D92" s="622"/>
      <c r="E92" s="622"/>
      <c r="F92" s="622"/>
      <c r="G92" s="622"/>
      <c r="H92" s="622"/>
      <c r="I92" s="622"/>
      <c r="J92" s="622"/>
      <c r="K92" s="623"/>
      <c r="L92" s="624">
        <f>MIN(VLOOKUP(L91,소득공제,3)+((L91-VLOOKUP(L91,소득공제,4))*VLOOKUP(L91,소득공제,5)),20000000)</f>
        <v>6898304</v>
      </c>
      <c r="M92" s="625"/>
      <c r="N92" s="625"/>
      <c r="O92" s="625"/>
      <c r="P92" s="625"/>
      <c r="Q92" s="625"/>
      <c r="R92" s="625"/>
      <c r="S92" s="625"/>
      <c r="T92" s="626"/>
      <c r="U92" s="627" t="s">
        <v>277</v>
      </c>
      <c r="V92" s="629" t="s">
        <v>178</v>
      </c>
      <c r="W92" s="629"/>
      <c r="X92" s="629"/>
      <c r="Y92" s="629"/>
      <c r="Z92" s="629"/>
      <c r="AA92" s="629"/>
      <c r="AB92" s="629"/>
      <c r="AC92" s="629"/>
      <c r="AD92" s="629"/>
      <c r="AE92" s="629"/>
      <c r="AF92" s="629"/>
      <c r="AG92" s="629"/>
      <c r="AH92" s="629"/>
      <c r="AI92" s="629"/>
      <c r="AJ92" s="630"/>
      <c r="AK92" s="1116">
        <f>IF(AK91&lt;=0,0,TRUNC(AK91*VLOOKUP(AK91,세율2020,3)+VLOOKUP(AK91,세율2020,4),0))</f>
        <v>276687</v>
      </c>
      <c r="AL92" s="1117"/>
      <c r="AM92" s="1117"/>
      <c r="AN92" s="1117"/>
      <c r="AO92" s="1117"/>
      <c r="AP92" s="1117"/>
      <c r="AQ92" s="1117"/>
      <c r="AR92" s="1118"/>
      <c r="AT92" s="165">
        <f>VLOOKUP(AK91,세율2020,3)</f>
        <v>0.06</v>
      </c>
      <c r="AU92" s="166">
        <f>VLOOKUP(AK91,세율2020,4)</f>
        <v>0</v>
      </c>
      <c r="AV92" s="168">
        <f>TRUNC(AV91*AT92,0)</f>
        <v>0</v>
      </c>
      <c r="AW92" s="169">
        <f>AK131</f>
        <v>0</v>
      </c>
      <c r="AX92" s="170">
        <f>SUM(AV92:AW92)</f>
        <v>0</v>
      </c>
    </row>
    <row r="93" spans="1:50" s="189" customFormat="1" ht="12" customHeight="1" thickBot="1">
      <c r="A93" s="665"/>
      <c r="B93" s="622" t="s">
        <v>268</v>
      </c>
      <c r="C93" s="622"/>
      <c r="D93" s="622"/>
      <c r="E93" s="622"/>
      <c r="F93" s="622"/>
      <c r="G93" s="622"/>
      <c r="H93" s="622"/>
      <c r="I93" s="622"/>
      <c r="J93" s="622"/>
      <c r="K93" s="623"/>
      <c r="L93" s="633">
        <f>L91-L92</f>
        <v>6597456</v>
      </c>
      <c r="M93" s="634"/>
      <c r="N93" s="634"/>
      <c r="O93" s="634"/>
      <c r="P93" s="634"/>
      <c r="Q93" s="634"/>
      <c r="R93" s="634"/>
      <c r="S93" s="634"/>
      <c r="T93" s="635"/>
      <c r="U93" s="628"/>
      <c r="V93" s="631"/>
      <c r="W93" s="631"/>
      <c r="X93" s="631"/>
      <c r="Y93" s="631"/>
      <c r="Z93" s="631"/>
      <c r="AA93" s="631"/>
      <c r="AB93" s="631"/>
      <c r="AC93" s="631"/>
      <c r="AD93" s="631"/>
      <c r="AE93" s="631"/>
      <c r="AF93" s="631"/>
      <c r="AG93" s="631"/>
      <c r="AH93" s="631"/>
      <c r="AI93" s="631"/>
      <c r="AJ93" s="632"/>
      <c r="AK93" s="983"/>
      <c r="AL93" s="984"/>
      <c r="AM93" s="984"/>
      <c r="AN93" s="984"/>
      <c r="AO93" s="984"/>
      <c r="AP93" s="984"/>
      <c r="AQ93" s="984"/>
      <c r="AR93" s="985"/>
    </row>
    <row r="94" spans="1:50" s="189" customFormat="1" ht="14.25" customHeight="1">
      <c r="A94" s="665"/>
      <c r="B94" s="699" t="s">
        <v>193</v>
      </c>
      <c r="C94" s="702" t="s">
        <v>158</v>
      </c>
      <c r="D94" s="159" t="s">
        <v>213</v>
      </c>
      <c r="E94" s="705" t="s">
        <v>159</v>
      </c>
      <c r="F94" s="705"/>
      <c r="G94" s="705"/>
      <c r="H94" s="160"/>
      <c r="I94" s="160"/>
      <c r="J94" s="160"/>
      <c r="K94" s="161"/>
      <c r="L94" s="706">
        <v>1500000</v>
      </c>
      <c r="M94" s="707"/>
      <c r="N94" s="707"/>
      <c r="O94" s="707"/>
      <c r="P94" s="707"/>
      <c r="Q94" s="707"/>
      <c r="R94" s="707"/>
      <c r="S94" s="707"/>
      <c r="T94" s="708"/>
      <c r="U94" s="709" t="s">
        <v>198</v>
      </c>
      <c r="V94" s="142" t="s">
        <v>278</v>
      </c>
      <c r="W94" s="685" t="s">
        <v>194</v>
      </c>
      <c r="X94" s="686"/>
      <c r="Y94" s="686"/>
      <c r="Z94" s="686"/>
      <c r="AA94" s="686"/>
      <c r="AB94" s="686"/>
      <c r="AC94" s="686"/>
      <c r="AD94" s="686"/>
      <c r="AE94" s="686"/>
      <c r="AF94" s="686"/>
      <c r="AG94" s="686"/>
      <c r="AH94" s="686"/>
      <c r="AI94" s="686"/>
      <c r="AJ94" s="687"/>
      <c r="AK94" s="688">
        <f>'근로소득원천징수영수증(특별공제)-입력'!AK94</f>
        <v>0</v>
      </c>
      <c r="AL94" s="689"/>
      <c r="AM94" s="689"/>
      <c r="AN94" s="689"/>
      <c r="AO94" s="689"/>
      <c r="AP94" s="689"/>
      <c r="AQ94" s="689"/>
      <c r="AR94" s="690"/>
    </row>
    <row r="95" spans="1:50" s="189" customFormat="1" ht="14.25" customHeight="1">
      <c r="A95" s="665"/>
      <c r="B95" s="700"/>
      <c r="C95" s="703"/>
      <c r="D95" s="22" t="s">
        <v>161</v>
      </c>
      <c r="E95" s="678" t="s">
        <v>162</v>
      </c>
      <c r="F95" s="678"/>
      <c r="G95" s="678"/>
      <c r="H95" s="10"/>
      <c r="I95" s="10"/>
      <c r="J95" s="691"/>
      <c r="K95" s="692"/>
      <c r="L95" s="679">
        <f>'근로소득원천징수영수증(특별공제)-입력'!L95</f>
        <v>0</v>
      </c>
      <c r="M95" s="680"/>
      <c r="N95" s="680"/>
      <c r="O95" s="680"/>
      <c r="P95" s="680"/>
      <c r="Q95" s="680"/>
      <c r="R95" s="680"/>
      <c r="S95" s="680"/>
      <c r="T95" s="681"/>
      <c r="U95" s="710"/>
      <c r="V95" s="23" t="s">
        <v>279</v>
      </c>
      <c r="W95" s="693" t="s">
        <v>280</v>
      </c>
      <c r="X95" s="694"/>
      <c r="Y95" s="694"/>
      <c r="Z95" s="694"/>
      <c r="AA95" s="694"/>
      <c r="AB95" s="694"/>
      <c r="AC95" s="694"/>
      <c r="AD95" s="694"/>
      <c r="AE95" s="694"/>
      <c r="AF95" s="694"/>
      <c r="AG95" s="694"/>
      <c r="AH95" s="694"/>
      <c r="AI95" s="694"/>
      <c r="AJ95" s="695"/>
      <c r="AK95" s="696">
        <f>'근로소득원천징수영수증(특별공제)-입력'!AK95</f>
        <v>0</v>
      </c>
      <c r="AL95" s="697"/>
      <c r="AM95" s="697"/>
      <c r="AN95" s="697"/>
      <c r="AO95" s="697"/>
      <c r="AP95" s="697"/>
      <c r="AQ95" s="697"/>
      <c r="AR95" s="698"/>
      <c r="AT95" s="177" t="b">
        <v>1</v>
      </c>
      <c r="AU95" s="201" t="s">
        <v>527</v>
      </c>
    </row>
    <row r="96" spans="1:50" s="189" customFormat="1" ht="14.25" customHeight="1">
      <c r="A96" s="665"/>
      <c r="B96" s="700"/>
      <c r="C96" s="704"/>
      <c r="D96" s="22" t="s">
        <v>164</v>
      </c>
      <c r="E96" s="678" t="s">
        <v>165</v>
      </c>
      <c r="F96" s="678"/>
      <c r="G96" s="678"/>
      <c r="H96" s="10" t="s">
        <v>20</v>
      </c>
      <c r="I96" s="137">
        <v>3</v>
      </c>
      <c r="J96" s="11" t="s">
        <v>166</v>
      </c>
      <c r="K96" s="12"/>
      <c r="L96" s="679">
        <f>'근로소득원천징수영수증(특별공제)-입력'!L96</f>
        <v>0</v>
      </c>
      <c r="M96" s="680"/>
      <c r="N96" s="680"/>
      <c r="O96" s="680"/>
      <c r="P96" s="680"/>
      <c r="Q96" s="680"/>
      <c r="R96" s="680"/>
      <c r="S96" s="680"/>
      <c r="T96" s="681"/>
      <c r="U96" s="710"/>
      <c r="V96" s="670" t="s">
        <v>281</v>
      </c>
      <c r="W96" s="582" t="s">
        <v>254</v>
      </c>
      <c r="X96" s="582"/>
      <c r="Y96" s="582"/>
      <c r="Z96" s="582"/>
      <c r="AA96" s="582"/>
      <c r="AB96" s="582"/>
      <c r="AC96" s="582"/>
      <c r="AD96" s="582"/>
      <c r="AE96" s="582"/>
      <c r="AF96" s="582"/>
      <c r="AG96" s="582"/>
      <c r="AH96" s="582"/>
      <c r="AI96" s="582"/>
      <c r="AJ96" s="672"/>
      <c r="AK96" s="1647">
        <f>'근로소득원천징수영수증(특별공제)-입력'!AK96</f>
        <v>0</v>
      </c>
      <c r="AL96" s="1648"/>
      <c r="AM96" s="1648"/>
      <c r="AN96" s="1648"/>
      <c r="AO96" s="1648"/>
      <c r="AP96" s="1648"/>
      <c r="AQ96" s="1648"/>
      <c r="AR96" s="1649"/>
      <c r="AT96" s="189" t="s">
        <v>421</v>
      </c>
      <c r="AU96" s="189" t="s">
        <v>418</v>
      </c>
      <c r="AV96" s="189" t="s">
        <v>422</v>
      </c>
      <c r="AW96" s="113" t="s">
        <v>425</v>
      </c>
    </row>
    <row r="97" spans="1:49" s="189" customFormat="1" ht="14.25" customHeight="1">
      <c r="A97" s="665"/>
      <c r="B97" s="700"/>
      <c r="C97" s="675" t="s">
        <v>167</v>
      </c>
      <c r="D97" s="22" t="s">
        <v>168</v>
      </c>
      <c r="E97" s="678" t="s">
        <v>169</v>
      </c>
      <c r="F97" s="678"/>
      <c r="G97" s="678"/>
      <c r="H97" s="10" t="s">
        <v>20</v>
      </c>
      <c r="I97" s="137">
        <v>0</v>
      </c>
      <c r="J97" s="11" t="s">
        <v>166</v>
      </c>
      <c r="K97" s="12"/>
      <c r="L97" s="679">
        <f>'근로소득원천징수영수증(특별공제)-입력'!L97</f>
        <v>0</v>
      </c>
      <c r="M97" s="680"/>
      <c r="N97" s="680"/>
      <c r="O97" s="680"/>
      <c r="P97" s="680"/>
      <c r="Q97" s="680"/>
      <c r="R97" s="680"/>
      <c r="S97" s="680"/>
      <c r="T97" s="681"/>
      <c r="U97" s="710"/>
      <c r="V97" s="671"/>
      <c r="W97" s="673"/>
      <c r="X97" s="673"/>
      <c r="Y97" s="673"/>
      <c r="Z97" s="673"/>
      <c r="AA97" s="673"/>
      <c r="AB97" s="673"/>
      <c r="AC97" s="673"/>
      <c r="AD97" s="673"/>
      <c r="AE97" s="673"/>
      <c r="AF97" s="673"/>
      <c r="AG97" s="673"/>
      <c r="AH97" s="673"/>
      <c r="AI97" s="673"/>
      <c r="AJ97" s="674"/>
      <c r="AK97" s="1650"/>
      <c r="AL97" s="1651"/>
      <c r="AM97" s="1651"/>
      <c r="AN97" s="1651"/>
      <c r="AO97" s="1651"/>
      <c r="AP97" s="1651"/>
      <c r="AQ97" s="1651"/>
      <c r="AR97" s="1652"/>
      <c r="AU97" s="189" t="s">
        <v>419</v>
      </c>
      <c r="AV97" s="189" t="s">
        <v>423</v>
      </c>
      <c r="AW97" s="113" t="s">
        <v>426</v>
      </c>
    </row>
    <row r="98" spans="1:49" s="189" customFormat="1" ht="14.25" customHeight="1">
      <c r="A98" s="665"/>
      <c r="B98" s="700"/>
      <c r="C98" s="676"/>
      <c r="D98" s="22" t="s">
        <v>214</v>
      </c>
      <c r="E98" s="678" t="s">
        <v>170</v>
      </c>
      <c r="F98" s="678"/>
      <c r="G98" s="678"/>
      <c r="H98" s="10" t="s">
        <v>20</v>
      </c>
      <c r="I98" s="137">
        <v>0</v>
      </c>
      <c r="J98" s="11" t="s">
        <v>166</v>
      </c>
      <c r="K98" s="12"/>
      <c r="L98" s="679">
        <f>'근로소득원천징수영수증(특별공제)-입력'!L98</f>
        <v>0</v>
      </c>
      <c r="M98" s="680"/>
      <c r="N98" s="680"/>
      <c r="O98" s="680"/>
      <c r="P98" s="680"/>
      <c r="Q98" s="680"/>
      <c r="R98" s="680"/>
      <c r="S98" s="680"/>
      <c r="T98" s="681"/>
      <c r="U98" s="710"/>
      <c r="V98" s="23" t="s">
        <v>282</v>
      </c>
      <c r="W98" s="682" t="s">
        <v>195</v>
      </c>
      <c r="X98" s="683"/>
      <c r="Y98" s="683"/>
      <c r="Z98" s="683"/>
      <c r="AA98" s="683"/>
      <c r="AB98" s="683"/>
      <c r="AC98" s="683"/>
      <c r="AD98" s="683"/>
      <c r="AE98" s="683"/>
      <c r="AF98" s="683"/>
      <c r="AG98" s="683"/>
      <c r="AH98" s="683"/>
      <c r="AI98" s="683"/>
      <c r="AJ98" s="684"/>
      <c r="AK98" s="729">
        <f>'근로소득원천징수영수증(특별공제)-입력'!AK98</f>
        <v>0</v>
      </c>
      <c r="AL98" s="730"/>
      <c r="AM98" s="730"/>
      <c r="AN98" s="730"/>
      <c r="AO98" s="730"/>
      <c r="AP98" s="730"/>
      <c r="AQ98" s="730"/>
      <c r="AR98" s="731"/>
      <c r="AU98" s="189" t="s">
        <v>420</v>
      </c>
      <c r="AV98" s="189" t="s">
        <v>424</v>
      </c>
      <c r="AW98" s="113" t="s">
        <v>427</v>
      </c>
    </row>
    <row r="99" spans="1:49" s="189" customFormat="1" ht="14.25" customHeight="1">
      <c r="A99" s="665"/>
      <c r="B99" s="700"/>
      <c r="C99" s="676"/>
      <c r="D99" s="22" t="s">
        <v>215</v>
      </c>
      <c r="E99" s="678" t="s">
        <v>171</v>
      </c>
      <c r="F99" s="678"/>
      <c r="G99" s="678"/>
      <c r="H99" s="10"/>
      <c r="I99" s="691" t="s">
        <v>172</v>
      </c>
      <c r="J99" s="691"/>
      <c r="K99" s="692"/>
      <c r="L99" s="679">
        <f>'근로소득원천징수영수증(특별공제)-입력'!L99</f>
        <v>0</v>
      </c>
      <c r="M99" s="680"/>
      <c r="N99" s="680"/>
      <c r="O99" s="680"/>
      <c r="P99" s="680"/>
      <c r="Q99" s="680"/>
      <c r="R99" s="680"/>
      <c r="S99" s="680"/>
      <c r="T99" s="681"/>
      <c r="U99" s="710"/>
      <c r="V99" s="732" t="s">
        <v>283</v>
      </c>
      <c r="W99" s="622" t="s">
        <v>196</v>
      </c>
      <c r="X99" s="622"/>
      <c r="Y99" s="622"/>
      <c r="Z99" s="622"/>
      <c r="AA99" s="622"/>
      <c r="AB99" s="622"/>
      <c r="AC99" s="622"/>
      <c r="AD99" s="622"/>
      <c r="AE99" s="622"/>
      <c r="AF99" s="622"/>
      <c r="AG99" s="622"/>
      <c r="AH99" s="622"/>
      <c r="AI99" s="622"/>
      <c r="AJ99" s="623"/>
      <c r="AK99" s="1119">
        <f>SUM(AK94:AR98)</f>
        <v>0</v>
      </c>
      <c r="AL99" s="1120"/>
      <c r="AM99" s="1120"/>
      <c r="AN99" s="1120"/>
      <c r="AO99" s="1120"/>
      <c r="AP99" s="1120"/>
      <c r="AQ99" s="1120"/>
      <c r="AR99" s="1121"/>
      <c r="AT99" s="177" t="b">
        <v>0</v>
      </c>
    </row>
    <row r="100" spans="1:49" s="189" customFormat="1" ht="14.25" customHeight="1" thickBot="1">
      <c r="A100" s="665"/>
      <c r="B100" s="700"/>
      <c r="C100" s="677"/>
      <c r="D100" s="162" t="s">
        <v>229</v>
      </c>
      <c r="E100" s="736" t="s">
        <v>228</v>
      </c>
      <c r="F100" s="736"/>
      <c r="G100" s="736"/>
      <c r="H100" s="163"/>
      <c r="I100" s="737" t="s">
        <v>173</v>
      </c>
      <c r="J100" s="737"/>
      <c r="K100" s="738"/>
      <c r="L100" s="739">
        <f>'근로소득원천징수영수증(특별공제)-입력'!L100</f>
        <v>0</v>
      </c>
      <c r="M100" s="740"/>
      <c r="N100" s="740"/>
      <c r="O100" s="740"/>
      <c r="P100" s="740"/>
      <c r="Q100" s="740"/>
      <c r="R100" s="740"/>
      <c r="S100" s="740"/>
      <c r="T100" s="741"/>
      <c r="U100" s="711"/>
      <c r="V100" s="733"/>
      <c r="W100" s="734"/>
      <c r="X100" s="734"/>
      <c r="Y100" s="734"/>
      <c r="Z100" s="734"/>
      <c r="AA100" s="734"/>
      <c r="AB100" s="734"/>
      <c r="AC100" s="734"/>
      <c r="AD100" s="734"/>
      <c r="AE100" s="734"/>
      <c r="AF100" s="734"/>
      <c r="AG100" s="734"/>
      <c r="AH100" s="734"/>
      <c r="AI100" s="734"/>
      <c r="AJ100" s="735"/>
      <c r="AK100" s="1122"/>
      <c r="AL100" s="1123"/>
      <c r="AM100" s="1123"/>
      <c r="AN100" s="1123"/>
      <c r="AO100" s="1123"/>
      <c r="AP100" s="1123"/>
      <c r="AQ100" s="1123"/>
      <c r="AR100" s="1124"/>
      <c r="AT100" s="177" t="b">
        <v>0</v>
      </c>
    </row>
    <row r="101" spans="1:49" s="189" customFormat="1" ht="14.25" customHeight="1">
      <c r="A101" s="665"/>
      <c r="B101" s="700"/>
      <c r="C101" s="668" t="s">
        <v>174</v>
      </c>
      <c r="D101" s="719" t="s">
        <v>217</v>
      </c>
      <c r="E101" s="721" t="s">
        <v>216</v>
      </c>
      <c r="F101" s="721"/>
      <c r="G101" s="721"/>
      <c r="H101" s="721"/>
      <c r="I101" s="721"/>
      <c r="J101" s="721"/>
      <c r="K101" s="722"/>
      <c r="L101" s="754" t="s">
        <v>412</v>
      </c>
      <c r="M101" s="723"/>
      <c r="N101" s="724"/>
      <c r="O101" s="755">
        <f>'근로소득원천징수영수증(특별공제)-입력'!O101</f>
        <v>486000</v>
      </c>
      <c r="P101" s="756"/>
      <c r="Q101" s="756"/>
      <c r="R101" s="756"/>
      <c r="S101" s="756"/>
      <c r="T101" s="757"/>
      <c r="U101" s="709" t="s">
        <v>209</v>
      </c>
      <c r="V101" s="725" t="s">
        <v>284</v>
      </c>
      <c r="W101" s="727" t="s">
        <v>434</v>
      </c>
      <c r="X101" s="727"/>
      <c r="Y101" s="727"/>
      <c r="Z101" s="727"/>
      <c r="AA101" s="727"/>
      <c r="AB101" s="727"/>
      <c r="AC101" s="727"/>
      <c r="AD101" s="727"/>
      <c r="AE101" s="727"/>
      <c r="AF101" s="728"/>
      <c r="AG101" s="1125">
        <f>IF(AK92&lt;=1300000,TRUNC(AK92*55%,0),715000+TRUNC((AK92-1300000)*30%,0))</f>
        <v>152177</v>
      </c>
      <c r="AH101" s="1126"/>
      <c r="AI101" s="1126"/>
      <c r="AJ101" s="1127"/>
      <c r="AK101" s="1131">
        <f>MIN(AG101,VLOOKUP(L91,근로소득세액공제!B14:D16,3))</f>
        <v>152177</v>
      </c>
      <c r="AL101" s="1132"/>
      <c r="AM101" s="1132"/>
      <c r="AN101" s="1132"/>
      <c r="AO101" s="1132"/>
      <c r="AP101" s="1132"/>
      <c r="AQ101" s="1132"/>
      <c r="AR101" s="1133"/>
    </row>
    <row r="102" spans="1:49" s="189" customFormat="1" ht="14.25" customHeight="1">
      <c r="A102" s="665"/>
      <c r="B102" s="700"/>
      <c r="C102" s="668"/>
      <c r="D102" s="720"/>
      <c r="E102" s="723"/>
      <c r="F102" s="723"/>
      <c r="G102" s="723"/>
      <c r="H102" s="723"/>
      <c r="I102" s="723"/>
      <c r="J102" s="723"/>
      <c r="K102" s="724"/>
      <c r="L102" s="771" t="s">
        <v>413</v>
      </c>
      <c r="M102" s="772"/>
      <c r="N102" s="773"/>
      <c r="O102" s="758">
        <f>'근로소득원천징수영수증(특별공제)-입력'!O102</f>
        <v>486000</v>
      </c>
      <c r="P102" s="759"/>
      <c r="Q102" s="759"/>
      <c r="R102" s="759"/>
      <c r="S102" s="759"/>
      <c r="T102" s="760"/>
      <c r="U102" s="710"/>
      <c r="V102" s="726"/>
      <c r="W102" s="673"/>
      <c r="X102" s="673"/>
      <c r="Y102" s="673"/>
      <c r="Z102" s="673"/>
      <c r="AA102" s="673"/>
      <c r="AB102" s="673"/>
      <c r="AC102" s="673"/>
      <c r="AD102" s="673"/>
      <c r="AE102" s="673"/>
      <c r="AF102" s="674"/>
      <c r="AG102" s="1128"/>
      <c r="AH102" s="1129"/>
      <c r="AI102" s="1129"/>
      <c r="AJ102" s="1130"/>
      <c r="AK102" s="1134"/>
      <c r="AL102" s="1135"/>
      <c r="AM102" s="1135"/>
      <c r="AN102" s="1135"/>
      <c r="AO102" s="1135"/>
      <c r="AP102" s="1135"/>
      <c r="AQ102" s="1135"/>
      <c r="AR102" s="1136"/>
    </row>
    <row r="103" spans="1:49" s="189" customFormat="1" ht="14.25" customHeight="1">
      <c r="A103" s="665"/>
      <c r="B103" s="700"/>
      <c r="C103" s="668"/>
      <c r="D103" s="1157" t="s">
        <v>307</v>
      </c>
      <c r="E103" s="1158"/>
      <c r="F103" s="765" t="s">
        <v>157</v>
      </c>
      <c r="G103" s="767" t="s">
        <v>175</v>
      </c>
      <c r="H103" s="767"/>
      <c r="I103" s="767"/>
      <c r="J103" s="767"/>
      <c r="K103" s="768"/>
      <c r="L103" s="771" t="s">
        <v>412</v>
      </c>
      <c r="M103" s="772"/>
      <c r="N103" s="773"/>
      <c r="O103" s="1164">
        <f>'근로소득원천징수영수증(특별공제)-입력'!O103</f>
        <v>0</v>
      </c>
      <c r="P103" s="1165"/>
      <c r="Q103" s="1165"/>
      <c r="R103" s="1165"/>
      <c r="S103" s="1165"/>
      <c r="T103" s="1166"/>
      <c r="U103" s="710"/>
      <c r="V103" s="670" t="s">
        <v>286</v>
      </c>
      <c r="W103" s="276" t="s">
        <v>197</v>
      </c>
      <c r="X103" s="276"/>
      <c r="Y103" s="277"/>
      <c r="Z103" s="712" t="s">
        <v>438</v>
      </c>
      <c r="AA103" s="713"/>
      <c r="AB103" s="713"/>
      <c r="AC103" s="713"/>
      <c r="AD103" s="713"/>
      <c r="AE103" s="713"/>
      <c r="AF103" s="713"/>
      <c r="AG103" s="1653">
        <f>'근로소득원천징수영수증(특별공제)-입력'!AG103:AH103</f>
        <v>0</v>
      </c>
      <c r="AH103" s="1653"/>
      <c r="AI103" s="247" t="s">
        <v>166</v>
      </c>
      <c r="AJ103" s="715"/>
      <c r="AK103" s="716">
        <f>IF(AG103&lt;=0,0,IF(AG103&lt;3,CHOOSE(AG103,150000,300000),(300000+((AG103-2)*300000))))</f>
        <v>0</v>
      </c>
      <c r="AL103" s="717"/>
      <c r="AM103" s="717"/>
      <c r="AN103" s="717"/>
      <c r="AO103" s="717"/>
      <c r="AP103" s="717"/>
      <c r="AQ103" s="717"/>
      <c r="AR103" s="718"/>
    </row>
    <row r="104" spans="1:49" s="189" customFormat="1" ht="14.25" customHeight="1">
      <c r="A104" s="665"/>
      <c r="B104" s="700"/>
      <c r="C104" s="668"/>
      <c r="D104" s="1159"/>
      <c r="E104" s="1160"/>
      <c r="F104" s="766"/>
      <c r="G104" s="769"/>
      <c r="H104" s="769"/>
      <c r="I104" s="769"/>
      <c r="J104" s="769"/>
      <c r="K104" s="770"/>
      <c r="L104" s="771" t="s">
        <v>413</v>
      </c>
      <c r="M104" s="772"/>
      <c r="N104" s="773"/>
      <c r="O104" s="758">
        <f>'근로소득원천징수영수증(특별공제)-입력'!O104</f>
        <v>0</v>
      </c>
      <c r="P104" s="759"/>
      <c r="Q104" s="759"/>
      <c r="R104" s="759"/>
      <c r="S104" s="759"/>
      <c r="T104" s="760"/>
      <c r="U104" s="710"/>
      <c r="V104" s="671"/>
      <c r="W104" s="278"/>
      <c r="X104" s="278"/>
      <c r="Y104" s="279"/>
      <c r="Z104" s="712" t="s">
        <v>285</v>
      </c>
      <c r="AA104" s="713"/>
      <c r="AB104" s="713"/>
      <c r="AC104" s="713"/>
      <c r="AD104" s="713"/>
      <c r="AE104" s="713"/>
      <c r="AF104" s="713"/>
      <c r="AG104" s="1653">
        <f>'근로소득원천징수영수증(특별공제)-입력'!AG104:AH104</f>
        <v>0</v>
      </c>
      <c r="AH104" s="1653"/>
      <c r="AI104" s="247" t="s">
        <v>166</v>
      </c>
      <c r="AJ104" s="715"/>
      <c r="AK104" s="716">
        <f>IF(AG104&lt;=0,0,CHOOSE(AG104,300000,500000,700000))</f>
        <v>0</v>
      </c>
      <c r="AL104" s="717"/>
      <c r="AM104" s="717"/>
      <c r="AN104" s="717"/>
      <c r="AO104" s="717"/>
      <c r="AP104" s="717"/>
      <c r="AQ104" s="717"/>
      <c r="AR104" s="718"/>
    </row>
    <row r="105" spans="1:49" s="189" customFormat="1" ht="14.25" customHeight="1">
      <c r="A105" s="665"/>
      <c r="B105" s="700"/>
      <c r="C105" s="668"/>
      <c r="D105" s="1159"/>
      <c r="E105" s="1160"/>
      <c r="F105" s="765" t="s">
        <v>160</v>
      </c>
      <c r="G105" s="767" t="s">
        <v>176</v>
      </c>
      <c r="H105" s="767"/>
      <c r="I105" s="767"/>
      <c r="J105" s="767"/>
      <c r="K105" s="768"/>
      <c r="L105" s="771" t="s">
        <v>412</v>
      </c>
      <c r="M105" s="772"/>
      <c r="N105" s="773"/>
      <c r="O105" s="1164">
        <f>'근로소득원천징수영수증(특별공제)-입력'!O105</f>
        <v>0</v>
      </c>
      <c r="P105" s="1165"/>
      <c r="Q105" s="1165"/>
      <c r="R105" s="1165"/>
      <c r="S105" s="1165"/>
      <c r="T105" s="1166"/>
      <c r="U105" s="710"/>
      <c r="V105" s="761" t="s">
        <v>202</v>
      </c>
      <c r="W105" s="670" t="s">
        <v>287</v>
      </c>
      <c r="X105" s="582" t="s">
        <v>200</v>
      </c>
      <c r="Y105" s="582"/>
      <c r="Z105" s="582"/>
      <c r="AA105" s="582"/>
      <c r="AB105" s="582"/>
      <c r="AC105" s="582"/>
      <c r="AD105" s="582"/>
      <c r="AE105" s="582"/>
      <c r="AF105" s="672"/>
      <c r="AG105" s="749" t="s">
        <v>199</v>
      </c>
      <c r="AH105" s="749"/>
      <c r="AI105" s="749"/>
      <c r="AJ105" s="749"/>
      <c r="AK105" s="751">
        <f>'근로소득원천징수영수증(특별공제)-입력'!AK105</f>
        <v>0</v>
      </c>
      <c r="AL105" s="752"/>
      <c r="AM105" s="752"/>
      <c r="AN105" s="752"/>
      <c r="AO105" s="752"/>
      <c r="AP105" s="752"/>
      <c r="AQ105" s="752"/>
      <c r="AR105" s="753"/>
    </row>
    <row r="106" spans="1:49" s="189" customFormat="1" ht="14.25" customHeight="1">
      <c r="A106" s="665"/>
      <c r="B106" s="700"/>
      <c r="C106" s="668"/>
      <c r="D106" s="1159"/>
      <c r="E106" s="1160"/>
      <c r="F106" s="766"/>
      <c r="G106" s="769"/>
      <c r="H106" s="769"/>
      <c r="I106" s="769"/>
      <c r="J106" s="769"/>
      <c r="K106" s="770"/>
      <c r="L106" s="771" t="s">
        <v>413</v>
      </c>
      <c r="M106" s="772"/>
      <c r="N106" s="773"/>
      <c r="O106" s="758">
        <f>'근로소득원천징수영수증(특별공제)-입력'!O106</f>
        <v>0</v>
      </c>
      <c r="P106" s="759"/>
      <c r="Q106" s="759"/>
      <c r="R106" s="759"/>
      <c r="S106" s="759"/>
      <c r="T106" s="760"/>
      <c r="U106" s="710"/>
      <c r="V106" s="762"/>
      <c r="W106" s="671"/>
      <c r="X106" s="673"/>
      <c r="Y106" s="673"/>
      <c r="Z106" s="673"/>
      <c r="AA106" s="673"/>
      <c r="AB106" s="673"/>
      <c r="AC106" s="673"/>
      <c r="AD106" s="673"/>
      <c r="AE106" s="673"/>
      <c r="AF106" s="674"/>
      <c r="AG106" s="742" t="s">
        <v>210</v>
      </c>
      <c r="AH106" s="743"/>
      <c r="AI106" s="743"/>
      <c r="AJ106" s="743"/>
      <c r="AK106" s="744">
        <f>'근로소득원천징수영수증(특별공제)-입력'!AK106</f>
        <v>0</v>
      </c>
      <c r="AL106" s="745"/>
      <c r="AM106" s="745"/>
      <c r="AN106" s="745"/>
      <c r="AO106" s="745"/>
      <c r="AP106" s="745"/>
      <c r="AQ106" s="745"/>
      <c r="AR106" s="746"/>
    </row>
    <row r="107" spans="1:49" s="189" customFormat="1" ht="14.25" customHeight="1">
      <c r="A107" s="665"/>
      <c r="B107" s="700"/>
      <c r="C107" s="668"/>
      <c r="D107" s="1159"/>
      <c r="E107" s="1160"/>
      <c r="F107" s="765" t="s">
        <v>163</v>
      </c>
      <c r="G107" s="767" t="s">
        <v>177</v>
      </c>
      <c r="H107" s="767"/>
      <c r="I107" s="767"/>
      <c r="J107" s="767"/>
      <c r="K107" s="768"/>
      <c r="L107" s="771" t="s">
        <v>412</v>
      </c>
      <c r="M107" s="772"/>
      <c r="N107" s="773"/>
      <c r="O107" s="1164">
        <f>'근로소득원천징수영수증(특별공제)-입력'!O107</f>
        <v>0</v>
      </c>
      <c r="P107" s="1165"/>
      <c r="Q107" s="1165"/>
      <c r="R107" s="1165"/>
      <c r="S107" s="1165"/>
      <c r="T107" s="1166"/>
      <c r="U107" s="710"/>
      <c r="V107" s="762"/>
      <c r="W107" s="670" t="s">
        <v>288</v>
      </c>
      <c r="X107" s="750" t="s">
        <v>435</v>
      </c>
      <c r="Y107" s="582"/>
      <c r="Z107" s="582"/>
      <c r="AA107" s="582"/>
      <c r="AB107" s="582"/>
      <c r="AC107" s="582"/>
      <c r="AD107" s="582"/>
      <c r="AE107" s="582"/>
      <c r="AF107" s="672"/>
      <c r="AG107" s="749" t="s">
        <v>199</v>
      </c>
      <c r="AH107" s="749"/>
      <c r="AI107" s="749"/>
      <c r="AJ107" s="749"/>
      <c r="AK107" s="751">
        <f>'근로소득원천징수영수증(특별공제)-입력'!AK107</f>
        <v>0</v>
      </c>
      <c r="AL107" s="752"/>
      <c r="AM107" s="752"/>
      <c r="AN107" s="752"/>
      <c r="AO107" s="752"/>
      <c r="AP107" s="752"/>
      <c r="AQ107" s="752"/>
      <c r="AR107" s="753"/>
    </row>
    <row r="108" spans="1:49" s="189" customFormat="1" ht="14.25" customHeight="1">
      <c r="A108" s="665"/>
      <c r="B108" s="700"/>
      <c r="C108" s="668"/>
      <c r="D108" s="1159"/>
      <c r="E108" s="1160"/>
      <c r="F108" s="766"/>
      <c r="G108" s="769"/>
      <c r="H108" s="769"/>
      <c r="I108" s="769"/>
      <c r="J108" s="769"/>
      <c r="K108" s="770"/>
      <c r="L108" s="771" t="s">
        <v>413</v>
      </c>
      <c r="M108" s="772"/>
      <c r="N108" s="773"/>
      <c r="O108" s="758">
        <f>'근로소득원천징수영수증(특별공제)-입력'!O108</f>
        <v>0</v>
      </c>
      <c r="P108" s="759"/>
      <c r="Q108" s="759"/>
      <c r="R108" s="759"/>
      <c r="S108" s="759"/>
      <c r="T108" s="760"/>
      <c r="U108" s="710"/>
      <c r="V108" s="762"/>
      <c r="W108" s="671"/>
      <c r="X108" s="673"/>
      <c r="Y108" s="673"/>
      <c r="Z108" s="673"/>
      <c r="AA108" s="673"/>
      <c r="AB108" s="673"/>
      <c r="AC108" s="673"/>
      <c r="AD108" s="673"/>
      <c r="AE108" s="673"/>
      <c r="AF108" s="674"/>
      <c r="AG108" s="742" t="s">
        <v>210</v>
      </c>
      <c r="AH108" s="743"/>
      <c r="AI108" s="743"/>
      <c r="AJ108" s="743"/>
      <c r="AK108" s="744">
        <f>'근로소득원천징수영수증(특별공제)-입력'!AK108</f>
        <v>0</v>
      </c>
      <c r="AL108" s="745"/>
      <c r="AM108" s="745"/>
      <c r="AN108" s="745"/>
      <c r="AO108" s="745"/>
      <c r="AP108" s="745"/>
      <c r="AQ108" s="745"/>
      <c r="AR108" s="746"/>
    </row>
    <row r="109" spans="1:49" s="189" customFormat="1" ht="14.25" customHeight="1">
      <c r="A109" s="665"/>
      <c r="B109" s="700"/>
      <c r="C109" s="668"/>
      <c r="D109" s="1159"/>
      <c r="E109" s="1160"/>
      <c r="F109" s="765" t="s">
        <v>179</v>
      </c>
      <c r="G109" s="767" t="s">
        <v>180</v>
      </c>
      <c r="H109" s="767"/>
      <c r="I109" s="767"/>
      <c r="J109" s="767"/>
      <c r="K109" s="768"/>
      <c r="L109" s="771" t="s">
        <v>412</v>
      </c>
      <c r="M109" s="772"/>
      <c r="N109" s="773"/>
      <c r="O109" s="1164">
        <f>'근로소득원천징수영수증(특별공제)-입력'!O109</f>
        <v>0</v>
      </c>
      <c r="P109" s="1165"/>
      <c r="Q109" s="1165"/>
      <c r="R109" s="1165"/>
      <c r="S109" s="1165"/>
      <c r="T109" s="1166"/>
      <c r="U109" s="710"/>
      <c r="V109" s="762"/>
      <c r="W109" s="670" t="s">
        <v>289</v>
      </c>
      <c r="X109" s="582" t="s">
        <v>201</v>
      </c>
      <c r="Y109" s="582"/>
      <c r="Z109" s="582"/>
      <c r="AA109" s="582"/>
      <c r="AB109" s="582"/>
      <c r="AC109" s="582"/>
      <c r="AD109" s="582"/>
      <c r="AE109" s="582"/>
      <c r="AF109" s="672"/>
      <c r="AG109" s="749" t="s">
        <v>199</v>
      </c>
      <c r="AH109" s="749"/>
      <c r="AI109" s="749"/>
      <c r="AJ109" s="749"/>
      <c r="AK109" s="751">
        <f>'근로소득원천징수영수증(특별공제)-입력'!AK109</f>
        <v>0</v>
      </c>
      <c r="AL109" s="752"/>
      <c r="AM109" s="752"/>
      <c r="AN109" s="752"/>
      <c r="AO109" s="752"/>
      <c r="AP109" s="752"/>
      <c r="AQ109" s="752"/>
      <c r="AR109" s="753"/>
    </row>
    <row r="110" spans="1:49" s="189" customFormat="1" ht="14.25" customHeight="1" thickBot="1">
      <c r="A110" s="665"/>
      <c r="B110" s="700"/>
      <c r="C110" s="1163"/>
      <c r="D110" s="1161"/>
      <c r="E110" s="1162"/>
      <c r="F110" s="766"/>
      <c r="G110" s="769"/>
      <c r="H110" s="769"/>
      <c r="I110" s="769"/>
      <c r="J110" s="769"/>
      <c r="K110" s="770"/>
      <c r="L110" s="1167" t="s">
        <v>413</v>
      </c>
      <c r="M110" s="1168"/>
      <c r="N110" s="1169"/>
      <c r="O110" s="1170">
        <f>'근로소득원천징수영수증(특별공제)-입력'!O110</f>
        <v>0</v>
      </c>
      <c r="P110" s="1171"/>
      <c r="Q110" s="1171"/>
      <c r="R110" s="1171"/>
      <c r="S110" s="1171"/>
      <c r="T110" s="1172"/>
      <c r="U110" s="710"/>
      <c r="V110" s="763"/>
      <c r="W110" s="764"/>
      <c r="X110" s="747"/>
      <c r="Y110" s="747"/>
      <c r="Z110" s="747"/>
      <c r="AA110" s="747"/>
      <c r="AB110" s="747"/>
      <c r="AC110" s="747"/>
      <c r="AD110" s="747"/>
      <c r="AE110" s="747"/>
      <c r="AF110" s="748"/>
      <c r="AG110" s="826" t="s">
        <v>210</v>
      </c>
      <c r="AH110" s="827"/>
      <c r="AI110" s="827"/>
      <c r="AJ110" s="827"/>
      <c r="AK110" s="828">
        <f>'근로소득원천징수영수증(특별공제)-입력'!AK110</f>
        <v>0</v>
      </c>
      <c r="AL110" s="829"/>
      <c r="AM110" s="829"/>
      <c r="AN110" s="829"/>
      <c r="AO110" s="829"/>
      <c r="AP110" s="829"/>
      <c r="AQ110" s="829"/>
      <c r="AR110" s="830"/>
    </row>
    <row r="111" spans="1:49" s="189" customFormat="1" ht="14.25" customHeight="1">
      <c r="A111" s="665"/>
      <c r="B111" s="700"/>
      <c r="C111" s="1669" t="s">
        <v>253</v>
      </c>
      <c r="D111" s="777" t="s">
        <v>248</v>
      </c>
      <c r="E111" s="778"/>
      <c r="F111" s="783" t="s">
        <v>157</v>
      </c>
      <c r="G111" s="785" t="s">
        <v>249</v>
      </c>
      <c r="H111" s="785"/>
      <c r="I111" s="785"/>
      <c r="J111" s="785"/>
      <c r="K111" s="786"/>
      <c r="L111" s="754" t="s">
        <v>412</v>
      </c>
      <c r="M111" s="723"/>
      <c r="N111" s="724"/>
      <c r="O111" s="755">
        <f>H77+H81</f>
        <v>433590</v>
      </c>
      <c r="P111" s="756"/>
      <c r="Q111" s="756"/>
      <c r="R111" s="756"/>
      <c r="S111" s="756"/>
      <c r="T111" s="757"/>
      <c r="U111" s="710"/>
      <c r="V111" s="1660" t="s">
        <v>204</v>
      </c>
      <c r="W111" s="1198" t="s">
        <v>291</v>
      </c>
      <c r="X111" s="1200" t="s">
        <v>234</v>
      </c>
      <c r="Y111" s="1200"/>
      <c r="Z111" s="1201"/>
      <c r="AA111" s="1202" t="s">
        <v>235</v>
      </c>
      <c r="AB111" s="1200"/>
      <c r="AC111" s="1200"/>
      <c r="AD111" s="1200"/>
      <c r="AE111" s="1200"/>
      <c r="AF111" s="1201"/>
      <c r="AG111" s="797" t="s">
        <v>199</v>
      </c>
      <c r="AH111" s="797"/>
      <c r="AI111" s="797"/>
      <c r="AJ111" s="797"/>
      <c r="AK111" s="1663">
        <f>'근로소득원천징수영수증(특별공제)-입력'!AK111</f>
        <v>0</v>
      </c>
      <c r="AL111" s="1664"/>
      <c r="AM111" s="1664"/>
      <c r="AN111" s="1664"/>
      <c r="AO111" s="1664"/>
      <c r="AP111" s="1664"/>
      <c r="AQ111" s="1664"/>
      <c r="AR111" s="1665"/>
    </row>
    <row r="112" spans="1:49" s="189" customFormat="1" ht="15" customHeight="1">
      <c r="A112" s="665"/>
      <c r="B112" s="700"/>
      <c r="C112" s="1670"/>
      <c r="D112" s="779"/>
      <c r="E112" s="780"/>
      <c r="F112" s="784"/>
      <c r="G112" s="787"/>
      <c r="H112" s="787"/>
      <c r="I112" s="787"/>
      <c r="J112" s="787"/>
      <c r="K112" s="788"/>
      <c r="L112" s="771" t="s">
        <v>413</v>
      </c>
      <c r="M112" s="772"/>
      <c r="N112" s="773"/>
      <c r="O112" s="1654"/>
      <c r="P112" s="1655"/>
      <c r="Q112" s="1655"/>
      <c r="R112" s="1655"/>
      <c r="S112" s="1655"/>
      <c r="T112" s="1656"/>
      <c r="U112" s="710"/>
      <c r="V112" s="1661"/>
      <c r="W112" s="1199"/>
      <c r="X112" s="870"/>
      <c r="Y112" s="870"/>
      <c r="Z112" s="871"/>
      <c r="AA112" s="1203"/>
      <c r="AB112" s="872"/>
      <c r="AC112" s="872"/>
      <c r="AD112" s="872"/>
      <c r="AE112" s="872"/>
      <c r="AF112" s="873"/>
      <c r="AG112" s="792" t="s">
        <v>210</v>
      </c>
      <c r="AH112" s="793"/>
      <c r="AI112" s="793"/>
      <c r="AJ112" s="793"/>
      <c r="AK112" s="1666"/>
      <c r="AL112" s="1667"/>
      <c r="AM112" s="1667"/>
      <c r="AN112" s="1667"/>
      <c r="AO112" s="1667"/>
      <c r="AP112" s="1667"/>
      <c r="AQ112" s="1667"/>
      <c r="AR112" s="1668"/>
    </row>
    <row r="113" spans="1:44" s="189" customFormat="1" ht="15" customHeight="1">
      <c r="A113" s="665"/>
      <c r="B113" s="700"/>
      <c r="C113" s="1670"/>
      <c r="D113" s="779"/>
      <c r="E113" s="780"/>
      <c r="F113" s="836" t="s">
        <v>160</v>
      </c>
      <c r="G113" s="837" t="s">
        <v>181</v>
      </c>
      <c r="H113" s="837"/>
      <c r="I113" s="837"/>
      <c r="J113" s="837"/>
      <c r="K113" s="838"/>
      <c r="L113" s="771" t="s">
        <v>412</v>
      </c>
      <c r="M113" s="772"/>
      <c r="N113" s="773"/>
      <c r="O113" s="1164">
        <f>H79</f>
        <v>109540</v>
      </c>
      <c r="P113" s="1165"/>
      <c r="Q113" s="1165"/>
      <c r="R113" s="1165"/>
      <c r="S113" s="1165"/>
      <c r="T113" s="1166"/>
      <c r="U113" s="710"/>
      <c r="V113" s="1661"/>
      <c r="W113" s="1199"/>
      <c r="X113" s="870"/>
      <c r="Y113" s="870"/>
      <c r="Z113" s="871"/>
      <c r="AA113" s="870" t="s">
        <v>290</v>
      </c>
      <c r="AB113" s="870"/>
      <c r="AC113" s="870"/>
      <c r="AD113" s="870"/>
      <c r="AE113" s="870"/>
      <c r="AF113" s="871"/>
      <c r="AG113" s="797" t="s">
        <v>199</v>
      </c>
      <c r="AH113" s="797"/>
      <c r="AI113" s="797"/>
      <c r="AJ113" s="797"/>
      <c r="AK113" s="798">
        <f>'근로소득원천징수영수증(특별공제)-입력'!AK113</f>
        <v>0</v>
      </c>
      <c r="AL113" s="799"/>
      <c r="AM113" s="799"/>
      <c r="AN113" s="799"/>
      <c r="AO113" s="799"/>
      <c r="AP113" s="799"/>
      <c r="AQ113" s="799"/>
      <c r="AR113" s="800"/>
    </row>
    <row r="114" spans="1:44" s="189" customFormat="1" ht="14.25" customHeight="1">
      <c r="A114" s="665"/>
      <c r="B114" s="700"/>
      <c r="C114" s="1670"/>
      <c r="D114" s="781"/>
      <c r="E114" s="782"/>
      <c r="F114" s="784"/>
      <c r="G114" s="839"/>
      <c r="H114" s="839"/>
      <c r="I114" s="839"/>
      <c r="J114" s="839"/>
      <c r="K114" s="840"/>
      <c r="L114" s="771" t="s">
        <v>413</v>
      </c>
      <c r="M114" s="772"/>
      <c r="N114" s="773"/>
      <c r="O114" s="1654"/>
      <c r="P114" s="1655"/>
      <c r="Q114" s="1655"/>
      <c r="R114" s="1655"/>
      <c r="S114" s="1655"/>
      <c r="T114" s="1656"/>
      <c r="U114" s="710"/>
      <c r="V114" s="1661"/>
      <c r="W114" s="863"/>
      <c r="X114" s="872"/>
      <c r="Y114" s="872"/>
      <c r="Z114" s="873"/>
      <c r="AA114" s="872"/>
      <c r="AB114" s="872"/>
      <c r="AC114" s="872"/>
      <c r="AD114" s="872"/>
      <c r="AE114" s="872"/>
      <c r="AF114" s="873"/>
      <c r="AG114" s="792" t="s">
        <v>210</v>
      </c>
      <c r="AH114" s="793"/>
      <c r="AI114" s="793"/>
      <c r="AJ114" s="793"/>
      <c r="AK114" s="1657"/>
      <c r="AL114" s="1658"/>
      <c r="AM114" s="1658"/>
      <c r="AN114" s="1658"/>
      <c r="AO114" s="1658"/>
      <c r="AP114" s="1658"/>
      <c r="AQ114" s="1658"/>
      <c r="AR114" s="1659"/>
    </row>
    <row r="115" spans="1:44" s="189" customFormat="1" ht="14.25" customHeight="1">
      <c r="A115" s="665"/>
      <c r="B115" s="700"/>
      <c r="C115" s="1670"/>
      <c r="D115" s="667" t="s">
        <v>250</v>
      </c>
      <c r="E115" s="806" t="s">
        <v>308</v>
      </c>
      <c r="F115" s="807"/>
      <c r="G115" s="807"/>
      <c r="H115" s="808"/>
      <c r="I115" s="815" t="s">
        <v>190</v>
      </c>
      <c r="J115" s="816"/>
      <c r="K115" s="817"/>
      <c r="L115" s="821"/>
      <c r="M115" s="822"/>
      <c r="N115" s="822"/>
      <c r="O115" s="822"/>
      <c r="P115" s="1672"/>
      <c r="Q115" s="1673"/>
      <c r="R115" s="1673"/>
      <c r="S115" s="1673"/>
      <c r="T115" s="1674"/>
      <c r="U115" s="710"/>
      <c r="V115" s="1661"/>
      <c r="W115" s="862" t="s">
        <v>292</v>
      </c>
      <c r="X115" s="801" t="s">
        <v>184</v>
      </c>
      <c r="Y115" s="801"/>
      <c r="Z115" s="801"/>
      <c r="AA115" s="801"/>
      <c r="AB115" s="801"/>
      <c r="AC115" s="801"/>
      <c r="AD115" s="801"/>
      <c r="AE115" s="801"/>
      <c r="AF115" s="802"/>
      <c r="AG115" s="797" t="s">
        <v>199</v>
      </c>
      <c r="AH115" s="797"/>
      <c r="AI115" s="797"/>
      <c r="AJ115" s="797"/>
      <c r="AK115" s="1678">
        <f>'근로소득원천징수영수증(특별공제)-입력'!AK115</f>
        <v>0</v>
      </c>
      <c r="AL115" s="1679"/>
      <c r="AM115" s="1679"/>
      <c r="AN115" s="1679"/>
      <c r="AO115" s="1679"/>
      <c r="AP115" s="1679"/>
      <c r="AQ115" s="1679"/>
      <c r="AR115" s="1680"/>
    </row>
    <row r="116" spans="1:44" s="189" customFormat="1" ht="11.25" customHeight="1">
      <c r="A116" s="665"/>
      <c r="B116" s="700"/>
      <c r="C116" s="1670"/>
      <c r="D116" s="668"/>
      <c r="E116" s="809"/>
      <c r="F116" s="810"/>
      <c r="G116" s="810"/>
      <c r="H116" s="811"/>
      <c r="I116" s="818"/>
      <c r="J116" s="819"/>
      <c r="K116" s="820"/>
      <c r="L116" s="831"/>
      <c r="M116" s="832"/>
      <c r="N116" s="832"/>
      <c r="O116" s="832"/>
      <c r="P116" s="1681"/>
      <c r="Q116" s="1682"/>
      <c r="R116" s="1682"/>
      <c r="S116" s="1682"/>
      <c r="T116" s="1683"/>
      <c r="U116" s="710"/>
      <c r="V116" s="1661"/>
      <c r="W116" s="863"/>
      <c r="X116" s="803"/>
      <c r="Y116" s="803"/>
      <c r="Z116" s="803"/>
      <c r="AA116" s="803"/>
      <c r="AB116" s="803"/>
      <c r="AC116" s="803"/>
      <c r="AD116" s="803"/>
      <c r="AE116" s="803"/>
      <c r="AF116" s="804"/>
      <c r="AG116" s="792" t="s">
        <v>210</v>
      </c>
      <c r="AH116" s="793"/>
      <c r="AI116" s="793"/>
      <c r="AJ116" s="793"/>
      <c r="AK116" s="1657"/>
      <c r="AL116" s="1658"/>
      <c r="AM116" s="1658"/>
      <c r="AN116" s="1658"/>
      <c r="AO116" s="1658"/>
      <c r="AP116" s="1658"/>
      <c r="AQ116" s="1658"/>
      <c r="AR116" s="1659"/>
    </row>
    <row r="117" spans="1:44" s="189" customFormat="1" ht="11.25" customHeight="1">
      <c r="A117" s="665"/>
      <c r="B117" s="700"/>
      <c r="C117" s="1670"/>
      <c r="D117" s="668"/>
      <c r="E117" s="809"/>
      <c r="F117" s="810"/>
      <c r="G117" s="810"/>
      <c r="H117" s="811"/>
      <c r="I117" s="874" t="s">
        <v>191</v>
      </c>
      <c r="J117" s="875"/>
      <c r="K117" s="876"/>
      <c r="L117" s="821"/>
      <c r="M117" s="822"/>
      <c r="N117" s="822"/>
      <c r="O117" s="822"/>
      <c r="P117" s="1672"/>
      <c r="Q117" s="1673"/>
      <c r="R117" s="1673"/>
      <c r="S117" s="1673"/>
      <c r="T117" s="1674"/>
      <c r="U117" s="710"/>
      <c r="V117" s="1661"/>
      <c r="W117" s="862" t="s">
        <v>293</v>
      </c>
      <c r="X117" s="801" t="s">
        <v>185</v>
      </c>
      <c r="Y117" s="801"/>
      <c r="Z117" s="801"/>
      <c r="AA117" s="801"/>
      <c r="AB117" s="801"/>
      <c r="AC117" s="801"/>
      <c r="AD117" s="801"/>
      <c r="AE117" s="801"/>
      <c r="AF117" s="802"/>
      <c r="AG117" s="797" t="s">
        <v>199</v>
      </c>
      <c r="AH117" s="797"/>
      <c r="AI117" s="797"/>
      <c r="AJ117" s="797"/>
      <c r="AK117" s="798">
        <f>'근로소득원천징수영수증(특별공제)-입력'!AK117</f>
        <v>0</v>
      </c>
      <c r="AL117" s="799"/>
      <c r="AM117" s="799"/>
      <c r="AN117" s="799"/>
      <c r="AO117" s="799"/>
      <c r="AP117" s="799"/>
      <c r="AQ117" s="799"/>
      <c r="AR117" s="800"/>
    </row>
    <row r="118" spans="1:44" s="189" customFormat="1" ht="11.25" customHeight="1">
      <c r="A118" s="665"/>
      <c r="B118" s="700"/>
      <c r="C118" s="1670"/>
      <c r="D118" s="668"/>
      <c r="E118" s="812"/>
      <c r="F118" s="813"/>
      <c r="G118" s="813"/>
      <c r="H118" s="814"/>
      <c r="I118" s="818"/>
      <c r="J118" s="819"/>
      <c r="K118" s="820"/>
      <c r="L118" s="831"/>
      <c r="M118" s="832"/>
      <c r="N118" s="832"/>
      <c r="O118" s="832"/>
      <c r="P118" s="1681"/>
      <c r="Q118" s="1682"/>
      <c r="R118" s="1682"/>
      <c r="S118" s="1682"/>
      <c r="T118" s="1683"/>
      <c r="U118" s="710"/>
      <c r="V118" s="1661"/>
      <c r="W118" s="863"/>
      <c r="X118" s="803"/>
      <c r="Y118" s="803"/>
      <c r="Z118" s="803"/>
      <c r="AA118" s="803"/>
      <c r="AB118" s="803"/>
      <c r="AC118" s="803"/>
      <c r="AD118" s="803"/>
      <c r="AE118" s="803"/>
      <c r="AF118" s="804"/>
      <c r="AG118" s="792" t="s">
        <v>210</v>
      </c>
      <c r="AH118" s="793"/>
      <c r="AI118" s="793"/>
      <c r="AJ118" s="793"/>
      <c r="AK118" s="1657"/>
      <c r="AL118" s="1658"/>
      <c r="AM118" s="1658"/>
      <c r="AN118" s="1658"/>
      <c r="AO118" s="1658"/>
      <c r="AP118" s="1658"/>
      <c r="AQ118" s="1658"/>
      <c r="AR118" s="1659"/>
    </row>
    <row r="119" spans="1:44" s="189" customFormat="1" ht="11.25" customHeight="1">
      <c r="A119" s="665"/>
      <c r="B119" s="700"/>
      <c r="C119" s="1670"/>
      <c r="D119" s="668"/>
      <c r="E119" s="806" t="s">
        <v>309</v>
      </c>
      <c r="F119" s="808"/>
      <c r="G119" s="807" t="s">
        <v>182</v>
      </c>
      <c r="H119" s="808"/>
      <c r="I119" s="864" t="s">
        <v>189</v>
      </c>
      <c r="J119" s="865"/>
      <c r="K119" s="866"/>
      <c r="L119" s="844"/>
      <c r="M119" s="845"/>
      <c r="N119" s="845"/>
      <c r="O119" s="845"/>
      <c r="P119" s="1675"/>
      <c r="Q119" s="1676"/>
      <c r="R119" s="1676"/>
      <c r="S119" s="1676"/>
      <c r="T119" s="1677"/>
      <c r="U119" s="710"/>
      <c r="V119" s="1661"/>
      <c r="W119" s="924" t="s">
        <v>298</v>
      </c>
      <c r="X119" s="889" t="s">
        <v>314</v>
      </c>
      <c r="Y119" s="890"/>
      <c r="Z119" s="890"/>
      <c r="AA119" s="890"/>
      <c r="AB119" s="890"/>
      <c r="AC119" s="891"/>
      <c r="AD119" s="877" t="s">
        <v>203</v>
      </c>
      <c r="AE119" s="878"/>
      <c r="AF119" s="879"/>
      <c r="AG119" s="797" t="s">
        <v>199</v>
      </c>
      <c r="AH119" s="797"/>
      <c r="AI119" s="797"/>
      <c r="AJ119" s="797"/>
      <c r="AK119" s="1678">
        <f>'근로소득원천징수영수증(특별공제)-입력'!AK119</f>
        <v>0</v>
      </c>
      <c r="AL119" s="1679"/>
      <c r="AM119" s="1679"/>
      <c r="AN119" s="1679"/>
      <c r="AO119" s="1679"/>
      <c r="AP119" s="1679"/>
      <c r="AQ119" s="1679"/>
      <c r="AR119" s="1680"/>
    </row>
    <row r="120" spans="1:44" s="189" customFormat="1" ht="14.25" customHeight="1">
      <c r="A120" s="665"/>
      <c r="B120" s="700"/>
      <c r="C120" s="1670"/>
      <c r="D120" s="668"/>
      <c r="E120" s="809"/>
      <c r="F120" s="811"/>
      <c r="G120" s="810"/>
      <c r="H120" s="811"/>
      <c r="I120" s="867" t="s">
        <v>251</v>
      </c>
      <c r="J120" s="868"/>
      <c r="K120" s="869"/>
      <c r="L120" s="844"/>
      <c r="M120" s="845"/>
      <c r="N120" s="845"/>
      <c r="O120" s="845"/>
      <c r="P120" s="1675"/>
      <c r="Q120" s="1676"/>
      <c r="R120" s="1676"/>
      <c r="S120" s="1676"/>
      <c r="T120" s="1677"/>
      <c r="U120" s="710"/>
      <c r="V120" s="1661"/>
      <c r="W120" s="710"/>
      <c r="X120" s="892"/>
      <c r="Y120" s="893"/>
      <c r="Z120" s="893"/>
      <c r="AA120" s="893"/>
      <c r="AB120" s="893"/>
      <c r="AC120" s="894"/>
      <c r="AD120" s="880"/>
      <c r="AE120" s="881"/>
      <c r="AF120" s="882"/>
      <c r="AG120" s="792" t="s">
        <v>210</v>
      </c>
      <c r="AH120" s="793"/>
      <c r="AI120" s="793"/>
      <c r="AJ120" s="793"/>
      <c r="AK120" s="1657"/>
      <c r="AL120" s="1658"/>
      <c r="AM120" s="1658"/>
      <c r="AN120" s="1658"/>
      <c r="AO120" s="1658"/>
      <c r="AP120" s="1658"/>
      <c r="AQ120" s="1658"/>
      <c r="AR120" s="1659"/>
    </row>
    <row r="121" spans="1:44" s="189" customFormat="1" ht="14.25" customHeight="1">
      <c r="A121" s="665"/>
      <c r="B121" s="700"/>
      <c r="C121" s="1670"/>
      <c r="D121" s="668"/>
      <c r="E121" s="809"/>
      <c r="F121" s="811"/>
      <c r="G121" s="813"/>
      <c r="H121" s="814"/>
      <c r="I121" s="852" t="s">
        <v>188</v>
      </c>
      <c r="J121" s="853"/>
      <c r="K121" s="854"/>
      <c r="L121" s="844"/>
      <c r="M121" s="845"/>
      <c r="N121" s="845"/>
      <c r="O121" s="845"/>
      <c r="P121" s="1675"/>
      <c r="Q121" s="1676"/>
      <c r="R121" s="1676"/>
      <c r="S121" s="1676"/>
      <c r="T121" s="1677"/>
      <c r="U121" s="710"/>
      <c r="V121" s="1661"/>
      <c r="W121" s="710"/>
      <c r="X121" s="892"/>
      <c r="Y121" s="893"/>
      <c r="Z121" s="893"/>
      <c r="AA121" s="893"/>
      <c r="AB121" s="893"/>
      <c r="AC121" s="894"/>
      <c r="AD121" s="877" t="s">
        <v>294</v>
      </c>
      <c r="AE121" s="878"/>
      <c r="AF121" s="879"/>
      <c r="AG121" s="797" t="s">
        <v>199</v>
      </c>
      <c r="AH121" s="797"/>
      <c r="AI121" s="797"/>
      <c r="AJ121" s="797"/>
      <c r="AK121" s="798">
        <f>'근로소득원천징수영수증(특별공제)-입력'!AK121</f>
        <v>0</v>
      </c>
      <c r="AL121" s="799"/>
      <c r="AM121" s="799"/>
      <c r="AN121" s="799"/>
      <c r="AO121" s="799"/>
      <c r="AP121" s="799"/>
      <c r="AQ121" s="799"/>
      <c r="AR121" s="800"/>
    </row>
    <row r="122" spans="1:44" s="189" customFormat="1" ht="18" customHeight="1">
      <c r="A122" s="665"/>
      <c r="B122" s="700"/>
      <c r="C122" s="1670"/>
      <c r="D122" s="668"/>
      <c r="E122" s="809"/>
      <c r="F122" s="811"/>
      <c r="G122" s="855" t="s">
        <v>310</v>
      </c>
      <c r="H122" s="856"/>
      <c r="I122" s="859" t="s">
        <v>414</v>
      </c>
      <c r="J122" s="860"/>
      <c r="K122" s="861"/>
      <c r="L122" s="844"/>
      <c r="M122" s="845"/>
      <c r="N122" s="845"/>
      <c r="O122" s="845"/>
      <c r="P122" s="1675"/>
      <c r="Q122" s="1676"/>
      <c r="R122" s="1676"/>
      <c r="S122" s="1676"/>
      <c r="T122" s="1677"/>
      <c r="U122" s="710"/>
      <c r="V122" s="1661"/>
      <c r="W122" s="710"/>
      <c r="X122" s="895"/>
      <c r="Y122" s="896"/>
      <c r="Z122" s="896"/>
      <c r="AA122" s="896"/>
      <c r="AB122" s="896"/>
      <c r="AC122" s="897"/>
      <c r="AD122" s="880"/>
      <c r="AE122" s="881"/>
      <c r="AF122" s="882"/>
      <c r="AG122" s="792" t="s">
        <v>210</v>
      </c>
      <c r="AH122" s="793"/>
      <c r="AI122" s="793"/>
      <c r="AJ122" s="793"/>
      <c r="AK122" s="1657"/>
      <c r="AL122" s="1658"/>
      <c r="AM122" s="1658"/>
      <c r="AN122" s="1658"/>
      <c r="AO122" s="1658"/>
      <c r="AP122" s="1658"/>
      <c r="AQ122" s="1658"/>
      <c r="AR122" s="1659"/>
    </row>
    <row r="123" spans="1:44" s="189" customFormat="1" ht="18" customHeight="1">
      <c r="A123" s="665"/>
      <c r="B123" s="700"/>
      <c r="C123" s="1670"/>
      <c r="D123" s="668"/>
      <c r="E123" s="809"/>
      <c r="F123" s="811"/>
      <c r="G123" s="857"/>
      <c r="H123" s="858"/>
      <c r="I123" s="841" t="s">
        <v>230</v>
      </c>
      <c r="J123" s="842"/>
      <c r="K123" s="843"/>
      <c r="L123" s="844"/>
      <c r="M123" s="845"/>
      <c r="N123" s="845"/>
      <c r="O123" s="845"/>
      <c r="P123" s="1675"/>
      <c r="Q123" s="1676"/>
      <c r="R123" s="1676"/>
      <c r="S123" s="1676"/>
      <c r="T123" s="1677"/>
      <c r="U123" s="710"/>
      <c r="V123" s="1661"/>
      <c r="W123" s="710"/>
      <c r="X123" s="918" t="s">
        <v>313</v>
      </c>
      <c r="Y123" s="913"/>
      <c r="Z123" s="913"/>
      <c r="AA123" s="913"/>
      <c r="AB123" s="913"/>
      <c r="AC123" s="913"/>
      <c r="AD123" s="913"/>
      <c r="AE123" s="913"/>
      <c r="AF123" s="914"/>
      <c r="AG123" s="797" t="s">
        <v>199</v>
      </c>
      <c r="AH123" s="797"/>
      <c r="AI123" s="797"/>
      <c r="AJ123" s="797"/>
      <c r="AK123" s="798">
        <f>'근로소득원천징수영수증(특별공제)-입력'!AK123</f>
        <v>0</v>
      </c>
      <c r="AL123" s="799"/>
      <c r="AM123" s="799"/>
      <c r="AN123" s="799"/>
      <c r="AO123" s="799"/>
      <c r="AP123" s="799"/>
      <c r="AQ123" s="799"/>
      <c r="AR123" s="800"/>
    </row>
    <row r="124" spans="1:44" s="189" customFormat="1" ht="16.5" customHeight="1">
      <c r="A124" s="665"/>
      <c r="B124" s="700"/>
      <c r="C124" s="1670"/>
      <c r="D124" s="668"/>
      <c r="E124" s="809"/>
      <c r="F124" s="811"/>
      <c r="G124" s="806" t="s">
        <v>269</v>
      </c>
      <c r="H124" s="902"/>
      <c r="I124" s="907" t="s">
        <v>270</v>
      </c>
      <c r="J124" s="898" t="s">
        <v>271</v>
      </c>
      <c r="K124" s="899"/>
      <c r="L124" s="844"/>
      <c r="M124" s="845"/>
      <c r="N124" s="845"/>
      <c r="O124" s="900"/>
      <c r="P124" s="1675"/>
      <c r="Q124" s="1676"/>
      <c r="R124" s="1676"/>
      <c r="S124" s="1676"/>
      <c r="T124" s="1677"/>
      <c r="U124" s="710"/>
      <c r="V124" s="1661"/>
      <c r="W124" s="710"/>
      <c r="X124" s="915"/>
      <c r="Y124" s="916"/>
      <c r="Z124" s="916"/>
      <c r="AA124" s="916"/>
      <c r="AB124" s="916"/>
      <c r="AC124" s="916"/>
      <c r="AD124" s="916"/>
      <c r="AE124" s="916"/>
      <c r="AF124" s="917"/>
      <c r="AG124" s="792" t="s">
        <v>210</v>
      </c>
      <c r="AH124" s="793"/>
      <c r="AI124" s="793"/>
      <c r="AJ124" s="793"/>
      <c r="AK124" s="1657"/>
      <c r="AL124" s="1658"/>
      <c r="AM124" s="1658"/>
      <c r="AN124" s="1658"/>
      <c r="AO124" s="1658"/>
      <c r="AP124" s="1658"/>
      <c r="AQ124" s="1658"/>
      <c r="AR124" s="1659"/>
    </row>
    <row r="125" spans="1:44" s="189" customFormat="1" ht="16.5" customHeight="1">
      <c r="A125" s="665"/>
      <c r="B125" s="700"/>
      <c r="C125" s="1670"/>
      <c r="D125" s="668"/>
      <c r="E125" s="809"/>
      <c r="F125" s="811"/>
      <c r="G125" s="903"/>
      <c r="H125" s="904"/>
      <c r="I125" s="908"/>
      <c r="J125" s="898" t="s">
        <v>272</v>
      </c>
      <c r="K125" s="899"/>
      <c r="L125" s="844"/>
      <c r="M125" s="845"/>
      <c r="N125" s="845"/>
      <c r="O125" s="900"/>
      <c r="P125" s="1675"/>
      <c r="Q125" s="1676"/>
      <c r="R125" s="1676"/>
      <c r="S125" s="1676"/>
      <c r="T125" s="1677"/>
      <c r="U125" s="710"/>
      <c r="V125" s="1661"/>
      <c r="W125" s="710"/>
      <c r="X125" s="889" t="s">
        <v>297</v>
      </c>
      <c r="Y125" s="890"/>
      <c r="Z125" s="890"/>
      <c r="AA125" s="890"/>
      <c r="AB125" s="890"/>
      <c r="AC125" s="890"/>
      <c r="AD125" s="890"/>
      <c r="AE125" s="890"/>
      <c r="AF125" s="891"/>
      <c r="AG125" s="797" t="s">
        <v>199</v>
      </c>
      <c r="AH125" s="797"/>
      <c r="AI125" s="797"/>
      <c r="AJ125" s="797"/>
      <c r="AK125" s="798">
        <f>'근로소득원천징수영수증(특별공제)-입력'!AK125</f>
        <v>0</v>
      </c>
      <c r="AL125" s="799"/>
      <c r="AM125" s="799"/>
      <c r="AN125" s="799"/>
      <c r="AO125" s="799"/>
      <c r="AP125" s="799"/>
      <c r="AQ125" s="799"/>
      <c r="AR125" s="800"/>
    </row>
    <row r="126" spans="1:44" s="189" customFormat="1" ht="16.5" customHeight="1">
      <c r="A126" s="665"/>
      <c r="B126" s="700"/>
      <c r="C126" s="1670"/>
      <c r="D126" s="668"/>
      <c r="E126" s="809"/>
      <c r="F126" s="811"/>
      <c r="G126" s="903"/>
      <c r="H126" s="904"/>
      <c r="I126" s="909"/>
      <c r="J126" s="898" t="s">
        <v>230</v>
      </c>
      <c r="K126" s="899"/>
      <c r="L126" s="844"/>
      <c r="M126" s="845"/>
      <c r="N126" s="845"/>
      <c r="O126" s="900"/>
      <c r="P126" s="1675"/>
      <c r="Q126" s="1676"/>
      <c r="R126" s="1676"/>
      <c r="S126" s="1676"/>
      <c r="T126" s="1677"/>
      <c r="U126" s="710"/>
      <c r="V126" s="1661"/>
      <c r="W126" s="710"/>
      <c r="X126" s="895"/>
      <c r="Y126" s="896"/>
      <c r="Z126" s="896"/>
      <c r="AA126" s="896"/>
      <c r="AB126" s="896"/>
      <c r="AC126" s="896"/>
      <c r="AD126" s="896"/>
      <c r="AE126" s="896"/>
      <c r="AF126" s="897"/>
      <c r="AG126" s="792" t="s">
        <v>210</v>
      </c>
      <c r="AH126" s="793"/>
      <c r="AI126" s="793"/>
      <c r="AJ126" s="793"/>
      <c r="AK126" s="1657"/>
      <c r="AL126" s="1658"/>
      <c r="AM126" s="1658"/>
      <c r="AN126" s="1658"/>
      <c r="AO126" s="1658"/>
      <c r="AP126" s="1658"/>
      <c r="AQ126" s="1658"/>
      <c r="AR126" s="1659"/>
    </row>
    <row r="127" spans="1:44" s="189" customFormat="1" ht="16.5" customHeight="1">
      <c r="A127" s="665"/>
      <c r="B127" s="700"/>
      <c r="C127" s="1670"/>
      <c r="D127" s="805"/>
      <c r="E127" s="812"/>
      <c r="F127" s="814"/>
      <c r="G127" s="905"/>
      <c r="H127" s="906"/>
      <c r="I127" s="37" t="s">
        <v>315</v>
      </c>
      <c r="J127" s="898" t="s">
        <v>272</v>
      </c>
      <c r="K127" s="899"/>
      <c r="L127" s="844"/>
      <c r="M127" s="845"/>
      <c r="N127" s="845"/>
      <c r="O127" s="900"/>
      <c r="P127" s="1675"/>
      <c r="Q127" s="1676"/>
      <c r="R127" s="1676"/>
      <c r="S127" s="1676"/>
      <c r="T127" s="1677"/>
      <c r="U127" s="710"/>
      <c r="V127" s="1661"/>
      <c r="W127" s="710"/>
      <c r="X127" s="889" t="s">
        <v>295</v>
      </c>
      <c r="Y127" s="913"/>
      <c r="Z127" s="913"/>
      <c r="AA127" s="913"/>
      <c r="AB127" s="913"/>
      <c r="AC127" s="913"/>
      <c r="AD127" s="913"/>
      <c r="AE127" s="913"/>
      <c r="AF127" s="914"/>
      <c r="AG127" s="797" t="s">
        <v>199</v>
      </c>
      <c r="AH127" s="797"/>
      <c r="AI127" s="797"/>
      <c r="AJ127" s="797"/>
      <c r="AK127" s="1678">
        <f>'근로소득원천징수영수증(특별공제)-입력'!AK127</f>
        <v>0</v>
      </c>
      <c r="AL127" s="1679"/>
      <c r="AM127" s="1679"/>
      <c r="AN127" s="1679"/>
      <c r="AO127" s="1679"/>
      <c r="AP127" s="1679"/>
      <c r="AQ127" s="1679"/>
      <c r="AR127" s="1680"/>
    </row>
    <row r="128" spans="1:44" s="189" customFormat="1" ht="14.25" customHeight="1">
      <c r="A128" s="665"/>
      <c r="B128" s="700"/>
      <c r="C128" s="1670"/>
      <c r="D128" s="901" t="s">
        <v>252</v>
      </c>
      <c r="E128" s="276"/>
      <c r="F128" s="276"/>
      <c r="G128" s="276"/>
      <c r="H128" s="276"/>
      <c r="I128" s="276"/>
      <c r="J128" s="276"/>
      <c r="K128" s="277"/>
      <c r="L128" s="919"/>
      <c r="M128" s="920"/>
      <c r="N128" s="920"/>
      <c r="O128" s="920"/>
      <c r="P128" s="1687"/>
      <c r="Q128" s="1688"/>
      <c r="R128" s="1688"/>
      <c r="S128" s="1688"/>
      <c r="T128" s="1689"/>
      <c r="U128" s="710"/>
      <c r="V128" s="1661"/>
      <c r="W128" s="710"/>
      <c r="X128" s="915"/>
      <c r="Y128" s="916"/>
      <c r="Z128" s="916"/>
      <c r="AA128" s="916"/>
      <c r="AB128" s="916"/>
      <c r="AC128" s="916"/>
      <c r="AD128" s="916"/>
      <c r="AE128" s="916"/>
      <c r="AF128" s="917"/>
      <c r="AG128" s="792" t="s">
        <v>210</v>
      </c>
      <c r="AH128" s="793"/>
      <c r="AI128" s="793"/>
      <c r="AJ128" s="793"/>
      <c r="AK128" s="1657"/>
      <c r="AL128" s="1658"/>
      <c r="AM128" s="1658"/>
      <c r="AN128" s="1658"/>
      <c r="AO128" s="1658"/>
      <c r="AP128" s="1658"/>
      <c r="AQ128" s="1658"/>
      <c r="AR128" s="1659"/>
    </row>
    <row r="129" spans="1:48" s="189" customFormat="1" ht="14.25" customHeight="1">
      <c r="A129" s="665"/>
      <c r="B129" s="700"/>
      <c r="C129" s="1670"/>
      <c r="D129" s="883" t="s">
        <v>218</v>
      </c>
      <c r="E129" s="884"/>
      <c r="F129" s="884"/>
      <c r="G129" s="884"/>
      <c r="H129" s="884"/>
      <c r="I129" s="884"/>
      <c r="J129" s="884"/>
      <c r="K129" s="885"/>
      <c r="L129" s="1181">
        <f>SUM(L111,L113,L115:O128)</f>
        <v>0</v>
      </c>
      <c r="M129" s="1182"/>
      <c r="N129" s="1182"/>
      <c r="O129" s="1183"/>
      <c r="P129" s="1187">
        <f>SUM(O112,O114,P115:T128)</f>
        <v>0</v>
      </c>
      <c r="Q129" s="1188"/>
      <c r="R129" s="1188"/>
      <c r="S129" s="1188"/>
      <c r="T129" s="1189"/>
      <c r="U129" s="710"/>
      <c r="V129" s="1661"/>
      <c r="W129" s="710"/>
      <c r="X129" s="889" t="s">
        <v>296</v>
      </c>
      <c r="Y129" s="913"/>
      <c r="Z129" s="913"/>
      <c r="AA129" s="913"/>
      <c r="AB129" s="913"/>
      <c r="AC129" s="913"/>
      <c r="AD129" s="913"/>
      <c r="AE129" s="913"/>
      <c r="AF129" s="914"/>
      <c r="AG129" s="797" t="s">
        <v>199</v>
      </c>
      <c r="AH129" s="797"/>
      <c r="AI129" s="797"/>
      <c r="AJ129" s="797"/>
      <c r="AK129" s="1678">
        <f>'근로소득원천징수영수증(특별공제)-입력'!AK129</f>
        <v>0</v>
      </c>
      <c r="AL129" s="1679"/>
      <c r="AM129" s="1679"/>
      <c r="AN129" s="1679"/>
      <c r="AO129" s="1679"/>
      <c r="AP129" s="1679"/>
      <c r="AQ129" s="1679"/>
      <c r="AR129" s="1680"/>
    </row>
    <row r="130" spans="1:48" s="189" customFormat="1" ht="14.25" customHeight="1" thickBot="1">
      <c r="A130" s="665"/>
      <c r="B130" s="701"/>
      <c r="C130" s="1671"/>
      <c r="D130" s="886"/>
      <c r="E130" s="887"/>
      <c r="F130" s="887"/>
      <c r="G130" s="887"/>
      <c r="H130" s="887"/>
      <c r="I130" s="887"/>
      <c r="J130" s="887"/>
      <c r="K130" s="888"/>
      <c r="L130" s="1184"/>
      <c r="M130" s="1185"/>
      <c r="N130" s="1185"/>
      <c r="O130" s="1186"/>
      <c r="P130" s="1190"/>
      <c r="Q130" s="1191"/>
      <c r="R130" s="1191"/>
      <c r="S130" s="1191"/>
      <c r="T130" s="1192"/>
      <c r="U130" s="710"/>
      <c r="V130" s="1661"/>
      <c r="W130" s="710"/>
      <c r="X130" s="1217"/>
      <c r="Y130" s="1218"/>
      <c r="Z130" s="1218"/>
      <c r="AA130" s="1218"/>
      <c r="AB130" s="1218"/>
      <c r="AC130" s="1218"/>
      <c r="AD130" s="1218"/>
      <c r="AE130" s="1218"/>
      <c r="AF130" s="1219"/>
      <c r="AG130" s="742" t="s">
        <v>210</v>
      </c>
      <c r="AH130" s="743"/>
      <c r="AI130" s="743"/>
      <c r="AJ130" s="743"/>
      <c r="AK130" s="1684"/>
      <c r="AL130" s="1685"/>
      <c r="AM130" s="1685"/>
      <c r="AN130" s="1685"/>
      <c r="AO130" s="1685"/>
      <c r="AP130" s="1685"/>
      <c r="AQ130" s="1685"/>
      <c r="AR130" s="1686"/>
    </row>
    <row r="131" spans="1:48" s="189" customFormat="1" ht="14.25" customHeight="1">
      <c r="A131" s="665"/>
      <c r="B131" s="271" t="s">
        <v>219</v>
      </c>
      <c r="C131" s="271"/>
      <c r="D131" s="271"/>
      <c r="E131" s="271"/>
      <c r="F131" s="271"/>
      <c r="G131" s="271"/>
      <c r="H131" s="271"/>
      <c r="I131" s="271"/>
      <c r="J131" s="271"/>
      <c r="K131" s="272"/>
      <c r="L131" s="273">
        <f>L93-SUM(L94:T100,O102,O104,O106,O108,O110,P129)</f>
        <v>4611456</v>
      </c>
      <c r="M131" s="274"/>
      <c r="N131" s="274"/>
      <c r="O131" s="274"/>
      <c r="P131" s="274"/>
      <c r="Q131" s="274"/>
      <c r="R131" s="274"/>
      <c r="S131" s="274"/>
      <c r="T131" s="275"/>
      <c r="U131" s="710"/>
      <c r="V131" s="1661"/>
      <c r="W131" s="143" t="s">
        <v>299</v>
      </c>
      <c r="X131" s="1209" t="s">
        <v>60</v>
      </c>
      <c r="Y131" s="1209"/>
      <c r="Z131" s="1209"/>
      <c r="AA131" s="1209"/>
      <c r="AB131" s="1209"/>
      <c r="AC131" s="1209"/>
      <c r="AD131" s="1209"/>
      <c r="AE131" s="1209"/>
      <c r="AF131" s="1209"/>
      <c r="AG131" s="1209"/>
      <c r="AH131" s="1209"/>
      <c r="AI131" s="1209"/>
      <c r="AJ131" s="1210"/>
      <c r="AK131" s="925">
        <f>SUM(AK112,AK114,AK116,AK118,AK120,AK122,AK124,AK126,AK128,AK130)</f>
        <v>0</v>
      </c>
      <c r="AL131" s="926"/>
      <c r="AM131" s="926"/>
      <c r="AN131" s="926"/>
      <c r="AO131" s="926"/>
      <c r="AP131" s="926"/>
      <c r="AQ131" s="926"/>
      <c r="AR131" s="927"/>
      <c r="AT131" s="49"/>
    </row>
    <row r="132" spans="1:48" s="189" customFormat="1" ht="14.25" customHeight="1" thickBot="1">
      <c r="A132" s="665"/>
      <c r="B132" s="667" t="s">
        <v>192</v>
      </c>
      <c r="C132" s="44" t="s">
        <v>223</v>
      </c>
      <c r="D132" s="181"/>
      <c r="E132" s="181"/>
      <c r="F132" s="181"/>
      <c r="G132" s="181"/>
      <c r="H132" s="181"/>
      <c r="I132" s="181"/>
      <c r="J132" s="181"/>
      <c r="K132" s="182"/>
      <c r="L132" s="910">
        <f>'근로소득원천징수영수증(특별공제)-입력'!L132</f>
        <v>0</v>
      </c>
      <c r="M132" s="911"/>
      <c r="N132" s="911"/>
      <c r="O132" s="911"/>
      <c r="P132" s="911"/>
      <c r="Q132" s="911"/>
      <c r="R132" s="911"/>
      <c r="S132" s="911"/>
      <c r="T132" s="912"/>
      <c r="U132" s="710"/>
      <c r="V132" s="1662"/>
      <c r="W132" s="28" t="s">
        <v>300</v>
      </c>
      <c r="X132" s="928" t="s">
        <v>481</v>
      </c>
      <c r="Y132" s="929"/>
      <c r="Z132" s="929"/>
      <c r="AA132" s="929"/>
      <c r="AB132" s="929"/>
      <c r="AC132" s="929"/>
      <c r="AD132" s="929"/>
      <c r="AE132" s="929"/>
      <c r="AF132" s="929"/>
      <c r="AG132" s="929"/>
      <c r="AH132" s="929"/>
      <c r="AI132" s="929"/>
      <c r="AJ132" s="930"/>
      <c r="AK132" s="931">
        <v>130000</v>
      </c>
      <c r="AL132" s="932"/>
      <c r="AM132" s="932"/>
      <c r="AN132" s="932"/>
      <c r="AO132" s="932"/>
      <c r="AP132" s="932"/>
      <c r="AQ132" s="932"/>
      <c r="AR132" s="933"/>
      <c r="AT132" s="167">
        <v>130000</v>
      </c>
      <c r="AU132" s="174" t="s">
        <v>482</v>
      </c>
    </row>
    <row r="133" spans="1:48" s="189" customFormat="1" ht="14.25" customHeight="1">
      <c r="A133" s="665"/>
      <c r="B133" s="668"/>
      <c r="C133" s="41" t="s">
        <v>222</v>
      </c>
      <c r="D133" s="42"/>
      <c r="E133" s="42"/>
      <c r="F133" s="42"/>
      <c r="G133" s="42"/>
      <c r="H133" s="42"/>
      <c r="I133" s="42"/>
      <c r="J133" s="42"/>
      <c r="K133" s="43"/>
      <c r="L133" s="910">
        <f>'근로소득원천징수영수증(특별공제)-입력'!L133</f>
        <v>0</v>
      </c>
      <c r="M133" s="911"/>
      <c r="N133" s="911"/>
      <c r="O133" s="911"/>
      <c r="P133" s="911"/>
      <c r="Q133" s="911"/>
      <c r="R133" s="911"/>
      <c r="S133" s="911"/>
      <c r="T133" s="912"/>
      <c r="U133" s="710"/>
      <c r="V133" s="38" t="s">
        <v>301</v>
      </c>
      <c r="W133" s="1220" t="s">
        <v>206</v>
      </c>
      <c r="X133" s="1220"/>
      <c r="Y133" s="1220"/>
      <c r="Z133" s="1220"/>
      <c r="AA133" s="1220"/>
      <c r="AB133" s="1220"/>
      <c r="AC133" s="1220"/>
      <c r="AD133" s="1220"/>
      <c r="AE133" s="1220"/>
      <c r="AF133" s="1221"/>
      <c r="AG133" s="1222">
        <v>0</v>
      </c>
      <c r="AH133" s="1223"/>
      <c r="AI133" s="1223"/>
      <c r="AJ133" s="1224"/>
      <c r="AK133" s="1225">
        <f>'근로소득원천징수영수증(특별공제)-입력'!AK133</f>
        <v>0</v>
      </c>
      <c r="AL133" s="1226"/>
      <c r="AM133" s="1226"/>
      <c r="AN133" s="1226"/>
      <c r="AO133" s="1226"/>
      <c r="AP133" s="1226"/>
      <c r="AQ133" s="1226"/>
      <c r="AR133" s="1227"/>
      <c r="AT133" s="1717">
        <f>IF(AT140&lt;0,SUM(AT132,AT140),0)</f>
        <v>124510</v>
      </c>
    </row>
    <row r="134" spans="1:48" s="189" customFormat="1" ht="14.25" customHeight="1">
      <c r="A134" s="665"/>
      <c r="B134" s="668"/>
      <c r="C134" s="968" t="s">
        <v>221</v>
      </c>
      <c r="D134" s="969"/>
      <c r="E134" s="970"/>
      <c r="F134" s="937" t="s">
        <v>231</v>
      </c>
      <c r="G134" s="938"/>
      <c r="H134" s="938"/>
      <c r="I134" s="938"/>
      <c r="J134" s="938"/>
      <c r="K134" s="939"/>
      <c r="L134" s="910">
        <f>'근로소득원천징수영수증(특별공제)-입력'!L134</f>
        <v>0</v>
      </c>
      <c r="M134" s="911"/>
      <c r="N134" s="911"/>
      <c r="O134" s="911"/>
      <c r="P134" s="911"/>
      <c r="Q134" s="911"/>
      <c r="R134" s="911"/>
      <c r="S134" s="911"/>
      <c r="T134" s="912"/>
      <c r="U134" s="710"/>
      <c r="V134" s="39" t="s">
        <v>302</v>
      </c>
      <c r="W134" s="949" t="s">
        <v>207</v>
      </c>
      <c r="X134" s="949"/>
      <c r="Y134" s="949"/>
      <c r="Z134" s="949"/>
      <c r="AA134" s="949"/>
      <c r="AB134" s="949"/>
      <c r="AC134" s="949"/>
      <c r="AD134" s="949"/>
      <c r="AE134" s="949"/>
      <c r="AF134" s="949"/>
      <c r="AG134" s="949"/>
      <c r="AH134" s="949"/>
      <c r="AI134" s="949"/>
      <c r="AJ134" s="950"/>
      <c r="AK134" s="962">
        <f>'근로소득원천징수영수증(특별공제)-입력'!AK134</f>
        <v>0</v>
      </c>
      <c r="AL134" s="824"/>
      <c r="AM134" s="824"/>
      <c r="AN134" s="824"/>
      <c r="AO134" s="824"/>
      <c r="AP134" s="824"/>
      <c r="AQ134" s="824"/>
      <c r="AR134" s="825"/>
      <c r="AV134" s="113" t="s">
        <v>485</v>
      </c>
    </row>
    <row r="135" spans="1:48" s="189" customFormat="1" ht="14.25" customHeight="1">
      <c r="A135" s="665"/>
      <c r="B135" s="668"/>
      <c r="C135" s="971"/>
      <c r="D135" s="972"/>
      <c r="E135" s="973"/>
      <c r="F135" s="937" t="s">
        <v>232</v>
      </c>
      <c r="G135" s="938"/>
      <c r="H135" s="938"/>
      <c r="I135" s="938"/>
      <c r="J135" s="938"/>
      <c r="K135" s="939"/>
      <c r="L135" s="910">
        <f>'근로소득원천징수영수증(특별공제)-입력'!L135</f>
        <v>0</v>
      </c>
      <c r="M135" s="911"/>
      <c r="N135" s="911"/>
      <c r="O135" s="911"/>
      <c r="P135" s="911"/>
      <c r="Q135" s="911"/>
      <c r="R135" s="911"/>
      <c r="S135" s="911"/>
      <c r="T135" s="912"/>
      <c r="U135" s="710"/>
      <c r="V135" s="39" t="s">
        <v>303</v>
      </c>
      <c r="W135" s="949" t="s">
        <v>208</v>
      </c>
      <c r="X135" s="949"/>
      <c r="Y135" s="949"/>
      <c r="Z135" s="949"/>
      <c r="AA135" s="949"/>
      <c r="AB135" s="949"/>
      <c r="AC135" s="949"/>
      <c r="AD135" s="949"/>
      <c r="AE135" s="949"/>
      <c r="AF135" s="949"/>
      <c r="AG135" s="949"/>
      <c r="AH135" s="949"/>
      <c r="AI135" s="949"/>
      <c r="AJ135" s="950"/>
      <c r="AK135" s="951">
        <f>'근로소득원천징수영수증(특별공제)-입력'!AK135</f>
        <v>0</v>
      </c>
      <c r="AL135" s="847"/>
      <c r="AM135" s="847"/>
      <c r="AN135" s="847"/>
      <c r="AO135" s="847"/>
      <c r="AP135" s="847"/>
      <c r="AQ135" s="847"/>
      <c r="AR135" s="848"/>
      <c r="AV135" s="113" t="s">
        <v>486</v>
      </c>
    </row>
    <row r="136" spans="1:48" s="189" customFormat="1" ht="14.25" customHeight="1">
      <c r="A136" s="665"/>
      <c r="B136" s="668"/>
      <c r="C136" s="974"/>
      <c r="D136" s="975"/>
      <c r="E136" s="976"/>
      <c r="F136" s="937" t="s">
        <v>233</v>
      </c>
      <c r="G136" s="938"/>
      <c r="H136" s="938"/>
      <c r="I136" s="938"/>
      <c r="J136" s="938"/>
      <c r="K136" s="939"/>
      <c r="L136" s="910">
        <f>'근로소득원천징수영수증(특별공제)-입력'!L136</f>
        <v>0</v>
      </c>
      <c r="M136" s="911"/>
      <c r="N136" s="911"/>
      <c r="O136" s="911"/>
      <c r="P136" s="911"/>
      <c r="Q136" s="911"/>
      <c r="R136" s="911"/>
      <c r="S136" s="911"/>
      <c r="T136" s="912"/>
      <c r="U136" s="710"/>
      <c r="V136" s="24" t="s">
        <v>304</v>
      </c>
      <c r="W136" s="1690" t="s">
        <v>305</v>
      </c>
      <c r="X136" s="1690"/>
      <c r="Y136" s="1690"/>
      <c r="Z136" s="1690"/>
      <c r="AA136" s="1690"/>
      <c r="AB136" s="1690"/>
      <c r="AC136" s="1690"/>
      <c r="AD136" s="1690"/>
      <c r="AE136" s="1690"/>
      <c r="AF136" s="1691"/>
      <c r="AG136" s="749" t="s">
        <v>199</v>
      </c>
      <c r="AH136" s="749"/>
      <c r="AI136" s="749"/>
      <c r="AJ136" s="749"/>
      <c r="AK136" s="959">
        <f>'근로소득원천징수영수증(특별공제)-입력'!AK136</f>
        <v>0</v>
      </c>
      <c r="AL136" s="960"/>
      <c r="AM136" s="960"/>
      <c r="AN136" s="960"/>
      <c r="AO136" s="960"/>
      <c r="AP136" s="960"/>
      <c r="AQ136" s="960"/>
      <c r="AR136" s="961"/>
      <c r="AV136" s="113" t="s">
        <v>487</v>
      </c>
    </row>
    <row r="137" spans="1:48" s="189" customFormat="1" ht="14.25" customHeight="1" thickBot="1">
      <c r="A137" s="665"/>
      <c r="B137" s="668"/>
      <c r="C137" s="46" t="s">
        <v>432</v>
      </c>
      <c r="D137" s="138" t="s">
        <v>337</v>
      </c>
      <c r="E137" s="138"/>
      <c r="F137" s="138"/>
      <c r="G137" s="138"/>
      <c r="H137" s="138"/>
      <c r="I137" s="138"/>
      <c r="J137" s="138"/>
      <c r="K137" s="139"/>
      <c r="L137" s="910">
        <f>'근로소득원천징수영수증(특별공제)-입력'!L137</f>
        <v>0</v>
      </c>
      <c r="M137" s="911"/>
      <c r="N137" s="911"/>
      <c r="O137" s="911"/>
      <c r="P137" s="911"/>
      <c r="Q137" s="911"/>
      <c r="R137" s="911"/>
      <c r="S137" s="911"/>
      <c r="T137" s="912"/>
      <c r="U137" s="710"/>
      <c r="V137" s="55"/>
      <c r="W137" s="1692"/>
      <c r="X137" s="1692"/>
      <c r="Y137" s="1692"/>
      <c r="Z137" s="1692"/>
      <c r="AA137" s="1692"/>
      <c r="AB137" s="1692"/>
      <c r="AC137" s="1692"/>
      <c r="AD137" s="1692"/>
      <c r="AE137" s="1692"/>
      <c r="AF137" s="1693"/>
      <c r="AG137" s="1228" t="s">
        <v>210</v>
      </c>
      <c r="AH137" s="1229"/>
      <c r="AI137" s="1229"/>
      <c r="AJ137" s="1229"/>
      <c r="AK137" s="1694">
        <f>IF(AK136&gt;30000000,TRUNC(30000000*15%+((AK136-30000000)*25%),0),TRUNC(AK136*15%,0))</f>
        <v>0</v>
      </c>
      <c r="AL137" s="1695"/>
      <c r="AM137" s="1695"/>
      <c r="AN137" s="1695">
        <f>AK137</f>
        <v>0</v>
      </c>
      <c r="AO137" s="1695"/>
      <c r="AP137" s="1695"/>
      <c r="AQ137" s="1695"/>
      <c r="AR137" s="1696"/>
      <c r="AV137" s="113" t="s">
        <v>489</v>
      </c>
    </row>
    <row r="138" spans="1:48" s="189" customFormat="1" ht="14.25" customHeight="1">
      <c r="A138" s="665"/>
      <c r="B138" s="668"/>
      <c r="C138" s="46" t="s">
        <v>433</v>
      </c>
      <c r="D138" s="966" t="s">
        <v>335</v>
      </c>
      <c r="E138" s="966"/>
      <c r="F138" s="966"/>
      <c r="G138" s="966"/>
      <c r="H138" s="967"/>
      <c r="I138" s="963">
        <v>0</v>
      </c>
      <c r="J138" s="964"/>
      <c r="K138" s="965"/>
      <c r="L138" s="910">
        <f>'근로소득원천징수영수증(특별공제)-입력'!L138</f>
        <v>0</v>
      </c>
      <c r="M138" s="911"/>
      <c r="N138" s="911"/>
      <c r="O138" s="911"/>
      <c r="P138" s="911"/>
      <c r="Q138" s="911"/>
      <c r="R138" s="911"/>
      <c r="S138" s="911"/>
      <c r="T138" s="912"/>
      <c r="U138" s="710"/>
      <c r="V138" s="943" t="s">
        <v>306</v>
      </c>
      <c r="W138" s="945" t="s">
        <v>205</v>
      </c>
      <c r="X138" s="945"/>
      <c r="Y138" s="945"/>
      <c r="Z138" s="945"/>
      <c r="AA138" s="945"/>
      <c r="AB138" s="945"/>
      <c r="AC138" s="945"/>
      <c r="AD138" s="945"/>
      <c r="AE138" s="945"/>
      <c r="AF138" s="945"/>
      <c r="AG138" s="945"/>
      <c r="AH138" s="945"/>
      <c r="AI138" s="945"/>
      <c r="AJ138" s="946"/>
      <c r="AK138" s="977">
        <f>SUM(AK99:AR104,AK106,AK108,AK110,AK131:AR135,AK137)</f>
        <v>282177</v>
      </c>
      <c r="AL138" s="978"/>
      <c r="AM138" s="978"/>
      <c r="AN138" s="978"/>
      <c r="AO138" s="978"/>
      <c r="AP138" s="978"/>
      <c r="AQ138" s="978"/>
      <c r="AR138" s="979"/>
      <c r="AV138" s="113" t="s">
        <v>488</v>
      </c>
    </row>
    <row r="139" spans="1:48" s="189" customFormat="1" ht="14.25" customHeight="1" thickBot="1">
      <c r="A139" s="665"/>
      <c r="B139" s="668"/>
      <c r="C139" s="46" t="s">
        <v>220</v>
      </c>
      <c r="D139" s="47"/>
      <c r="E139" s="47"/>
      <c r="F139" s="47"/>
      <c r="G139" s="47"/>
      <c r="H139" s="47"/>
      <c r="I139" s="47"/>
      <c r="J139" s="47"/>
      <c r="K139" s="48"/>
      <c r="L139" s="910">
        <f>'근로소득원천징수영수증(특별공제)-입력'!L139</f>
        <v>0</v>
      </c>
      <c r="M139" s="911"/>
      <c r="N139" s="911"/>
      <c r="O139" s="911"/>
      <c r="P139" s="911"/>
      <c r="Q139" s="911"/>
      <c r="R139" s="911"/>
      <c r="S139" s="911"/>
      <c r="T139" s="912"/>
      <c r="U139" s="1208"/>
      <c r="V139" s="944"/>
      <c r="W139" s="947"/>
      <c r="X139" s="947"/>
      <c r="Y139" s="947"/>
      <c r="Z139" s="947"/>
      <c r="AA139" s="947"/>
      <c r="AB139" s="947"/>
      <c r="AC139" s="947"/>
      <c r="AD139" s="947"/>
      <c r="AE139" s="947"/>
      <c r="AF139" s="947"/>
      <c r="AG139" s="947"/>
      <c r="AH139" s="947"/>
      <c r="AI139" s="947"/>
      <c r="AJ139" s="948"/>
      <c r="AK139" s="980"/>
      <c r="AL139" s="981"/>
      <c r="AM139" s="981"/>
      <c r="AN139" s="981"/>
      <c r="AO139" s="981"/>
      <c r="AP139" s="981"/>
      <c r="AQ139" s="981"/>
      <c r="AR139" s="982"/>
      <c r="AT139" s="1717">
        <f>IF(AT140&lt;0,AK138+AT140,0)</f>
        <v>276687</v>
      </c>
      <c r="AV139" s="113" t="s">
        <v>490</v>
      </c>
    </row>
    <row r="140" spans="1:48" s="189" customFormat="1" ht="14.25" customHeight="1">
      <c r="A140" s="665"/>
      <c r="B140" s="668"/>
      <c r="C140" s="45" t="s">
        <v>273</v>
      </c>
      <c r="D140" s="185"/>
      <c r="E140" s="185"/>
      <c r="F140" s="185"/>
      <c r="G140" s="185"/>
      <c r="H140" s="185"/>
      <c r="I140" s="185"/>
      <c r="J140" s="185"/>
      <c r="K140" s="118"/>
      <c r="L140" s="910">
        <f>'근로소득원천징수영수증(특별공제)-입력'!L140</f>
        <v>0</v>
      </c>
      <c r="M140" s="911"/>
      <c r="N140" s="911"/>
      <c r="O140" s="911"/>
      <c r="P140" s="911"/>
      <c r="Q140" s="911"/>
      <c r="R140" s="911"/>
      <c r="S140" s="911"/>
      <c r="T140" s="912"/>
      <c r="U140" s="1243" t="s">
        <v>415</v>
      </c>
      <c r="V140" s="1244"/>
      <c r="W140" s="1244"/>
      <c r="X140" s="1244"/>
      <c r="Y140" s="1244"/>
      <c r="Z140" s="1244"/>
      <c r="AA140" s="1244"/>
      <c r="AB140" s="1244"/>
      <c r="AC140" s="1244"/>
      <c r="AD140" s="1244"/>
      <c r="AE140" s="1244"/>
      <c r="AF140" s="1244"/>
      <c r="AG140" s="1244"/>
      <c r="AH140" s="1244"/>
      <c r="AI140" s="1244"/>
      <c r="AJ140" s="1245"/>
      <c r="AK140" s="983">
        <f>MAX(AK92-AK138,0)</f>
        <v>0</v>
      </c>
      <c r="AL140" s="984"/>
      <c r="AM140" s="984"/>
      <c r="AN140" s="984"/>
      <c r="AO140" s="984"/>
      <c r="AP140" s="984"/>
      <c r="AQ140" s="984"/>
      <c r="AR140" s="985"/>
      <c r="AT140" s="171">
        <f>AK92-AK138</f>
        <v>-5490</v>
      </c>
      <c r="AV140" s="113" t="s">
        <v>491</v>
      </c>
    </row>
    <row r="141" spans="1:48" s="189" customFormat="1" ht="14.25" customHeight="1">
      <c r="A141" s="665"/>
      <c r="B141" s="668"/>
      <c r="C141" s="41" t="s">
        <v>274</v>
      </c>
      <c r="D141" s="42"/>
      <c r="E141" s="42"/>
      <c r="F141" s="42"/>
      <c r="G141" s="42"/>
      <c r="H141" s="42"/>
      <c r="I141" s="42"/>
      <c r="J141" s="42"/>
      <c r="K141" s="43"/>
      <c r="L141" s="910">
        <f>'근로소득원천징수영수증(특별공제)-입력'!L141</f>
        <v>0</v>
      </c>
      <c r="M141" s="911"/>
      <c r="N141" s="911"/>
      <c r="O141" s="911"/>
      <c r="P141" s="911"/>
      <c r="Q141" s="911"/>
      <c r="R141" s="911"/>
      <c r="S141" s="911"/>
      <c r="T141" s="912"/>
      <c r="U141" s="1246"/>
      <c r="V141" s="1247"/>
      <c r="W141" s="1247"/>
      <c r="X141" s="1247"/>
      <c r="Y141" s="1247"/>
      <c r="Z141" s="1247"/>
      <c r="AA141" s="1247"/>
      <c r="AB141" s="1247"/>
      <c r="AC141" s="1247"/>
      <c r="AD141" s="1247"/>
      <c r="AE141" s="1247"/>
      <c r="AF141" s="1247"/>
      <c r="AG141" s="1247"/>
      <c r="AH141" s="1247"/>
      <c r="AI141" s="1247"/>
      <c r="AJ141" s="1248"/>
      <c r="AK141" s="986"/>
      <c r="AL141" s="987"/>
      <c r="AM141" s="987"/>
      <c r="AN141" s="987"/>
      <c r="AO141" s="987"/>
      <c r="AP141" s="987"/>
      <c r="AQ141" s="987"/>
      <c r="AR141" s="988"/>
      <c r="AV141" s="113" t="s">
        <v>492</v>
      </c>
    </row>
    <row r="142" spans="1:48" s="189" customFormat="1" ht="14.25" customHeight="1" thickBot="1">
      <c r="A142" s="665"/>
      <c r="B142" s="669"/>
      <c r="C142" s="172" t="s">
        <v>479</v>
      </c>
      <c r="D142" s="103" t="s">
        <v>336</v>
      </c>
      <c r="E142" s="103"/>
      <c r="F142" s="103"/>
      <c r="G142" s="103"/>
      <c r="H142" s="103"/>
      <c r="I142" s="103"/>
      <c r="J142" s="103"/>
      <c r="K142" s="104"/>
      <c r="L142" s="1211">
        <f>SUM(L132:T141)</f>
        <v>0</v>
      </c>
      <c r="M142" s="1212"/>
      <c r="N142" s="1212"/>
      <c r="O142" s="1212"/>
      <c r="P142" s="1212"/>
      <c r="Q142" s="1212"/>
      <c r="R142" s="1212"/>
      <c r="S142" s="1212"/>
      <c r="T142" s="1213"/>
      <c r="U142" s="1243" t="s">
        <v>416</v>
      </c>
      <c r="V142" s="1244"/>
      <c r="W142" s="1244"/>
      <c r="X142" s="1244"/>
      <c r="Y142" s="1244"/>
      <c r="Z142" s="1244"/>
      <c r="AA142" s="1244"/>
      <c r="AB142" s="1244"/>
      <c r="AC142" s="1244"/>
      <c r="AD142" s="1244"/>
      <c r="AE142" s="1244"/>
      <c r="AF142" s="1244"/>
      <c r="AG142" s="1244"/>
      <c r="AH142" s="1244"/>
      <c r="AI142" s="1244"/>
      <c r="AJ142" s="1245"/>
      <c r="AK142" s="1260">
        <f>AK140/L91</f>
        <v>0</v>
      </c>
      <c r="AL142" s="1261"/>
      <c r="AM142" s="1261"/>
      <c r="AN142" s="1261"/>
      <c r="AO142" s="1261"/>
      <c r="AP142" s="1261"/>
      <c r="AQ142" s="1261"/>
      <c r="AR142" s="1262"/>
      <c r="AV142" s="113" t="s">
        <v>493</v>
      </c>
    </row>
    <row r="143" spans="1:48" s="189" customFormat="1" ht="14.25" customHeight="1" thickBot="1">
      <c r="A143" s="666"/>
      <c r="B143" s="173" t="s">
        <v>480</v>
      </c>
      <c r="C143" s="1267" t="s">
        <v>484</v>
      </c>
      <c r="D143" s="1267"/>
      <c r="E143" s="1267"/>
      <c r="F143" s="1267"/>
      <c r="G143" s="1267"/>
      <c r="H143" s="1267"/>
      <c r="I143" s="1267"/>
      <c r="J143" s="1267"/>
      <c r="K143" s="1268"/>
      <c r="L143" s="1214">
        <f>'근로소득원천징수영수증(특별공제)-입력'!L143</f>
        <v>0</v>
      </c>
      <c r="M143" s="1215"/>
      <c r="N143" s="1215"/>
      <c r="O143" s="1215"/>
      <c r="P143" s="1215"/>
      <c r="Q143" s="1215"/>
      <c r="R143" s="1215"/>
      <c r="S143" s="1215"/>
      <c r="T143" s="1216"/>
      <c r="U143" s="1257"/>
      <c r="V143" s="1258"/>
      <c r="W143" s="1258"/>
      <c r="X143" s="1258"/>
      <c r="Y143" s="1258"/>
      <c r="Z143" s="1258"/>
      <c r="AA143" s="1258"/>
      <c r="AB143" s="1258"/>
      <c r="AC143" s="1258"/>
      <c r="AD143" s="1258"/>
      <c r="AE143" s="1258"/>
      <c r="AF143" s="1258"/>
      <c r="AG143" s="1258"/>
      <c r="AH143" s="1258"/>
      <c r="AI143" s="1258"/>
      <c r="AJ143" s="1259"/>
      <c r="AK143" s="1263"/>
      <c r="AL143" s="1264"/>
      <c r="AM143" s="1264"/>
      <c r="AN143" s="1264"/>
      <c r="AO143" s="1264"/>
      <c r="AP143" s="1264"/>
      <c r="AQ143" s="1264"/>
      <c r="AR143" s="1265"/>
      <c r="AU143" s="113"/>
      <c r="AV143" s="113"/>
    </row>
    <row r="144" spans="1:48" s="189" customFormat="1" ht="14.25" customHeight="1">
      <c r="A144" s="190"/>
      <c r="B144" s="190"/>
      <c r="C144" s="192"/>
      <c r="D144" s="190"/>
      <c r="E144" s="190"/>
      <c r="F144" s="190"/>
      <c r="G144" s="190"/>
      <c r="H144" s="190"/>
      <c r="I144" s="190"/>
      <c r="J144" s="190"/>
      <c r="K144" s="190"/>
      <c r="L144" s="190"/>
      <c r="M144" s="190"/>
      <c r="N144" s="190"/>
      <c r="O144" s="190"/>
      <c r="P144" s="190"/>
      <c r="Q144" s="190"/>
      <c r="R144" s="190"/>
      <c r="S144" s="190"/>
      <c r="T144" s="190"/>
      <c r="V144" s="100"/>
      <c r="W144" s="186"/>
      <c r="X144" s="186"/>
      <c r="Y144" s="186"/>
      <c r="Z144" s="186"/>
      <c r="AA144" s="186"/>
      <c r="AB144" s="186"/>
      <c r="AC144" s="186"/>
      <c r="AD144" s="186"/>
      <c r="AE144" s="186"/>
      <c r="AF144" s="186"/>
      <c r="AG144" s="186"/>
      <c r="AH144" s="186"/>
      <c r="AI144" s="186"/>
      <c r="AJ144" s="186"/>
      <c r="AK144" s="102"/>
      <c r="AL144" s="102"/>
      <c r="AM144" s="102"/>
      <c r="AN144" s="102"/>
      <c r="AO144" s="102"/>
      <c r="AP144" s="102"/>
      <c r="AQ144" s="102"/>
      <c r="AR144" s="9" t="s">
        <v>411</v>
      </c>
      <c r="AU144" s="113"/>
      <c r="AV144" s="113" t="s">
        <v>494</v>
      </c>
    </row>
    <row r="145" spans="1:65" s="189" customFormat="1" ht="11.25" customHeight="1">
      <c r="A145" s="190"/>
      <c r="B145" s="190"/>
      <c r="C145" s="190"/>
      <c r="D145" s="190"/>
      <c r="E145" s="190"/>
      <c r="F145" s="190"/>
      <c r="G145" s="190"/>
      <c r="H145" s="190"/>
      <c r="I145" s="190"/>
      <c r="J145" s="190"/>
      <c r="K145" s="190"/>
      <c r="L145" s="190"/>
      <c r="M145" s="190"/>
      <c r="N145" s="190"/>
      <c r="O145" s="190"/>
      <c r="P145" s="190"/>
      <c r="Q145" s="190"/>
      <c r="R145" s="190"/>
      <c r="S145" s="190"/>
      <c r="T145" s="190"/>
      <c r="V145" s="100"/>
      <c r="W145" s="186"/>
      <c r="X145" s="186"/>
      <c r="Y145" s="186"/>
      <c r="Z145" s="186"/>
      <c r="AA145" s="186"/>
      <c r="AB145" s="186"/>
      <c r="AC145" s="186"/>
      <c r="AD145" s="186"/>
      <c r="AE145" s="186"/>
      <c r="AF145" s="186"/>
      <c r="AG145" s="186"/>
      <c r="AH145" s="186"/>
      <c r="AI145" s="186"/>
      <c r="AJ145" s="186"/>
      <c r="AK145" s="102"/>
      <c r="AL145" s="102"/>
      <c r="AM145" s="102"/>
      <c r="AN145" s="102"/>
      <c r="AO145" s="102"/>
      <c r="AP145" s="102"/>
      <c r="AQ145" s="102"/>
      <c r="AR145" s="9"/>
      <c r="AU145" s="113"/>
      <c r="AV145" s="113" t="s">
        <v>495</v>
      </c>
    </row>
    <row r="146" spans="1:65" s="189" customFormat="1" ht="14.25" customHeight="1">
      <c r="A146" s="140"/>
      <c r="B146" s="190"/>
      <c r="C146" s="190"/>
      <c r="D146" s="190"/>
      <c r="E146" s="190"/>
      <c r="F146" s="190"/>
      <c r="G146" s="190"/>
      <c r="H146" s="190"/>
      <c r="I146" s="190"/>
      <c r="J146" s="190"/>
      <c r="K146" s="190"/>
      <c r="L146" s="141"/>
      <c r="M146" s="141"/>
      <c r="N146" s="141"/>
      <c r="O146" s="141"/>
      <c r="P146" s="141"/>
      <c r="Q146" s="141"/>
      <c r="R146" s="141"/>
      <c r="S146" s="141"/>
      <c r="T146" s="141"/>
      <c r="V146" s="100"/>
      <c r="W146" s="186"/>
      <c r="X146" s="186"/>
      <c r="Y146" s="186"/>
      <c r="Z146" s="186"/>
      <c r="AA146" s="186"/>
      <c r="AB146" s="186"/>
      <c r="AC146" s="186"/>
      <c r="AD146" s="186"/>
      <c r="AE146" s="186"/>
      <c r="AF146" s="186"/>
      <c r="AG146" s="186"/>
      <c r="AH146" s="186"/>
      <c r="AI146" s="186"/>
      <c r="AJ146" s="186"/>
      <c r="AK146" s="102"/>
      <c r="AL146" s="102"/>
      <c r="AM146" s="102"/>
      <c r="AN146" s="102"/>
      <c r="AO146" s="102"/>
      <c r="AP146" s="102"/>
      <c r="AQ146" s="102"/>
      <c r="AU146" s="113"/>
      <c r="AV146" s="113"/>
    </row>
    <row r="147" spans="1:65" s="189" customFormat="1" ht="12" customHeight="1" thickBot="1">
      <c r="A147" s="637" t="str">
        <f>$J$15</f>
        <v>㈜선우회계법인</v>
      </c>
      <c r="B147" s="637"/>
      <c r="C147" s="637"/>
      <c r="D147" s="637"/>
      <c r="E147" s="637"/>
      <c r="F147" s="637"/>
      <c r="G147" s="637"/>
      <c r="H147" s="637"/>
      <c r="I147" s="637"/>
      <c r="J147" s="637"/>
      <c r="K147" s="637"/>
      <c r="L147" s="638">
        <f>$J$16</f>
        <v>3128512347</v>
      </c>
      <c r="M147" s="639"/>
      <c r="N147" s="639"/>
      <c r="O147" s="639"/>
      <c r="P147" s="639"/>
      <c r="Q147" s="639"/>
      <c r="R147" s="639"/>
      <c r="S147" s="639"/>
      <c r="T147" s="639"/>
      <c r="U147" s="105" t="str">
        <f>$J$19</f>
        <v>김수현</v>
      </c>
      <c r="V147" s="187"/>
      <c r="W147" s="187"/>
      <c r="X147" s="187"/>
      <c r="Y147" s="187"/>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189"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272"/>
      <c r="AL148" s="1272"/>
      <c r="AM148" s="1272"/>
      <c r="AN148" s="1272"/>
      <c r="AO148" s="1272"/>
      <c r="AP148" s="1272"/>
      <c r="AQ148" s="1272"/>
      <c r="AR148" s="1273"/>
      <c r="AU148" s="113"/>
      <c r="AV148" s="113"/>
    </row>
    <row r="149" spans="1:65" s="63" customFormat="1" ht="9.75">
      <c r="A149" s="1240" t="s">
        <v>343</v>
      </c>
      <c r="B149" s="1254" t="s">
        <v>344</v>
      </c>
      <c r="C149" s="1255"/>
      <c r="D149" s="1255"/>
      <c r="E149" s="1255"/>
      <c r="F149" s="1255"/>
      <c r="G149" s="1255"/>
      <c r="H149" s="1255"/>
      <c r="I149" s="1255"/>
      <c r="J149" s="1255"/>
      <c r="K149" s="1255"/>
      <c r="L149" s="1255"/>
      <c r="M149" s="1255"/>
      <c r="N149" s="1255"/>
      <c r="O149" s="1255"/>
      <c r="P149" s="1255"/>
      <c r="Q149" s="1255"/>
      <c r="R149" s="1255"/>
      <c r="S149" s="1255"/>
      <c r="T149" s="1255"/>
      <c r="U149" s="1255"/>
      <c r="V149" s="1255"/>
      <c r="W149" s="1255"/>
      <c r="X149" s="1255"/>
      <c r="Y149" s="1255"/>
      <c r="Z149" s="1255"/>
      <c r="AA149" s="1255"/>
      <c r="AB149" s="1255"/>
      <c r="AC149" s="1255"/>
      <c r="AD149" s="1255"/>
      <c r="AE149" s="1255"/>
      <c r="AF149" s="1255"/>
      <c r="AG149" s="1255"/>
      <c r="AH149" s="1255"/>
      <c r="AI149" s="1255"/>
      <c r="AJ149" s="1255"/>
      <c r="AK149" s="1255"/>
      <c r="AL149" s="1255"/>
      <c r="AM149" s="1255"/>
      <c r="AN149" s="1255"/>
      <c r="AO149" s="1255"/>
      <c r="AP149" s="1255"/>
      <c r="AQ149" s="1255"/>
      <c r="AR149" s="1256"/>
      <c r="AU149" s="193"/>
      <c r="AV149" s="193"/>
    </row>
    <row r="150" spans="1:65" s="63" customFormat="1" ht="9.75">
      <c r="A150" s="1056"/>
      <c r="B150" s="1081" t="s">
        <v>345</v>
      </c>
      <c r="C150" s="1082"/>
      <c r="D150" s="1082"/>
      <c r="E150" s="1082"/>
      <c r="F150" s="1082"/>
      <c r="G150" s="1082"/>
      <c r="H150" s="1082"/>
      <c r="I150" s="1082"/>
      <c r="J150" s="1082"/>
      <c r="K150" s="1083"/>
      <c r="L150" s="1081" t="s">
        <v>346</v>
      </c>
      <c r="M150" s="1082"/>
      <c r="N150" s="1082"/>
      <c r="O150" s="1082"/>
      <c r="P150" s="1082"/>
      <c r="Q150" s="1082"/>
      <c r="R150" s="1082"/>
      <c r="S150" s="1082"/>
      <c r="T150" s="1082"/>
      <c r="U150" s="1082"/>
      <c r="V150" s="1082"/>
      <c r="W150" s="1082"/>
      <c r="X150" s="1082"/>
      <c r="Y150" s="1082"/>
      <c r="Z150" s="1082"/>
      <c r="AA150" s="1082"/>
      <c r="AB150" s="1082"/>
      <c r="AC150" s="1082"/>
      <c r="AD150" s="1082"/>
      <c r="AE150" s="1082"/>
      <c r="AF150" s="1082"/>
      <c r="AG150" s="1082"/>
      <c r="AH150" s="1082"/>
      <c r="AI150" s="1082"/>
      <c r="AJ150" s="1082"/>
      <c r="AK150" s="1082"/>
      <c r="AL150" s="1082"/>
      <c r="AM150" s="1082"/>
      <c r="AN150" s="1082"/>
      <c r="AO150" s="1082"/>
      <c r="AP150" s="1082"/>
      <c r="AQ150" s="1082"/>
      <c r="AR150" s="1197"/>
      <c r="AU150" s="193"/>
      <c r="AV150" s="193"/>
    </row>
    <row r="151" spans="1:65" s="63" customFormat="1" ht="20.25" customHeight="1">
      <c r="A151" s="1056"/>
      <c r="B151" s="64" t="s">
        <v>347</v>
      </c>
      <c r="C151" s="1059" t="s">
        <v>348</v>
      </c>
      <c r="D151" s="1059"/>
      <c r="E151" s="1059"/>
      <c r="F151" s="1059"/>
      <c r="G151" s="1059"/>
      <c r="H151" s="1084" t="s">
        <v>349</v>
      </c>
      <c r="I151" s="1059"/>
      <c r="J151" s="65" t="s">
        <v>350</v>
      </c>
      <c r="K151" s="65" t="s">
        <v>351</v>
      </c>
      <c r="L151" s="1178" t="s">
        <v>352</v>
      </c>
      <c r="M151" s="1179"/>
      <c r="N151" s="1207" t="s">
        <v>328</v>
      </c>
      <c r="O151" s="1082"/>
      <c r="P151" s="1082"/>
      <c r="Q151" s="1082"/>
      <c r="R151" s="1082"/>
      <c r="S151" s="1082"/>
      <c r="T151" s="1082"/>
      <c r="U151" s="1082"/>
      <c r="V151" s="1082"/>
      <c r="W151" s="1082"/>
      <c r="X151" s="1082"/>
      <c r="Y151" s="1197"/>
      <c r="Z151" s="1269" t="s">
        <v>353</v>
      </c>
      <c r="AA151" s="1249"/>
      <c r="AB151" s="1249"/>
      <c r="AC151" s="1249"/>
      <c r="AD151" s="1249"/>
      <c r="AE151" s="1249"/>
      <c r="AF151" s="1249"/>
      <c r="AG151" s="1249"/>
      <c r="AH151" s="1249"/>
      <c r="AI151" s="1249"/>
      <c r="AJ151" s="1249"/>
      <c r="AK151" s="1249"/>
      <c r="AL151" s="1251"/>
      <c r="AM151" s="1269" t="s">
        <v>354</v>
      </c>
      <c r="AN151" s="1249"/>
      <c r="AO151" s="1249"/>
      <c r="AP151" s="1249"/>
      <c r="AQ151" s="1249"/>
      <c r="AR151" s="1251"/>
      <c r="AU151" s="193"/>
      <c r="AV151" s="193"/>
    </row>
    <row r="152" spans="1:65" s="63" customFormat="1" ht="27.75" customHeight="1">
      <c r="A152" s="1056"/>
      <c r="B152" s="64" t="s">
        <v>355</v>
      </c>
      <c r="C152" s="1081" t="s">
        <v>332</v>
      </c>
      <c r="D152" s="1082"/>
      <c r="E152" s="1082"/>
      <c r="F152" s="1082"/>
      <c r="G152" s="1083"/>
      <c r="H152" s="65" t="s">
        <v>356</v>
      </c>
      <c r="I152" s="65" t="s">
        <v>357</v>
      </c>
      <c r="J152" s="65" t="s">
        <v>358</v>
      </c>
      <c r="K152" s="66" t="s">
        <v>330</v>
      </c>
      <c r="L152" s="1274"/>
      <c r="M152" s="1275"/>
      <c r="N152" s="1207" t="s">
        <v>359</v>
      </c>
      <c r="O152" s="1082"/>
      <c r="P152" s="1083"/>
      <c r="Q152" s="1081" t="s">
        <v>360</v>
      </c>
      <c r="R152" s="1082"/>
      <c r="S152" s="1083"/>
      <c r="T152" s="1196" t="s">
        <v>361</v>
      </c>
      <c r="U152" s="1249"/>
      <c r="V152" s="1250"/>
      <c r="W152" s="1196" t="s">
        <v>362</v>
      </c>
      <c r="X152" s="1249"/>
      <c r="Y152" s="1251"/>
      <c r="Z152" s="1207" t="s">
        <v>327</v>
      </c>
      <c r="AA152" s="1082"/>
      <c r="AB152" s="1083"/>
      <c r="AC152" s="1059" t="s">
        <v>363</v>
      </c>
      <c r="AD152" s="1059"/>
      <c r="AE152" s="1059"/>
      <c r="AF152" s="1193" t="s">
        <v>417</v>
      </c>
      <c r="AG152" s="1194"/>
      <c r="AH152" s="1194"/>
      <c r="AI152" s="1195"/>
      <c r="AJ152" s="1196" t="s">
        <v>436</v>
      </c>
      <c r="AK152" s="1082"/>
      <c r="AL152" s="1197"/>
      <c r="AM152" s="1207" t="s">
        <v>327</v>
      </c>
      <c r="AN152" s="1082"/>
      <c r="AO152" s="1083"/>
      <c r="AP152" s="1196" t="s">
        <v>364</v>
      </c>
      <c r="AQ152" s="1082"/>
      <c r="AR152" s="1197"/>
    </row>
    <row r="153" spans="1:65" s="63" customFormat="1" ht="17.25" customHeight="1">
      <c r="A153" s="1056"/>
      <c r="B153" s="1178" t="s">
        <v>365</v>
      </c>
      <c r="C153" s="1179"/>
      <c r="D153" s="1179"/>
      <c r="E153" s="1179"/>
      <c r="F153" s="1179"/>
      <c r="G153" s="1180"/>
      <c r="H153" s="1239">
        <f>COUNTIF(H155:H167,"○")</f>
        <v>1</v>
      </c>
      <c r="I153" s="1239"/>
      <c r="J153" s="179"/>
      <c r="K153" s="179"/>
      <c r="L153" s="1276" t="s">
        <v>366</v>
      </c>
      <c r="M153" s="1277"/>
      <c r="N153" s="1241"/>
      <c r="O153" s="1242"/>
      <c r="P153" s="1242"/>
      <c r="Q153" s="1242"/>
      <c r="R153" s="1242"/>
      <c r="S153" s="1242"/>
      <c r="T153" s="1242"/>
      <c r="U153" s="1242"/>
      <c r="V153" s="1242"/>
      <c r="W153" s="1252"/>
      <c r="X153" s="1252"/>
      <c r="Y153" s="1253"/>
      <c r="Z153" s="1270"/>
      <c r="AA153" s="1231"/>
      <c r="AB153" s="1266"/>
      <c r="AC153" s="1231"/>
      <c r="AD153" s="1231"/>
      <c r="AE153" s="1266"/>
      <c r="AF153" s="1230"/>
      <c r="AG153" s="1231"/>
      <c r="AH153" s="1231"/>
      <c r="AI153" s="1266"/>
      <c r="AJ153" s="1230"/>
      <c r="AK153" s="1231"/>
      <c r="AL153" s="1232"/>
      <c r="AM153" s="88"/>
      <c r="AN153" s="89"/>
      <c r="AO153" s="89"/>
      <c r="AP153" s="1230"/>
      <c r="AQ153" s="1231"/>
      <c r="AR153" s="1232"/>
    </row>
    <row r="154" spans="1:65" s="63" customFormat="1" ht="17.25" customHeight="1" thickBot="1">
      <c r="A154" s="1057"/>
      <c r="B154" s="91" t="s">
        <v>367</v>
      </c>
      <c r="C154" s="90"/>
      <c r="D154" s="90"/>
      <c r="E154" s="108"/>
      <c r="F154" s="90"/>
      <c r="G154" s="67" t="s">
        <v>368</v>
      </c>
      <c r="H154" s="68"/>
      <c r="I154" s="68"/>
      <c r="J154" s="68"/>
      <c r="K154" s="68"/>
      <c r="L154" s="1278" t="s">
        <v>369</v>
      </c>
      <c r="M154" s="1279"/>
      <c r="N154" s="1233"/>
      <c r="O154" s="1234"/>
      <c r="P154" s="1234"/>
      <c r="Q154" s="1234"/>
      <c r="R154" s="1234"/>
      <c r="S154" s="1234"/>
      <c r="T154" s="1234"/>
      <c r="U154" s="1234"/>
      <c r="V154" s="1234"/>
      <c r="W154" s="1235"/>
      <c r="X154" s="1235"/>
      <c r="Y154" s="1236"/>
      <c r="Z154" s="1271"/>
      <c r="AA154" s="1174"/>
      <c r="AB154" s="1175"/>
      <c r="AC154" s="1174"/>
      <c r="AD154" s="1174"/>
      <c r="AE154" s="1175"/>
      <c r="AF154" s="1176"/>
      <c r="AG154" s="1174"/>
      <c r="AH154" s="1174"/>
      <c r="AI154" s="1175"/>
      <c r="AJ154" s="1176"/>
      <c r="AK154" s="1174"/>
      <c r="AL154" s="1177"/>
      <c r="AM154" s="86"/>
      <c r="AN154" s="87"/>
      <c r="AO154" s="87"/>
      <c r="AP154" s="1176"/>
      <c r="AQ154" s="1174"/>
      <c r="AR154" s="1177"/>
    </row>
    <row r="155" spans="1:65" s="63" customFormat="1" ht="15" customHeight="1" thickTop="1">
      <c r="A155" s="1021">
        <v>1</v>
      </c>
      <c r="B155" s="69"/>
      <c r="C155" s="1022" t="str">
        <f>J19</f>
        <v>김수현</v>
      </c>
      <c r="D155" s="1023"/>
      <c r="E155" s="1023"/>
      <c r="F155" s="1023"/>
      <c r="G155" s="1024"/>
      <c r="H155" s="1025" t="s">
        <v>401</v>
      </c>
      <c r="I155" s="1026"/>
      <c r="J155" s="69"/>
      <c r="K155" s="69"/>
      <c r="L155" s="1280" t="s">
        <v>366</v>
      </c>
      <c r="M155" s="1281"/>
      <c r="N155" s="1237"/>
      <c r="O155" s="1238"/>
      <c r="P155" s="1238"/>
      <c r="Q155" s="1238"/>
      <c r="R155" s="1238"/>
      <c r="S155" s="1238"/>
      <c r="T155" s="1238"/>
      <c r="U155" s="1238"/>
      <c r="V155" s="1238"/>
      <c r="W155" s="1098"/>
      <c r="X155" s="1098"/>
      <c r="Y155" s="1099"/>
      <c r="Z155" s="1100"/>
      <c r="AA155" s="1017"/>
      <c r="AB155" s="1018"/>
      <c r="AC155" s="1017"/>
      <c r="AD155" s="1017"/>
      <c r="AE155" s="1018"/>
      <c r="AF155" s="1019"/>
      <c r="AG155" s="1017"/>
      <c r="AH155" s="1017"/>
      <c r="AI155" s="1018"/>
      <c r="AJ155" s="1019"/>
      <c r="AK155" s="1017"/>
      <c r="AL155" s="1020"/>
      <c r="AM155" s="107"/>
      <c r="AN155" s="106"/>
      <c r="AO155" s="106"/>
      <c r="AP155" s="1019"/>
      <c r="AQ155" s="1017"/>
      <c r="AR155" s="1020"/>
      <c r="AS155" s="80"/>
      <c r="AT155" s="80"/>
      <c r="AU155" s="80"/>
      <c r="AV155" s="80"/>
      <c r="AW155" s="80"/>
      <c r="AY155" s="176" t="s">
        <v>370</v>
      </c>
      <c r="AZ155" s="70"/>
      <c r="BB155" s="996" t="s">
        <v>371</v>
      </c>
      <c r="BC155" s="996"/>
      <c r="BD155" s="996"/>
      <c r="BE155" s="996"/>
      <c r="BF155" s="996" t="s">
        <v>372</v>
      </c>
      <c r="BG155" s="996"/>
      <c r="BH155" s="996"/>
      <c r="BI155" s="996"/>
      <c r="BJ155" s="996" t="s">
        <v>373</v>
      </c>
      <c r="BK155" s="996"/>
      <c r="BL155" s="996"/>
      <c r="BM155" s="996"/>
    </row>
    <row r="156" spans="1:65" s="63" customFormat="1" ht="15" customHeight="1">
      <c r="A156" s="1000"/>
      <c r="B156" s="71"/>
      <c r="C156" s="1007" t="s">
        <v>400</v>
      </c>
      <c r="D156" s="1008"/>
      <c r="E156" s="1008"/>
      <c r="F156" s="1008"/>
      <c r="G156" s="1009"/>
      <c r="H156" s="72"/>
      <c r="I156" s="72"/>
      <c r="J156" s="71"/>
      <c r="K156" s="71"/>
      <c r="L156" s="1035" t="s">
        <v>369</v>
      </c>
      <c r="M156" s="1036"/>
      <c r="N156" s="1027"/>
      <c r="O156" s="1028"/>
      <c r="P156" s="1028"/>
      <c r="Q156" s="1028"/>
      <c r="R156" s="1028"/>
      <c r="S156" s="1028"/>
      <c r="T156" s="1028"/>
      <c r="U156" s="1028"/>
      <c r="V156" s="1028"/>
      <c r="W156" s="1029"/>
      <c r="X156" s="1029"/>
      <c r="Y156" s="1030"/>
      <c r="Z156" s="1093"/>
      <c r="AA156" s="1010"/>
      <c r="AB156" s="1011"/>
      <c r="AC156" s="1010"/>
      <c r="AD156" s="1010"/>
      <c r="AE156" s="1011"/>
      <c r="AF156" s="1012"/>
      <c r="AG156" s="1010"/>
      <c r="AH156" s="1010"/>
      <c r="AI156" s="1011"/>
      <c r="AJ156" s="1012"/>
      <c r="AK156" s="1010"/>
      <c r="AL156" s="1013"/>
      <c r="AM156" s="82"/>
      <c r="AN156" s="83"/>
      <c r="AO156" s="83"/>
      <c r="AP156" s="1014"/>
      <c r="AQ156" s="1015"/>
      <c r="AR156" s="1016"/>
      <c r="AS156" s="81"/>
      <c r="AT156" s="81"/>
      <c r="AU156" s="81"/>
      <c r="AV156" s="81"/>
      <c r="AW156" s="81"/>
      <c r="AY156" s="73">
        <f>LEN(C156)</f>
        <v>7</v>
      </c>
      <c r="AZ156" s="74" t="b">
        <f>13=AY156</f>
        <v>0</v>
      </c>
      <c r="BB156" s="989"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989"/>
      <c r="BD156" s="989"/>
      <c r="BE156" s="989"/>
      <c r="BF156" s="989" t="e">
        <f>IF(INT(RIGHT(C156,1))=BB156,"OK","주민오류")</f>
        <v>#VALUE!</v>
      </c>
      <c r="BG156" s="989"/>
      <c r="BH156" s="989"/>
      <c r="BI156" s="989"/>
      <c r="BJ156" s="989"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989"/>
      <c r="BL156" s="989"/>
      <c r="BM156" s="989"/>
    </row>
    <row r="157" spans="1:65" s="63" customFormat="1" ht="15" customHeight="1">
      <c r="A157" s="1000">
        <f>A155+1</f>
        <v>2</v>
      </c>
      <c r="B157" s="75"/>
      <c r="C157" s="1001"/>
      <c r="D157" s="1002"/>
      <c r="E157" s="1002"/>
      <c r="F157" s="1002"/>
      <c r="G157" s="1003"/>
      <c r="H157" s="1004"/>
      <c r="I157" s="1005"/>
      <c r="J157" s="75"/>
      <c r="K157" s="75"/>
      <c r="L157" s="1069" t="s">
        <v>366</v>
      </c>
      <c r="M157" s="1070"/>
      <c r="N157" s="1031"/>
      <c r="O157" s="1032"/>
      <c r="P157" s="1032"/>
      <c r="Q157" s="1032"/>
      <c r="R157" s="1032"/>
      <c r="S157" s="1032"/>
      <c r="T157" s="1032"/>
      <c r="U157" s="1032"/>
      <c r="V157" s="1032"/>
      <c r="W157" s="1033"/>
      <c r="X157" s="1033"/>
      <c r="Y157" s="1034"/>
      <c r="Z157" s="1062"/>
      <c r="AA157" s="991"/>
      <c r="AB157" s="1006"/>
      <c r="AC157" s="991"/>
      <c r="AD157" s="991"/>
      <c r="AE157" s="1006"/>
      <c r="AF157" s="990"/>
      <c r="AG157" s="991"/>
      <c r="AH157" s="991"/>
      <c r="AI157" s="1006"/>
      <c r="AJ157" s="990"/>
      <c r="AK157" s="991"/>
      <c r="AL157" s="992"/>
      <c r="AM157" s="84"/>
      <c r="AN157" s="85"/>
      <c r="AO157" s="85"/>
      <c r="AP157" s="993"/>
      <c r="AQ157" s="994"/>
      <c r="AR157" s="995"/>
      <c r="AS157" s="80"/>
      <c r="AT157" s="80"/>
      <c r="AU157" s="80"/>
      <c r="AV157" s="80"/>
      <c r="AW157" s="80"/>
      <c r="AY157" s="176" t="s">
        <v>370</v>
      </c>
      <c r="AZ157" s="70"/>
      <c r="BB157" s="996" t="s">
        <v>371</v>
      </c>
      <c r="BC157" s="996"/>
      <c r="BD157" s="996"/>
      <c r="BE157" s="996"/>
      <c r="BF157" s="996" t="s">
        <v>372</v>
      </c>
      <c r="BG157" s="996"/>
      <c r="BH157" s="996"/>
      <c r="BI157" s="996"/>
      <c r="BJ157" s="996" t="s">
        <v>373</v>
      </c>
      <c r="BK157" s="996"/>
      <c r="BL157" s="996"/>
      <c r="BM157" s="996"/>
    </row>
    <row r="158" spans="1:65" s="63" customFormat="1" ht="15" customHeight="1">
      <c r="A158" s="1000"/>
      <c r="B158" s="71"/>
      <c r="C158" s="997"/>
      <c r="D158" s="998"/>
      <c r="E158" s="998"/>
      <c r="F158" s="998"/>
      <c r="G158" s="999"/>
      <c r="H158" s="72"/>
      <c r="I158" s="72"/>
      <c r="J158" s="71"/>
      <c r="K158" s="71"/>
      <c r="L158" s="1035" t="s">
        <v>369</v>
      </c>
      <c r="M158" s="1036"/>
      <c r="N158" s="1027"/>
      <c r="O158" s="1028"/>
      <c r="P158" s="1028"/>
      <c r="Q158" s="1028"/>
      <c r="R158" s="1028"/>
      <c r="S158" s="1028"/>
      <c r="T158" s="1028"/>
      <c r="U158" s="1028"/>
      <c r="V158" s="1028"/>
      <c r="W158" s="1029"/>
      <c r="X158" s="1029"/>
      <c r="Y158" s="1030"/>
      <c r="Z158" s="1093"/>
      <c r="AA158" s="1010"/>
      <c r="AB158" s="1011"/>
      <c r="AC158" s="1010"/>
      <c r="AD158" s="1010"/>
      <c r="AE158" s="1011"/>
      <c r="AF158" s="1012"/>
      <c r="AG158" s="1010"/>
      <c r="AH158" s="1010"/>
      <c r="AI158" s="1011"/>
      <c r="AJ158" s="1012"/>
      <c r="AK158" s="1010"/>
      <c r="AL158" s="1013"/>
      <c r="AM158" s="82"/>
      <c r="AN158" s="83"/>
      <c r="AO158" s="83"/>
      <c r="AP158" s="1014"/>
      <c r="AQ158" s="1015"/>
      <c r="AR158" s="1016"/>
      <c r="AS158" s="81"/>
      <c r="AT158" s="81"/>
      <c r="AU158" s="81"/>
      <c r="AV158" s="81"/>
      <c r="AW158" s="81"/>
      <c r="AY158" s="73">
        <f>LEN(C158)</f>
        <v>0</v>
      </c>
      <c r="AZ158" s="74" t="b">
        <f>13=AY158</f>
        <v>0</v>
      </c>
      <c r="BB158" s="989"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989"/>
      <c r="BD158" s="989"/>
      <c r="BE158" s="989"/>
      <c r="BF158" s="989" t="e">
        <f>IF(INT(RIGHT(C158,1))=BB158,"OK","주민오류")</f>
        <v>#VALUE!</v>
      </c>
      <c r="BG158" s="989"/>
      <c r="BH158" s="989"/>
      <c r="BI158" s="989"/>
      <c r="BJ158" s="989"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989"/>
      <c r="BL158" s="989"/>
      <c r="BM158" s="989"/>
    </row>
    <row r="159" spans="1:65" s="63" customFormat="1" ht="15" customHeight="1">
      <c r="A159" s="1000">
        <f>A157+1</f>
        <v>3</v>
      </c>
      <c r="B159" s="75"/>
      <c r="C159" s="1001"/>
      <c r="D159" s="1002"/>
      <c r="E159" s="1002"/>
      <c r="F159" s="1002"/>
      <c r="G159" s="1003"/>
      <c r="H159" s="1004"/>
      <c r="I159" s="1005"/>
      <c r="J159" s="75"/>
      <c r="K159" s="75"/>
      <c r="L159" s="1069" t="s">
        <v>366</v>
      </c>
      <c r="M159" s="1070"/>
      <c r="N159" s="1031"/>
      <c r="O159" s="1032"/>
      <c r="P159" s="1032"/>
      <c r="Q159" s="1032"/>
      <c r="R159" s="1032"/>
      <c r="S159" s="1032"/>
      <c r="T159" s="1032"/>
      <c r="U159" s="1032"/>
      <c r="V159" s="1032"/>
      <c r="W159" s="1033"/>
      <c r="X159" s="1033"/>
      <c r="Y159" s="1034"/>
      <c r="Z159" s="1062"/>
      <c r="AA159" s="991"/>
      <c r="AB159" s="1006"/>
      <c r="AC159" s="991"/>
      <c r="AD159" s="991"/>
      <c r="AE159" s="1006"/>
      <c r="AF159" s="990"/>
      <c r="AG159" s="991"/>
      <c r="AH159" s="991"/>
      <c r="AI159" s="1006"/>
      <c r="AJ159" s="990"/>
      <c r="AK159" s="991"/>
      <c r="AL159" s="992"/>
      <c r="AM159" s="84"/>
      <c r="AN159" s="85"/>
      <c r="AO159" s="85"/>
      <c r="AP159" s="993"/>
      <c r="AQ159" s="994"/>
      <c r="AR159" s="995"/>
      <c r="AS159" s="80"/>
      <c r="AT159" s="80"/>
      <c r="AU159" s="80"/>
      <c r="AV159" s="80"/>
      <c r="AW159" s="80"/>
      <c r="AY159" s="176" t="s">
        <v>370</v>
      </c>
      <c r="AZ159" s="70"/>
      <c r="BB159" s="996" t="s">
        <v>371</v>
      </c>
      <c r="BC159" s="996"/>
      <c r="BD159" s="996"/>
      <c r="BE159" s="996"/>
      <c r="BF159" s="996" t="s">
        <v>372</v>
      </c>
      <c r="BG159" s="996"/>
      <c r="BH159" s="996"/>
      <c r="BI159" s="996"/>
      <c r="BJ159" s="996" t="s">
        <v>373</v>
      </c>
      <c r="BK159" s="996"/>
      <c r="BL159" s="996"/>
      <c r="BM159" s="996"/>
    </row>
    <row r="160" spans="1:65" s="63" customFormat="1" ht="15" customHeight="1">
      <c r="A160" s="1000"/>
      <c r="B160" s="71"/>
      <c r="C160" s="997"/>
      <c r="D160" s="998"/>
      <c r="E160" s="998"/>
      <c r="F160" s="998"/>
      <c r="G160" s="999"/>
      <c r="H160" s="72"/>
      <c r="I160" s="72"/>
      <c r="J160" s="71"/>
      <c r="K160" s="71"/>
      <c r="L160" s="1035" t="s">
        <v>369</v>
      </c>
      <c r="M160" s="1036"/>
      <c r="N160" s="1027"/>
      <c r="O160" s="1028"/>
      <c r="P160" s="1028"/>
      <c r="Q160" s="1028"/>
      <c r="R160" s="1028"/>
      <c r="S160" s="1028"/>
      <c r="T160" s="1028"/>
      <c r="U160" s="1028"/>
      <c r="V160" s="1028"/>
      <c r="W160" s="1029"/>
      <c r="X160" s="1029"/>
      <c r="Y160" s="1030"/>
      <c r="Z160" s="1093"/>
      <c r="AA160" s="1010"/>
      <c r="AB160" s="1011"/>
      <c r="AC160" s="1010"/>
      <c r="AD160" s="1010"/>
      <c r="AE160" s="1011"/>
      <c r="AF160" s="1012"/>
      <c r="AG160" s="1010"/>
      <c r="AH160" s="1010"/>
      <c r="AI160" s="1011"/>
      <c r="AJ160" s="1012"/>
      <c r="AK160" s="1010"/>
      <c r="AL160" s="1013"/>
      <c r="AM160" s="82"/>
      <c r="AN160" s="83"/>
      <c r="AO160" s="83"/>
      <c r="AP160" s="1014"/>
      <c r="AQ160" s="1015"/>
      <c r="AR160" s="1016"/>
      <c r="AS160" s="81"/>
      <c r="AT160" s="81"/>
      <c r="AU160" s="81"/>
      <c r="AV160" s="81"/>
      <c r="AW160" s="81"/>
      <c r="AY160" s="73">
        <f>LEN(C160)</f>
        <v>0</v>
      </c>
      <c r="AZ160" s="74" t="b">
        <f>13=AY160</f>
        <v>0</v>
      </c>
      <c r="BB160" s="989"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989"/>
      <c r="BD160" s="989"/>
      <c r="BE160" s="989"/>
      <c r="BF160" s="989" t="e">
        <f>IF(INT(RIGHT(C160,1))=BB160,"OK","주민오류")</f>
        <v>#VALUE!</v>
      </c>
      <c r="BG160" s="989"/>
      <c r="BH160" s="989"/>
      <c r="BI160" s="989"/>
      <c r="BJ160" s="989"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989"/>
      <c r="BL160" s="989"/>
      <c r="BM160" s="989"/>
    </row>
    <row r="161" spans="1:65" s="63" customFormat="1" ht="15" customHeight="1">
      <c r="A161" s="1000">
        <f>A159+1</f>
        <v>4</v>
      </c>
      <c r="B161" s="75"/>
      <c r="C161" s="1001"/>
      <c r="D161" s="1002"/>
      <c r="E161" s="1002"/>
      <c r="F161" s="1002"/>
      <c r="G161" s="1003"/>
      <c r="H161" s="1004"/>
      <c r="I161" s="1005"/>
      <c r="J161" s="75"/>
      <c r="K161" s="75"/>
      <c r="L161" s="1069" t="s">
        <v>366</v>
      </c>
      <c r="M161" s="1070"/>
      <c r="N161" s="1031"/>
      <c r="O161" s="1032"/>
      <c r="P161" s="1032"/>
      <c r="Q161" s="1032"/>
      <c r="R161" s="1032"/>
      <c r="S161" s="1032"/>
      <c r="T161" s="1032"/>
      <c r="U161" s="1032"/>
      <c r="V161" s="1032"/>
      <c r="W161" s="1033"/>
      <c r="X161" s="1033"/>
      <c r="Y161" s="1034"/>
      <c r="Z161" s="1062"/>
      <c r="AA161" s="991"/>
      <c r="AB161" s="1006"/>
      <c r="AC161" s="991"/>
      <c r="AD161" s="991"/>
      <c r="AE161" s="1006"/>
      <c r="AF161" s="990"/>
      <c r="AG161" s="991"/>
      <c r="AH161" s="991"/>
      <c r="AI161" s="1006"/>
      <c r="AJ161" s="990"/>
      <c r="AK161" s="991"/>
      <c r="AL161" s="992"/>
      <c r="AM161" s="84"/>
      <c r="AN161" s="85"/>
      <c r="AO161" s="85"/>
      <c r="AP161" s="993"/>
      <c r="AQ161" s="994"/>
      <c r="AR161" s="995"/>
      <c r="AS161" s="80"/>
      <c r="AT161" s="80"/>
      <c r="AU161" s="80"/>
      <c r="AV161" s="80"/>
      <c r="AW161" s="80"/>
      <c r="AY161" s="176" t="s">
        <v>370</v>
      </c>
      <c r="AZ161" s="70"/>
      <c r="BB161" s="996" t="s">
        <v>371</v>
      </c>
      <c r="BC161" s="996"/>
      <c r="BD161" s="996"/>
      <c r="BE161" s="996"/>
      <c r="BF161" s="996" t="s">
        <v>372</v>
      </c>
      <c r="BG161" s="996"/>
      <c r="BH161" s="996"/>
      <c r="BI161" s="996"/>
      <c r="BJ161" s="996" t="s">
        <v>373</v>
      </c>
      <c r="BK161" s="996"/>
      <c r="BL161" s="996"/>
      <c r="BM161" s="996"/>
    </row>
    <row r="162" spans="1:65" s="63" customFormat="1" ht="15" customHeight="1">
      <c r="A162" s="1000"/>
      <c r="B162" s="71"/>
      <c r="C162" s="997"/>
      <c r="D162" s="998"/>
      <c r="E162" s="998"/>
      <c r="F162" s="998"/>
      <c r="G162" s="999"/>
      <c r="H162" s="72"/>
      <c r="I162" s="72"/>
      <c r="J162" s="71"/>
      <c r="K162" s="71"/>
      <c r="L162" s="1035" t="s">
        <v>369</v>
      </c>
      <c r="M162" s="1036"/>
      <c r="N162" s="1027"/>
      <c r="O162" s="1028"/>
      <c r="P162" s="1028"/>
      <c r="Q162" s="1028"/>
      <c r="R162" s="1028"/>
      <c r="S162" s="1028"/>
      <c r="T162" s="1028"/>
      <c r="U162" s="1028"/>
      <c r="V162" s="1028"/>
      <c r="W162" s="1029"/>
      <c r="X162" s="1029"/>
      <c r="Y162" s="1030"/>
      <c r="Z162" s="1093"/>
      <c r="AA162" s="1010"/>
      <c r="AB162" s="1011"/>
      <c r="AC162" s="1010"/>
      <c r="AD162" s="1010"/>
      <c r="AE162" s="1011"/>
      <c r="AF162" s="1012"/>
      <c r="AG162" s="1010"/>
      <c r="AH162" s="1010"/>
      <c r="AI162" s="1011"/>
      <c r="AJ162" s="1012"/>
      <c r="AK162" s="1010"/>
      <c r="AL162" s="1013"/>
      <c r="AM162" s="82"/>
      <c r="AN162" s="83"/>
      <c r="AO162" s="83"/>
      <c r="AP162" s="1014"/>
      <c r="AQ162" s="1015"/>
      <c r="AR162" s="1016"/>
      <c r="AS162" s="81"/>
      <c r="AT162" s="81"/>
      <c r="AU162" s="81"/>
      <c r="AV162" s="81"/>
      <c r="AW162" s="81"/>
      <c r="AY162" s="73">
        <f>LEN(C162)</f>
        <v>0</v>
      </c>
      <c r="AZ162" s="74" t="b">
        <f>13=AY162</f>
        <v>0</v>
      </c>
      <c r="BB162" s="989"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989"/>
      <c r="BD162" s="989"/>
      <c r="BE162" s="989"/>
      <c r="BF162" s="989" t="e">
        <f>IF(INT(RIGHT(C162,1))=BB162,"OK","주민오류")</f>
        <v>#VALUE!</v>
      </c>
      <c r="BG162" s="989"/>
      <c r="BH162" s="989"/>
      <c r="BI162" s="989"/>
      <c r="BJ162" s="989"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989"/>
      <c r="BL162" s="989"/>
      <c r="BM162" s="989"/>
    </row>
    <row r="163" spans="1:65" s="63" customFormat="1" ht="15" customHeight="1">
      <c r="A163" s="1000">
        <f>A161+1</f>
        <v>5</v>
      </c>
      <c r="B163" s="75"/>
      <c r="C163" s="1001"/>
      <c r="D163" s="1002"/>
      <c r="E163" s="1002"/>
      <c r="F163" s="1002"/>
      <c r="G163" s="1003"/>
      <c r="H163" s="1004"/>
      <c r="I163" s="1005"/>
      <c r="J163" s="75"/>
      <c r="K163" s="75"/>
      <c r="L163" s="1069" t="s">
        <v>366</v>
      </c>
      <c r="M163" s="1070"/>
      <c r="N163" s="1031"/>
      <c r="O163" s="1032"/>
      <c r="P163" s="1032"/>
      <c r="Q163" s="1032"/>
      <c r="R163" s="1032"/>
      <c r="S163" s="1032"/>
      <c r="T163" s="1032"/>
      <c r="U163" s="1032"/>
      <c r="V163" s="1032"/>
      <c r="W163" s="1033"/>
      <c r="X163" s="1033"/>
      <c r="Y163" s="1034"/>
      <c r="Z163" s="1062"/>
      <c r="AA163" s="991"/>
      <c r="AB163" s="1006"/>
      <c r="AC163" s="991"/>
      <c r="AD163" s="991"/>
      <c r="AE163" s="1006"/>
      <c r="AF163" s="990"/>
      <c r="AG163" s="991"/>
      <c r="AH163" s="991"/>
      <c r="AI163" s="1006"/>
      <c r="AJ163" s="990"/>
      <c r="AK163" s="991"/>
      <c r="AL163" s="992"/>
      <c r="AM163" s="84"/>
      <c r="AN163" s="85"/>
      <c r="AO163" s="85"/>
      <c r="AP163" s="993"/>
      <c r="AQ163" s="994"/>
      <c r="AR163" s="995"/>
      <c r="AS163" s="80"/>
      <c r="AT163" s="80"/>
      <c r="AU163" s="80"/>
      <c r="AV163" s="80"/>
      <c r="AW163" s="80"/>
      <c r="AY163" s="176" t="s">
        <v>370</v>
      </c>
      <c r="AZ163" s="70"/>
      <c r="BB163" s="996" t="s">
        <v>371</v>
      </c>
      <c r="BC163" s="996"/>
      <c r="BD163" s="996"/>
      <c r="BE163" s="996"/>
      <c r="BF163" s="996" t="s">
        <v>372</v>
      </c>
      <c r="BG163" s="996"/>
      <c r="BH163" s="996"/>
      <c r="BI163" s="996"/>
      <c r="BJ163" s="996" t="s">
        <v>373</v>
      </c>
      <c r="BK163" s="996"/>
      <c r="BL163" s="996"/>
      <c r="BM163" s="996"/>
    </row>
    <row r="164" spans="1:65" s="63" customFormat="1" ht="15" customHeight="1">
      <c r="A164" s="1000"/>
      <c r="B164" s="71"/>
      <c r="C164" s="997"/>
      <c r="D164" s="998"/>
      <c r="E164" s="998"/>
      <c r="F164" s="998"/>
      <c r="G164" s="999"/>
      <c r="H164" s="72"/>
      <c r="I164" s="72"/>
      <c r="J164" s="71"/>
      <c r="K164" s="71"/>
      <c r="L164" s="1035" t="s">
        <v>369</v>
      </c>
      <c r="M164" s="1036"/>
      <c r="N164" s="1027"/>
      <c r="O164" s="1028"/>
      <c r="P164" s="1028"/>
      <c r="Q164" s="1028"/>
      <c r="R164" s="1028"/>
      <c r="S164" s="1028"/>
      <c r="T164" s="1028"/>
      <c r="U164" s="1028"/>
      <c r="V164" s="1028"/>
      <c r="W164" s="1029"/>
      <c r="X164" s="1029"/>
      <c r="Y164" s="1030"/>
      <c r="Z164" s="1093"/>
      <c r="AA164" s="1010"/>
      <c r="AB164" s="1011"/>
      <c r="AC164" s="1010"/>
      <c r="AD164" s="1010"/>
      <c r="AE164" s="1011"/>
      <c r="AF164" s="1012"/>
      <c r="AG164" s="1010"/>
      <c r="AH164" s="1010"/>
      <c r="AI164" s="1011"/>
      <c r="AJ164" s="1012"/>
      <c r="AK164" s="1010"/>
      <c r="AL164" s="1013"/>
      <c r="AM164" s="82"/>
      <c r="AN164" s="83"/>
      <c r="AO164" s="83"/>
      <c r="AP164" s="1014"/>
      <c r="AQ164" s="1015"/>
      <c r="AR164" s="1016"/>
      <c r="AS164" s="81"/>
      <c r="AT164" s="81"/>
      <c r="AU164" s="81"/>
      <c r="AV164" s="81"/>
      <c r="AW164" s="81"/>
      <c r="AY164" s="73">
        <f>LEN(C164)</f>
        <v>0</v>
      </c>
      <c r="AZ164" s="74" t="b">
        <f>13=AY164</f>
        <v>0</v>
      </c>
      <c r="BB164" s="989"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989"/>
      <c r="BD164" s="989"/>
      <c r="BE164" s="989"/>
      <c r="BF164" s="989" t="e">
        <f>IF(INT(RIGHT(C164,1))=BB164,"OK","주민오류")</f>
        <v>#VALUE!</v>
      </c>
      <c r="BG164" s="989"/>
      <c r="BH164" s="989"/>
      <c r="BI164" s="989"/>
      <c r="BJ164" s="989"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989"/>
      <c r="BL164" s="989"/>
      <c r="BM164" s="989"/>
    </row>
    <row r="165" spans="1:65" s="63" customFormat="1" ht="15" customHeight="1">
      <c r="A165" s="1000">
        <f>A163+1</f>
        <v>6</v>
      </c>
      <c r="B165" s="75"/>
      <c r="C165" s="1001"/>
      <c r="D165" s="1002"/>
      <c r="E165" s="1002"/>
      <c r="F165" s="1002"/>
      <c r="G165" s="1003"/>
      <c r="H165" s="1004"/>
      <c r="I165" s="1005"/>
      <c r="J165" s="75"/>
      <c r="K165" s="75"/>
      <c r="L165" s="1069" t="s">
        <v>366</v>
      </c>
      <c r="M165" s="1070"/>
      <c r="N165" s="1031"/>
      <c r="O165" s="1032"/>
      <c r="P165" s="1032"/>
      <c r="Q165" s="1032"/>
      <c r="R165" s="1032"/>
      <c r="S165" s="1032"/>
      <c r="T165" s="1032"/>
      <c r="U165" s="1032"/>
      <c r="V165" s="1032"/>
      <c r="W165" s="1033"/>
      <c r="X165" s="1033"/>
      <c r="Y165" s="1034"/>
      <c r="Z165" s="1062"/>
      <c r="AA165" s="991"/>
      <c r="AB165" s="1006"/>
      <c r="AC165" s="991"/>
      <c r="AD165" s="991"/>
      <c r="AE165" s="1006"/>
      <c r="AF165" s="990"/>
      <c r="AG165" s="991"/>
      <c r="AH165" s="991"/>
      <c r="AI165" s="1006"/>
      <c r="AJ165" s="990"/>
      <c r="AK165" s="991"/>
      <c r="AL165" s="992"/>
      <c r="AM165" s="84"/>
      <c r="AN165" s="85"/>
      <c r="AO165" s="85"/>
      <c r="AP165" s="993"/>
      <c r="AQ165" s="994"/>
      <c r="AR165" s="995"/>
      <c r="AS165" s="80"/>
      <c r="AT165" s="80"/>
      <c r="AU165" s="80"/>
      <c r="AV165" s="80"/>
      <c r="AW165" s="80"/>
      <c r="AY165" s="176" t="s">
        <v>370</v>
      </c>
      <c r="AZ165" s="70"/>
      <c r="BB165" s="996" t="s">
        <v>371</v>
      </c>
      <c r="BC165" s="996"/>
      <c r="BD165" s="996"/>
      <c r="BE165" s="996"/>
      <c r="BF165" s="996" t="s">
        <v>372</v>
      </c>
      <c r="BG165" s="996"/>
      <c r="BH165" s="996"/>
      <c r="BI165" s="996"/>
      <c r="BJ165" s="996" t="s">
        <v>373</v>
      </c>
      <c r="BK165" s="996"/>
      <c r="BL165" s="996"/>
      <c r="BM165" s="996"/>
    </row>
    <row r="166" spans="1:65" s="63" customFormat="1" ht="15" customHeight="1">
      <c r="A166" s="1000"/>
      <c r="B166" s="71"/>
      <c r="C166" s="997"/>
      <c r="D166" s="998"/>
      <c r="E166" s="998"/>
      <c r="F166" s="998"/>
      <c r="G166" s="999"/>
      <c r="H166" s="72"/>
      <c r="I166" s="72"/>
      <c r="J166" s="71"/>
      <c r="K166" s="71"/>
      <c r="L166" s="1035" t="s">
        <v>369</v>
      </c>
      <c r="M166" s="1036"/>
      <c r="N166" s="1027"/>
      <c r="O166" s="1028"/>
      <c r="P166" s="1028"/>
      <c r="Q166" s="1028"/>
      <c r="R166" s="1028"/>
      <c r="S166" s="1028"/>
      <c r="T166" s="1028"/>
      <c r="U166" s="1028"/>
      <c r="V166" s="1028"/>
      <c r="W166" s="1029"/>
      <c r="X166" s="1029"/>
      <c r="Y166" s="1030"/>
      <c r="Z166" s="1093"/>
      <c r="AA166" s="1010"/>
      <c r="AB166" s="1011"/>
      <c r="AC166" s="1010"/>
      <c r="AD166" s="1010"/>
      <c r="AE166" s="1011"/>
      <c r="AF166" s="1012"/>
      <c r="AG166" s="1010"/>
      <c r="AH166" s="1010"/>
      <c r="AI166" s="1011"/>
      <c r="AJ166" s="1012"/>
      <c r="AK166" s="1010"/>
      <c r="AL166" s="1013"/>
      <c r="AM166" s="82"/>
      <c r="AN166" s="83"/>
      <c r="AO166" s="83"/>
      <c r="AP166" s="1014"/>
      <c r="AQ166" s="1015"/>
      <c r="AR166" s="1016"/>
      <c r="AS166" s="81"/>
      <c r="AT166" s="81"/>
      <c r="AU166" s="81"/>
      <c r="AV166" s="81"/>
      <c r="AW166" s="81"/>
      <c r="AY166" s="73">
        <f>LEN(C166)</f>
        <v>0</v>
      </c>
      <c r="AZ166" s="74" t="b">
        <f>13=AY166</f>
        <v>0</v>
      </c>
      <c r="BB166" s="989"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989"/>
      <c r="BD166" s="989"/>
      <c r="BE166" s="989"/>
      <c r="BF166" s="989" t="e">
        <f>IF(INT(RIGHT(C166,1))=BB166,"OK","주민오류")</f>
        <v>#VALUE!</v>
      </c>
      <c r="BG166" s="989"/>
      <c r="BH166" s="989"/>
      <c r="BI166" s="989"/>
      <c r="BJ166" s="989"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989"/>
      <c r="BL166" s="989"/>
      <c r="BM166" s="989"/>
    </row>
    <row r="167" spans="1:65" s="63" customFormat="1" ht="15" customHeight="1">
      <c r="A167" s="1000">
        <f>A165+1</f>
        <v>7</v>
      </c>
      <c r="B167" s="75"/>
      <c r="C167" s="1001"/>
      <c r="D167" s="1002"/>
      <c r="E167" s="1002"/>
      <c r="F167" s="1002"/>
      <c r="G167" s="1003"/>
      <c r="H167" s="1004"/>
      <c r="I167" s="1005"/>
      <c r="J167" s="75"/>
      <c r="K167" s="75"/>
      <c r="L167" s="1069" t="s">
        <v>366</v>
      </c>
      <c r="M167" s="1070"/>
      <c r="N167" s="1031"/>
      <c r="O167" s="1032"/>
      <c r="P167" s="1032"/>
      <c r="Q167" s="1032"/>
      <c r="R167" s="1032"/>
      <c r="S167" s="1032"/>
      <c r="T167" s="1032"/>
      <c r="U167" s="1032"/>
      <c r="V167" s="1032"/>
      <c r="W167" s="1033"/>
      <c r="X167" s="1033"/>
      <c r="Y167" s="1034"/>
      <c r="Z167" s="1062"/>
      <c r="AA167" s="991"/>
      <c r="AB167" s="1006"/>
      <c r="AC167" s="991"/>
      <c r="AD167" s="991"/>
      <c r="AE167" s="1006"/>
      <c r="AF167" s="990"/>
      <c r="AG167" s="991"/>
      <c r="AH167" s="991"/>
      <c r="AI167" s="1006"/>
      <c r="AJ167" s="990"/>
      <c r="AK167" s="991"/>
      <c r="AL167" s="992"/>
      <c r="AM167" s="84"/>
      <c r="AN167" s="85"/>
      <c r="AO167" s="85"/>
      <c r="AP167" s="993"/>
      <c r="AQ167" s="994"/>
      <c r="AR167" s="995"/>
      <c r="AS167" s="80"/>
      <c r="AT167" s="80"/>
      <c r="AU167" s="80"/>
      <c r="AV167" s="80"/>
      <c r="AW167" s="80"/>
      <c r="AY167" s="176" t="s">
        <v>370</v>
      </c>
      <c r="AZ167" s="70"/>
      <c r="BB167" s="996" t="s">
        <v>371</v>
      </c>
      <c r="BC167" s="996"/>
      <c r="BD167" s="996"/>
      <c r="BE167" s="996"/>
      <c r="BF167" s="996" t="s">
        <v>372</v>
      </c>
      <c r="BG167" s="996"/>
      <c r="BH167" s="996"/>
      <c r="BI167" s="996"/>
      <c r="BJ167" s="996" t="s">
        <v>373</v>
      </c>
      <c r="BK167" s="996"/>
      <c r="BL167" s="996"/>
      <c r="BM167" s="996"/>
    </row>
    <row r="168" spans="1:65" s="63" customFormat="1" ht="15" customHeight="1" thickBot="1">
      <c r="A168" s="1000"/>
      <c r="B168" s="71"/>
      <c r="C168" s="997"/>
      <c r="D168" s="998"/>
      <c r="E168" s="998"/>
      <c r="F168" s="998"/>
      <c r="G168" s="999"/>
      <c r="H168" s="72"/>
      <c r="I168" s="72"/>
      <c r="J168" s="71"/>
      <c r="K168" s="71"/>
      <c r="L168" s="1071" t="s">
        <v>369</v>
      </c>
      <c r="M168" s="1072"/>
      <c r="N168" s="1027"/>
      <c r="O168" s="1028"/>
      <c r="P168" s="1028"/>
      <c r="Q168" s="1028"/>
      <c r="R168" s="1028"/>
      <c r="S168" s="1028"/>
      <c r="T168" s="1028"/>
      <c r="U168" s="1028"/>
      <c r="V168" s="1028"/>
      <c r="W168" s="1029"/>
      <c r="X168" s="1029"/>
      <c r="Y168" s="1030"/>
      <c r="Z168" s="1093"/>
      <c r="AA168" s="1010"/>
      <c r="AB168" s="1011"/>
      <c r="AC168" s="1010"/>
      <c r="AD168" s="1010"/>
      <c r="AE168" s="1011"/>
      <c r="AF168" s="1012"/>
      <c r="AG168" s="1010"/>
      <c r="AH168" s="1010"/>
      <c r="AI168" s="1011"/>
      <c r="AJ168" s="1012"/>
      <c r="AK168" s="1010"/>
      <c r="AL168" s="1013"/>
      <c r="AM168" s="82"/>
      <c r="AN168" s="83"/>
      <c r="AO168" s="83"/>
      <c r="AP168" s="1014"/>
      <c r="AQ168" s="1015"/>
      <c r="AR168" s="1016"/>
      <c r="AS168" s="81"/>
      <c r="AT168" s="81"/>
      <c r="AU168" s="81"/>
      <c r="AV168" s="81"/>
      <c r="AW168" s="81"/>
      <c r="AY168" s="73">
        <f>LEN(C168)</f>
        <v>0</v>
      </c>
      <c r="AZ168" s="74" t="b">
        <f>13=AY168</f>
        <v>0</v>
      </c>
      <c r="BB168" s="989"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989"/>
      <c r="BD168" s="989"/>
      <c r="BE168" s="989"/>
      <c r="BF168" s="989" t="e">
        <f>IF(INT(RIGHT(C168,1))=BB168,"OK","주민오류")</f>
        <v>#VALUE!</v>
      </c>
      <c r="BG168" s="989"/>
      <c r="BH168" s="989"/>
      <c r="BI168" s="989"/>
      <c r="BJ168" s="989"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989"/>
      <c r="BL168" s="989"/>
      <c r="BM168" s="989"/>
    </row>
    <row r="169" spans="1:65" s="63" customFormat="1" ht="16.5" customHeight="1" thickBot="1">
      <c r="A169" s="1073" t="s">
        <v>346</v>
      </c>
      <c r="B169" s="1074"/>
      <c r="C169" s="1074"/>
      <c r="D169" s="1074"/>
      <c r="E169" s="1074"/>
      <c r="F169" s="1074"/>
      <c r="G169" s="1074"/>
      <c r="H169" s="1074"/>
      <c r="I169" s="1074"/>
      <c r="J169" s="1074"/>
      <c r="K169" s="1074"/>
      <c r="L169" s="1074"/>
      <c r="M169" s="1074"/>
      <c r="N169" s="1074"/>
      <c r="O169" s="1074"/>
      <c r="P169" s="1074"/>
      <c r="Q169" s="1074"/>
      <c r="R169" s="1074"/>
      <c r="S169" s="1074"/>
      <c r="T169" s="1074"/>
      <c r="U169" s="1074"/>
      <c r="V169" s="1074"/>
      <c r="W169" s="1074"/>
      <c r="X169" s="1074"/>
      <c r="Y169" s="1074"/>
      <c r="Z169" s="1074"/>
      <c r="AA169" s="1074"/>
      <c r="AB169" s="1074"/>
      <c r="AC169" s="1074"/>
      <c r="AD169" s="1074"/>
      <c r="AE169" s="1074"/>
      <c r="AF169" s="1074"/>
      <c r="AG169" s="1074"/>
      <c r="AH169" s="1074"/>
      <c r="AI169" s="1075"/>
      <c r="AJ169" s="1037" t="s">
        <v>376</v>
      </c>
      <c r="AK169" s="1038"/>
      <c r="AL169" s="1038"/>
      <c r="AM169" s="1038"/>
      <c r="AN169" s="1039"/>
      <c r="AO169" s="1046" t="s">
        <v>377</v>
      </c>
      <c r="AP169" s="1047"/>
      <c r="AQ169" s="1047"/>
      <c r="AR169" s="1048"/>
    </row>
    <row r="170" spans="1:65" s="63" customFormat="1" ht="16.5" customHeight="1">
      <c r="A170" s="1055" t="s">
        <v>343</v>
      </c>
      <c r="B170" s="1058" t="s">
        <v>374</v>
      </c>
      <c r="C170" s="1058"/>
      <c r="D170" s="1058"/>
      <c r="E170" s="1060" t="s">
        <v>352</v>
      </c>
      <c r="F170" s="1039"/>
      <c r="G170" s="1066" t="s">
        <v>375</v>
      </c>
      <c r="H170" s="1067"/>
      <c r="I170" s="1067"/>
      <c r="J170" s="1067"/>
      <c r="K170" s="1067"/>
      <c r="L170" s="1067"/>
      <c r="M170" s="1067"/>
      <c r="N170" s="1067"/>
      <c r="O170" s="1067"/>
      <c r="P170" s="1067"/>
      <c r="Q170" s="1067"/>
      <c r="R170" s="1067"/>
      <c r="S170" s="1067"/>
      <c r="T170" s="1067"/>
      <c r="U170" s="1067"/>
      <c r="V170" s="1067"/>
      <c r="W170" s="1067"/>
      <c r="X170" s="1067"/>
      <c r="Y170" s="1067"/>
      <c r="Z170" s="1067"/>
      <c r="AA170" s="1067"/>
      <c r="AB170" s="1067"/>
      <c r="AC170" s="1067"/>
      <c r="AD170" s="1067"/>
      <c r="AE170" s="1067"/>
      <c r="AF170" s="1067"/>
      <c r="AG170" s="1067"/>
      <c r="AH170" s="1067"/>
      <c r="AI170" s="1068"/>
      <c r="AJ170" s="1040"/>
      <c r="AK170" s="1041"/>
      <c r="AL170" s="1041"/>
      <c r="AM170" s="1041"/>
      <c r="AN170" s="1042"/>
      <c r="AO170" s="1049"/>
      <c r="AP170" s="1050"/>
      <c r="AQ170" s="1050"/>
      <c r="AR170" s="1051"/>
    </row>
    <row r="171" spans="1:65" s="63" customFormat="1" ht="27" customHeight="1">
      <c r="A171" s="1056"/>
      <c r="B171" s="1059"/>
      <c r="C171" s="1059"/>
      <c r="D171" s="1059"/>
      <c r="E171" s="1061"/>
      <c r="F171" s="1045"/>
      <c r="G171" s="1056" t="s">
        <v>333</v>
      </c>
      <c r="H171" s="1059"/>
      <c r="I171" s="1059"/>
      <c r="J171" s="1059"/>
      <c r="K171" s="1059"/>
      <c r="L171" s="1083" t="s">
        <v>378</v>
      </c>
      <c r="M171" s="1059"/>
      <c r="N171" s="1059"/>
      <c r="O171" s="1059"/>
      <c r="P171" s="1059"/>
      <c r="Q171" s="1081" t="s">
        <v>331</v>
      </c>
      <c r="R171" s="1082"/>
      <c r="S171" s="1082"/>
      <c r="T171" s="1082"/>
      <c r="U171" s="1083"/>
      <c r="V171" s="1084" t="s">
        <v>379</v>
      </c>
      <c r="W171" s="1084"/>
      <c r="X171" s="1084"/>
      <c r="Y171" s="1084"/>
      <c r="Z171" s="1084"/>
      <c r="AA171" s="1059" t="s">
        <v>380</v>
      </c>
      <c r="AB171" s="1059"/>
      <c r="AC171" s="1059"/>
      <c r="AD171" s="1059"/>
      <c r="AE171" s="1084" t="s">
        <v>329</v>
      </c>
      <c r="AF171" s="1084"/>
      <c r="AG171" s="1084"/>
      <c r="AH171" s="1084"/>
      <c r="AI171" s="1085"/>
      <c r="AJ171" s="1043"/>
      <c r="AK171" s="1044"/>
      <c r="AL171" s="1044"/>
      <c r="AM171" s="1044"/>
      <c r="AN171" s="1045"/>
      <c r="AO171" s="1052"/>
      <c r="AP171" s="1053"/>
      <c r="AQ171" s="1053"/>
      <c r="AR171" s="1054"/>
    </row>
    <row r="172" spans="1:65" s="63" customFormat="1" ht="15" customHeight="1">
      <c r="A172" s="1056"/>
      <c r="B172" s="1059" t="s">
        <v>381</v>
      </c>
      <c r="C172" s="1059"/>
      <c r="D172" s="1059"/>
      <c r="E172" s="1004" t="s">
        <v>366</v>
      </c>
      <c r="F172" s="1087"/>
      <c r="G172" s="1697">
        <f>SUM(G174,G176,G178,G180,G182,G184,G186)</f>
        <v>0</v>
      </c>
      <c r="H172" s="1698"/>
      <c r="I172" s="1698"/>
      <c r="J172" s="1698"/>
      <c r="K172" s="1698"/>
      <c r="L172" s="1699">
        <f>SUM(L174,L176,L178,L180,L182,L184,L186)</f>
        <v>0</v>
      </c>
      <c r="M172" s="1698"/>
      <c r="N172" s="1698"/>
      <c r="O172" s="1698"/>
      <c r="P172" s="1698"/>
      <c r="Q172" s="1700">
        <f>SUM(Q174,Q176,Q178,Q180,Q182,Q184,Q186)</f>
        <v>0</v>
      </c>
      <c r="R172" s="1701"/>
      <c r="S172" s="1701"/>
      <c r="T172" s="1701"/>
      <c r="U172" s="1699"/>
      <c r="V172" s="1698">
        <f>SUM(V174,V176,V178,V180,V182,V184,V186)</f>
        <v>0</v>
      </c>
      <c r="W172" s="1698"/>
      <c r="X172" s="1698"/>
      <c r="Y172" s="1698"/>
      <c r="Z172" s="1698"/>
      <c r="AA172" s="1698">
        <f>SUM(AA174,AA176,AA178,AA180,AA182,AA184,AA186)</f>
        <v>0</v>
      </c>
      <c r="AB172" s="1698"/>
      <c r="AC172" s="1698"/>
      <c r="AD172" s="1698"/>
      <c r="AE172" s="1698">
        <f>SUM(AE174,AE176,AE178,AE180,AE182,AE184,AE186)</f>
        <v>0</v>
      </c>
      <c r="AF172" s="1698"/>
      <c r="AG172" s="1698"/>
      <c r="AH172" s="1698"/>
      <c r="AI172" s="1702"/>
      <c r="AJ172" s="1697">
        <f>SUM(AJ174,AJ176,AJ178,AJ180,AJ182,AJ184,AJ186)</f>
        <v>0</v>
      </c>
      <c r="AK172" s="1698"/>
      <c r="AL172" s="1698"/>
      <c r="AM172" s="1698"/>
      <c r="AN172" s="1702"/>
      <c r="AO172" s="1076"/>
      <c r="AP172" s="1077"/>
      <c r="AQ172" s="1077"/>
      <c r="AR172" s="1078"/>
    </row>
    <row r="173" spans="1:65" s="63" customFormat="1" ht="15" customHeight="1" thickBot="1">
      <c r="A173" s="1057"/>
      <c r="B173" s="1086"/>
      <c r="C173" s="1086"/>
      <c r="D173" s="1086"/>
      <c r="E173" s="1079" t="s">
        <v>369</v>
      </c>
      <c r="F173" s="1080"/>
      <c r="G173" s="1706">
        <f>SUM(G175,G177,G179,G181,G183,G185,G187)</f>
        <v>0</v>
      </c>
      <c r="H173" s="1707"/>
      <c r="I173" s="1707"/>
      <c r="J173" s="1707"/>
      <c r="K173" s="1707"/>
      <c r="L173" s="1708"/>
      <c r="M173" s="1707"/>
      <c r="N173" s="1707"/>
      <c r="O173" s="1707"/>
      <c r="P173" s="1707"/>
      <c r="Q173" s="1709"/>
      <c r="R173" s="1710"/>
      <c r="S173" s="1710"/>
      <c r="T173" s="1710"/>
      <c r="U173" s="1711"/>
      <c r="V173" s="1707">
        <f>SUM(V175,V177,V179,V181,V183,V185,V187)</f>
        <v>0</v>
      </c>
      <c r="W173" s="1707"/>
      <c r="X173" s="1707"/>
      <c r="Y173" s="1707"/>
      <c r="Z173" s="1707"/>
      <c r="AA173" s="1712">
        <f>SUM(AA175,AA177,AA179,AA181,AA183,AA185,AA187)</f>
        <v>0</v>
      </c>
      <c r="AB173" s="1712"/>
      <c r="AC173" s="1712"/>
      <c r="AD173" s="1712"/>
      <c r="AE173" s="1707">
        <f>SUM(AE175,AE177,AE179,AE181,AE183,AE185,AE187)</f>
        <v>0</v>
      </c>
      <c r="AF173" s="1707"/>
      <c r="AG173" s="1707"/>
      <c r="AH173" s="1707"/>
      <c r="AI173" s="1713"/>
      <c r="AJ173" s="1706">
        <f>SUM(AJ175,AJ177,AJ179,AJ181,AJ183,AJ185,AJ187)</f>
        <v>0</v>
      </c>
      <c r="AK173" s="1707"/>
      <c r="AL173" s="1707"/>
      <c r="AM173" s="1707"/>
      <c r="AN173" s="1713"/>
      <c r="AO173" s="1063"/>
      <c r="AP173" s="1064"/>
      <c r="AQ173" s="1064"/>
      <c r="AR173" s="1065"/>
    </row>
    <row r="174" spans="1:65" s="63" customFormat="1" ht="15" customHeight="1" thickTop="1">
      <c r="A174" s="1021">
        <v>1</v>
      </c>
      <c r="B174" s="1106" t="str">
        <f>IF(C155="","",C155)</f>
        <v>김수현</v>
      </c>
      <c r="C174" s="1106"/>
      <c r="D174" s="1106"/>
      <c r="E174" s="1107" t="s">
        <v>366</v>
      </c>
      <c r="F174" s="1108"/>
      <c r="G174" s="1173"/>
      <c r="H174" s="1098"/>
      <c r="I174" s="1098"/>
      <c r="J174" s="1098"/>
      <c r="K174" s="1098"/>
      <c r="L174" s="1018"/>
      <c r="M174" s="1098"/>
      <c r="N174" s="1098"/>
      <c r="O174" s="1098"/>
      <c r="P174" s="1098"/>
      <c r="Q174" s="1019"/>
      <c r="R174" s="1017"/>
      <c r="S174" s="1017"/>
      <c r="T174" s="1017"/>
      <c r="U174" s="1018"/>
      <c r="V174" s="1098"/>
      <c r="W174" s="1098"/>
      <c r="X174" s="1098"/>
      <c r="Y174" s="1098"/>
      <c r="Z174" s="1098"/>
      <c r="AA174" s="1097"/>
      <c r="AB174" s="1097"/>
      <c r="AC174" s="1097"/>
      <c r="AD174" s="1097"/>
      <c r="AE174" s="1098"/>
      <c r="AF174" s="1098"/>
      <c r="AG174" s="1098"/>
      <c r="AH174" s="1098"/>
      <c r="AI174" s="1099"/>
      <c r="AJ174" s="1100"/>
      <c r="AK174" s="1017"/>
      <c r="AL174" s="1017"/>
      <c r="AM174" s="1017"/>
      <c r="AN174" s="1020"/>
      <c r="AO174" s="1096"/>
      <c r="AP174" s="1097"/>
      <c r="AQ174" s="1097"/>
      <c r="AR174" s="1101"/>
    </row>
    <row r="175" spans="1:65" s="63" customFormat="1" ht="15" customHeight="1">
      <c r="A175" s="1000"/>
      <c r="B175" s="1059"/>
      <c r="C175" s="1059"/>
      <c r="D175" s="1059"/>
      <c r="E175" s="1102" t="s">
        <v>402</v>
      </c>
      <c r="F175" s="1103"/>
      <c r="G175" s="1104"/>
      <c r="H175" s="1029"/>
      <c r="I175" s="1029"/>
      <c r="J175" s="1029"/>
      <c r="K175" s="1029"/>
      <c r="L175" s="1011"/>
      <c r="M175" s="1029"/>
      <c r="N175" s="1029"/>
      <c r="O175" s="1029"/>
      <c r="P175" s="1029"/>
      <c r="Q175" s="1089"/>
      <c r="R175" s="1090"/>
      <c r="S175" s="1090"/>
      <c r="T175" s="1090"/>
      <c r="U175" s="1091"/>
      <c r="V175" s="1029"/>
      <c r="W175" s="1029"/>
      <c r="X175" s="1029"/>
      <c r="Y175" s="1029"/>
      <c r="Z175" s="1029"/>
      <c r="AA175" s="1092"/>
      <c r="AB175" s="1092"/>
      <c r="AC175" s="1092"/>
      <c r="AD175" s="1092"/>
      <c r="AE175" s="1029"/>
      <c r="AF175" s="1029"/>
      <c r="AG175" s="1029"/>
      <c r="AH175" s="1029"/>
      <c r="AI175" s="1030"/>
      <c r="AJ175" s="1093"/>
      <c r="AK175" s="1010"/>
      <c r="AL175" s="1010"/>
      <c r="AM175" s="1010"/>
      <c r="AN175" s="1013"/>
      <c r="AO175" s="1094"/>
      <c r="AP175" s="1092"/>
      <c r="AQ175" s="1092"/>
      <c r="AR175" s="1095"/>
    </row>
    <row r="176" spans="1:65" s="63" customFormat="1" ht="15" customHeight="1">
      <c r="A176" s="1000">
        <f>A174+1</f>
        <v>2</v>
      </c>
      <c r="B176" s="1059" t="str">
        <f>IF(C157="","",C157)</f>
        <v/>
      </c>
      <c r="C176" s="1059"/>
      <c r="D176" s="1059"/>
      <c r="E176" s="1004" t="s">
        <v>366</v>
      </c>
      <c r="F176" s="1087"/>
      <c r="G176" s="1096"/>
      <c r="H176" s="1097"/>
      <c r="I176" s="1097"/>
      <c r="J176" s="1097"/>
      <c r="K176" s="1097"/>
      <c r="L176" s="1105"/>
      <c r="M176" s="1097"/>
      <c r="N176" s="1097"/>
      <c r="O176" s="1097"/>
      <c r="P176" s="1097"/>
      <c r="Q176" s="990"/>
      <c r="R176" s="991"/>
      <c r="S176" s="991"/>
      <c r="T176" s="991"/>
      <c r="U176" s="1006"/>
      <c r="V176" s="1097"/>
      <c r="W176" s="1097"/>
      <c r="X176" s="1097"/>
      <c r="Y176" s="1097"/>
      <c r="Z176" s="1097"/>
      <c r="AA176" s="1033"/>
      <c r="AB176" s="1033"/>
      <c r="AC176" s="1033"/>
      <c r="AD176" s="1033"/>
      <c r="AE176" s="1097"/>
      <c r="AF176" s="1097"/>
      <c r="AG176" s="1097"/>
      <c r="AH176" s="1097"/>
      <c r="AI176" s="1101"/>
      <c r="AJ176" s="1109"/>
      <c r="AK176" s="1110"/>
      <c r="AL176" s="1110"/>
      <c r="AM176" s="1110"/>
      <c r="AN176" s="1111"/>
      <c r="AO176" s="1088"/>
      <c r="AP176" s="1033"/>
      <c r="AQ176" s="1033"/>
      <c r="AR176" s="1034"/>
    </row>
    <row r="177" spans="1:44" s="63" customFormat="1" ht="15" customHeight="1">
      <c r="A177" s="1000"/>
      <c r="B177" s="1059"/>
      <c r="C177" s="1059"/>
      <c r="D177" s="1059"/>
      <c r="E177" s="1102" t="s">
        <v>402</v>
      </c>
      <c r="F177" s="1103"/>
      <c r="G177" s="1104"/>
      <c r="H177" s="1029"/>
      <c r="I177" s="1029"/>
      <c r="J177" s="1029"/>
      <c r="K177" s="1029"/>
      <c r="L177" s="1011"/>
      <c r="M177" s="1029"/>
      <c r="N177" s="1029"/>
      <c r="O177" s="1029"/>
      <c r="P177" s="1029"/>
      <c r="Q177" s="1089"/>
      <c r="R177" s="1090"/>
      <c r="S177" s="1090"/>
      <c r="T177" s="1090"/>
      <c r="U177" s="1091"/>
      <c r="V177" s="1029"/>
      <c r="W177" s="1029"/>
      <c r="X177" s="1029"/>
      <c r="Y177" s="1029"/>
      <c r="Z177" s="1029"/>
      <c r="AA177" s="1092"/>
      <c r="AB177" s="1092"/>
      <c r="AC177" s="1092"/>
      <c r="AD177" s="1092"/>
      <c r="AE177" s="1029"/>
      <c r="AF177" s="1029"/>
      <c r="AG177" s="1029"/>
      <c r="AH177" s="1029"/>
      <c r="AI177" s="1030"/>
      <c r="AJ177" s="1093"/>
      <c r="AK177" s="1010"/>
      <c r="AL177" s="1010"/>
      <c r="AM177" s="1010"/>
      <c r="AN177" s="1013"/>
      <c r="AO177" s="1094"/>
      <c r="AP177" s="1092"/>
      <c r="AQ177" s="1092"/>
      <c r="AR177" s="1095"/>
    </row>
    <row r="178" spans="1:44" s="63" customFormat="1" ht="15" customHeight="1">
      <c r="A178" s="1000">
        <f>A176+1</f>
        <v>3</v>
      </c>
      <c r="B178" s="1059" t="str">
        <f>IF(C159="","",C159)</f>
        <v/>
      </c>
      <c r="C178" s="1059"/>
      <c r="D178" s="1059"/>
      <c r="E178" s="1004" t="s">
        <v>366</v>
      </c>
      <c r="F178" s="1087"/>
      <c r="G178" s="1096"/>
      <c r="H178" s="1097"/>
      <c r="I178" s="1097"/>
      <c r="J178" s="1097"/>
      <c r="K178" s="1097"/>
      <c r="L178" s="1105"/>
      <c r="M178" s="1097"/>
      <c r="N178" s="1097"/>
      <c r="O178" s="1097"/>
      <c r="P178" s="1097"/>
      <c r="Q178" s="990"/>
      <c r="R178" s="991"/>
      <c r="S178" s="991"/>
      <c r="T178" s="991"/>
      <c r="U178" s="1006"/>
      <c r="V178" s="1097"/>
      <c r="W178" s="1097"/>
      <c r="X178" s="1097"/>
      <c r="Y178" s="1097"/>
      <c r="Z178" s="1097"/>
      <c r="AA178" s="1033"/>
      <c r="AB178" s="1033"/>
      <c r="AC178" s="1033"/>
      <c r="AD178" s="1033"/>
      <c r="AE178" s="1097"/>
      <c r="AF178" s="1097"/>
      <c r="AG178" s="1097"/>
      <c r="AH178" s="1097"/>
      <c r="AI178" s="1101"/>
      <c r="AJ178" s="1109"/>
      <c r="AK178" s="1110"/>
      <c r="AL178" s="1110"/>
      <c r="AM178" s="1110"/>
      <c r="AN178" s="1111"/>
      <c r="AO178" s="1088"/>
      <c r="AP178" s="1033"/>
      <c r="AQ178" s="1033"/>
      <c r="AR178" s="1034"/>
    </row>
    <row r="179" spans="1:44" s="63" customFormat="1" ht="15" customHeight="1">
      <c r="A179" s="1000"/>
      <c r="B179" s="1059"/>
      <c r="C179" s="1059"/>
      <c r="D179" s="1059"/>
      <c r="E179" s="1102" t="s">
        <v>402</v>
      </c>
      <c r="F179" s="1103"/>
      <c r="G179" s="1104"/>
      <c r="H179" s="1029"/>
      <c r="I179" s="1029"/>
      <c r="J179" s="1029"/>
      <c r="K179" s="1029"/>
      <c r="L179" s="1011"/>
      <c r="M179" s="1029"/>
      <c r="N179" s="1029"/>
      <c r="O179" s="1029"/>
      <c r="P179" s="1029"/>
      <c r="Q179" s="1089"/>
      <c r="R179" s="1090"/>
      <c r="S179" s="1090"/>
      <c r="T179" s="1090"/>
      <c r="U179" s="1091"/>
      <c r="V179" s="1029"/>
      <c r="W179" s="1029"/>
      <c r="X179" s="1029"/>
      <c r="Y179" s="1029"/>
      <c r="Z179" s="1029"/>
      <c r="AA179" s="1092"/>
      <c r="AB179" s="1092"/>
      <c r="AC179" s="1092"/>
      <c r="AD179" s="1092"/>
      <c r="AE179" s="1029"/>
      <c r="AF179" s="1029"/>
      <c r="AG179" s="1029"/>
      <c r="AH179" s="1029"/>
      <c r="AI179" s="1030"/>
      <c r="AJ179" s="1093"/>
      <c r="AK179" s="1010"/>
      <c r="AL179" s="1010"/>
      <c r="AM179" s="1010"/>
      <c r="AN179" s="1013"/>
      <c r="AO179" s="1094"/>
      <c r="AP179" s="1092"/>
      <c r="AQ179" s="1092"/>
      <c r="AR179" s="1095"/>
    </row>
    <row r="180" spans="1:44" s="63" customFormat="1" ht="15" customHeight="1">
      <c r="A180" s="1000">
        <f>A178+1</f>
        <v>4</v>
      </c>
      <c r="B180" s="1059" t="str">
        <f>IF(C161="","",C161)</f>
        <v/>
      </c>
      <c r="C180" s="1059"/>
      <c r="D180" s="1059"/>
      <c r="E180" s="1004" t="s">
        <v>366</v>
      </c>
      <c r="F180" s="1087"/>
      <c r="G180" s="1096"/>
      <c r="H180" s="1097"/>
      <c r="I180" s="1097"/>
      <c r="J180" s="1097"/>
      <c r="K180" s="1097"/>
      <c r="L180" s="1105"/>
      <c r="M180" s="1097"/>
      <c r="N180" s="1097"/>
      <c r="O180" s="1097"/>
      <c r="P180" s="1097"/>
      <c r="Q180" s="990"/>
      <c r="R180" s="991"/>
      <c r="S180" s="991"/>
      <c r="T180" s="991"/>
      <c r="U180" s="1006"/>
      <c r="V180" s="1097"/>
      <c r="W180" s="1097"/>
      <c r="X180" s="1097"/>
      <c r="Y180" s="1097"/>
      <c r="Z180" s="1097"/>
      <c r="AA180" s="1033"/>
      <c r="AB180" s="1033"/>
      <c r="AC180" s="1033"/>
      <c r="AD180" s="1033"/>
      <c r="AE180" s="1097"/>
      <c r="AF180" s="1097"/>
      <c r="AG180" s="1097"/>
      <c r="AH180" s="1097"/>
      <c r="AI180" s="1101"/>
      <c r="AJ180" s="1109"/>
      <c r="AK180" s="1110"/>
      <c r="AL180" s="1110"/>
      <c r="AM180" s="1110"/>
      <c r="AN180" s="1111"/>
      <c r="AO180" s="1088"/>
      <c r="AP180" s="1033"/>
      <c r="AQ180" s="1033"/>
      <c r="AR180" s="1034"/>
    </row>
    <row r="181" spans="1:44" s="63" customFormat="1" ht="15" customHeight="1">
      <c r="A181" s="1000"/>
      <c r="B181" s="1059"/>
      <c r="C181" s="1059"/>
      <c r="D181" s="1059"/>
      <c r="E181" s="1102" t="s">
        <v>402</v>
      </c>
      <c r="F181" s="1103"/>
      <c r="G181" s="1104"/>
      <c r="H181" s="1029"/>
      <c r="I181" s="1029"/>
      <c r="J181" s="1029"/>
      <c r="K181" s="1029"/>
      <c r="L181" s="1011"/>
      <c r="M181" s="1029"/>
      <c r="N181" s="1029"/>
      <c r="O181" s="1029"/>
      <c r="P181" s="1029"/>
      <c r="Q181" s="1089"/>
      <c r="R181" s="1090"/>
      <c r="S181" s="1090"/>
      <c r="T181" s="1090"/>
      <c r="U181" s="1091"/>
      <c r="V181" s="1029"/>
      <c r="W181" s="1029"/>
      <c r="X181" s="1029"/>
      <c r="Y181" s="1029"/>
      <c r="Z181" s="1029"/>
      <c r="AA181" s="1092"/>
      <c r="AB181" s="1092"/>
      <c r="AC181" s="1092"/>
      <c r="AD181" s="1092"/>
      <c r="AE181" s="1029"/>
      <c r="AF181" s="1029"/>
      <c r="AG181" s="1029"/>
      <c r="AH181" s="1029"/>
      <c r="AI181" s="1030"/>
      <c r="AJ181" s="1093"/>
      <c r="AK181" s="1010"/>
      <c r="AL181" s="1010"/>
      <c r="AM181" s="1010"/>
      <c r="AN181" s="1013"/>
      <c r="AO181" s="1094"/>
      <c r="AP181" s="1092"/>
      <c r="AQ181" s="1092"/>
      <c r="AR181" s="1095"/>
    </row>
    <row r="182" spans="1:44" s="63" customFormat="1" ht="15" customHeight="1">
      <c r="A182" s="1000">
        <f>A180+1</f>
        <v>5</v>
      </c>
      <c r="B182" s="1059" t="str">
        <f>IF(C163="","",C163)</f>
        <v/>
      </c>
      <c r="C182" s="1059"/>
      <c r="D182" s="1059"/>
      <c r="E182" s="1004" t="s">
        <v>366</v>
      </c>
      <c r="F182" s="1087"/>
      <c r="G182" s="1096"/>
      <c r="H182" s="1097"/>
      <c r="I182" s="1097"/>
      <c r="J182" s="1097"/>
      <c r="K182" s="1097"/>
      <c r="L182" s="1105"/>
      <c r="M182" s="1097"/>
      <c r="N182" s="1097"/>
      <c r="O182" s="1097"/>
      <c r="P182" s="1097"/>
      <c r="Q182" s="990"/>
      <c r="R182" s="991"/>
      <c r="S182" s="991"/>
      <c r="T182" s="991"/>
      <c r="U182" s="1006"/>
      <c r="V182" s="1097"/>
      <c r="W182" s="1097"/>
      <c r="X182" s="1097"/>
      <c r="Y182" s="1097"/>
      <c r="Z182" s="1097"/>
      <c r="AA182" s="1033"/>
      <c r="AB182" s="1033"/>
      <c r="AC182" s="1033"/>
      <c r="AD182" s="1033"/>
      <c r="AE182" s="1097"/>
      <c r="AF182" s="1097"/>
      <c r="AG182" s="1097"/>
      <c r="AH182" s="1097"/>
      <c r="AI182" s="1101"/>
      <c r="AJ182" s="1109"/>
      <c r="AK182" s="1110"/>
      <c r="AL182" s="1110"/>
      <c r="AM182" s="1110"/>
      <c r="AN182" s="1111"/>
      <c r="AO182" s="1088"/>
      <c r="AP182" s="1033"/>
      <c r="AQ182" s="1033"/>
      <c r="AR182" s="1034"/>
    </row>
    <row r="183" spans="1:44" s="63" customFormat="1" ht="15" customHeight="1">
      <c r="A183" s="1000"/>
      <c r="B183" s="1059"/>
      <c r="C183" s="1059"/>
      <c r="D183" s="1059"/>
      <c r="E183" s="1102" t="s">
        <v>369</v>
      </c>
      <c r="F183" s="1103"/>
      <c r="G183" s="1104"/>
      <c r="H183" s="1029"/>
      <c r="I183" s="1029"/>
      <c r="J183" s="1029"/>
      <c r="K183" s="1029"/>
      <c r="L183" s="1011"/>
      <c r="M183" s="1029"/>
      <c r="N183" s="1029"/>
      <c r="O183" s="1029"/>
      <c r="P183" s="1029"/>
      <c r="Q183" s="1089"/>
      <c r="R183" s="1090"/>
      <c r="S183" s="1090"/>
      <c r="T183" s="1090"/>
      <c r="U183" s="1091"/>
      <c r="V183" s="1029"/>
      <c r="W183" s="1029"/>
      <c r="X183" s="1029"/>
      <c r="Y183" s="1029"/>
      <c r="Z183" s="1029"/>
      <c r="AA183" s="1092"/>
      <c r="AB183" s="1092"/>
      <c r="AC183" s="1092"/>
      <c r="AD183" s="1092"/>
      <c r="AE183" s="1029"/>
      <c r="AF183" s="1029"/>
      <c r="AG183" s="1029"/>
      <c r="AH183" s="1029"/>
      <c r="AI183" s="1030"/>
      <c r="AJ183" s="1093"/>
      <c r="AK183" s="1010"/>
      <c r="AL183" s="1010"/>
      <c r="AM183" s="1010"/>
      <c r="AN183" s="1013"/>
      <c r="AO183" s="1094"/>
      <c r="AP183" s="1092"/>
      <c r="AQ183" s="1092"/>
      <c r="AR183" s="1095"/>
    </row>
    <row r="184" spans="1:44" s="63" customFormat="1" ht="15" customHeight="1">
      <c r="A184" s="1000">
        <f>A182+1</f>
        <v>6</v>
      </c>
      <c r="B184" s="1059" t="str">
        <f>IF(C165="","",C165)</f>
        <v/>
      </c>
      <c r="C184" s="1059"/>
      <c r="D184" s="1059"/>
      <c r="E184" s="1004" t="s">
        <v>366</v>
      </c>
      <c r="F184" s="1087"/>
      <c r="G184" s="1096"/>
      <c r="H184" s="1097"/>
      <c r="I184" s="1097"/>
      <c r="J184" s="1097"/>
      <c r="K184" s="1097"/>
      <c r="L184" s="1105"/>
      <c r="M184" s="1097"/>
      <c r="N184" s="1097"/>
      <c r="O184" s="1097"/>
      <c r="P184" s="1097"/>
      <c r="Q184" s="990"/>
      <c r="R184" s="991"/>
      <c r="S184" s="991"/>
      <c r="T184" s="991"/>
      <c r="U184" s="1006"/>
      <c r="V184" s="1097"/>
      <c r="W184" s="1097"/>
      <c r="X184" s="1097"/>
      <c r="Y184" s="1097"/>
      <c r="Z184" s="1097"/>
      <c r="AA184" s="1033"/>
      <c r="AB184" s="1033"/>
      <c r="AC184" s="1033"/>
      <c r="AD184" s="1033"/>
      <c r="AE184" s="1097"/>
      <c r="AF184" s="1097"/>
      <c r="AG184" s="1097"/>
      <c r="AH184" s="1097"/>
      <c r="AI184" s="1101"/>
      <c r="AJ184" s="1109"/>
      <c r="AK184" s="1110"/>
      <c r="AL184" s="1110"/>
      <c r="AM184" s="1110"/>
      <c r="AN184" s="1111"/>
      <c r="AO184" s="1088"/>
      <c r="AP184" s="1033"/>
      <c r="AQ184" s="1033"/>
      <c r="AR184" s="1034"/>
    </row>
    <row r="185" spans="1:44" s="63" customFormat="1" ht="15" customHeight="1">
      <c r="A185" s="1000"/>
      <c r="B185" s="1059"/>
      <c r="C185" s="1059"/>
      <c r="D185" s="1059"/>
      <c r="E185" s="1102" t="s">
        <v>369</v>
      </c>
      <c r="F185" s="1103"/>
      <c r="G185" s="1104"/>
      <c r="H185" s="1029"/>
      <c r="I185" s="1029"/>
      <c r="J185" s="1029"/>
      <c r="K185" s="1029"/>
      <c r="L185" s="1011"/>
      <c r="M185" s="1029"/>
      <c r="N185" s="1029"/>
      <c r="O185" s="1029"/>
      <c r="P185" s="1029"/>
      <c r="Q185" s="1089"/>
      <c r="R185" s="1090"/>
      <c r="S185" s="1090"/>
      <c r="T185" s="1090"/>
      <c r="U185" s="1091"/>
      <c r="V185" s="1029"/>
      <c r="W185" s="1029"/>
      <c r="X185" s="1029"/>
      <c r="Y185" s="1029"/>
      <c r="Z185" s="1029"/>
      <c r="AA185" s="1092"/>
      <c r="AB185" s="1092"/>
      <c r="AC185" s="1092"/>
      <c r="AD185" s="1092"/>
      <c r="AE185" s="1029"/>
      <c r="AF185" s="1029"/>
      <c r="AG185" s="1029"/>
      <c r="AH185" s="1029"/>
      <c r="AI185" s="1030"/>
      <c r="AJ185" s="1093"/>
      <c r="AK185" s="1010"/>
      <c r="AL185" s="1010"/>
      <c r="AM185" s="1010"/>
      <c r="AN185" s="1013"/>
      <c r="AO185" s="1094"/>
      <c r="AP185" s="1092"/>
      <c r="AQ185" s="1092"/>
      <c r="AR185" s="1095"/>
    </row>
    <row r="186" spans="1:44" s="63" customFormat="1" ht="15" customHeight="1">
      <c r="A186" s="1000">
        <f>A184+1</f>
        <v>7</v>
      </c>
      <c r="B186" s="1059" t="str">
        <f>IF(C167="","",C167)</f>
        <v/>
      </c>
      <c r="C186" s="1059"/>
      <c r="D186" s="1059"/>
      <c r="E186" s="1004" t="s">
        <v>366</v>
      </c>
      <c r="F186" s="1087"/>
      <c r="G186" s="1096"/>
      <c r="H186" s="1097"/>
      <c r="I186" s="1097"/>
      <c r="J186" s="1097"/>
      <c r="K186" s="1097"/>
      <c r="L186" s="1105"/>
      <c r="M186" s="1097"/>
      <c r="N186" s="1097"/>
      <c r="O186" s="1097"/>
      <c r="P186" s="1097"/>
      <c r="Q186" s="990"/>
      <c r="R186" s="991"/>
      <c r="S186" s="991"/>
      <c r="T186" s="991"/>
      <c r="U186" s="1006"/>
      <c r="V186" s="1097"/>
      <c r="W186" s="1097"/>
      <c r="X186" s="1097"/>
      <c r="Y186" s="1097"/>
      <c r="Z186" s="1097"/>
      <c r="AA186" s="1033"/>
      <c r="AB186" s="1033"/>
      <c r="AC186" s="1033"/>
      <c r="AD186" s="1033"/>
      <c r="AE186" s="1097"/>
      <c r="AF186" s="1097"/>
      <c r="AG186" s="1097"/>
      <c r="AH186" s="1097"/>
      <c r="AI186" s="1101"/>
      <c r="AJ186" s="1109"/>
      <c r="AK186" s="1110"/>
      <c r="AL186" s="1110"/>
      <c r="AM186" s="1110"/>
      <c r="AN186" s="1111"/>
      <c r="AO186" s="1088"/>
      <c r="AP186" s="1033"/>
      <c r="AQ186" s="1033"/>
      <c r="AR186" s="1034"/>
    </row>
    <row r="187" spans="1:44" s="63" customFormat="1" ht="15" customHeight="1" thickBot="1">
      <c r="A187" s="1112"/>
      <c r="B187" s="1113"/>
      <c r="C187" s="1113"/>
      <c r="D187" s="1113"/>
      <c r="E187" s="1151" t="s">
        <v>369</v>
      </c>
      <c r="F187" s="1152"/>
      <c r="G187" s="1153"/>
      <c r="H187" s="1138"/>
      <c r="I187" s="1138"/>
      <c r="J187" s="1138"/>
      <c r="K187" s="1138"/>
      <c r="L187" s="1114"/>
      <c r="M187" s="1115"/>
      <c r="N187" s="1115"/>
      <c r="O187" s="1115"/>
      <c r="P187" s="1115"/>
      <c r="Q187" s="1154"/>
      <c r="R187" s="1155"/>
      <c r="S187" s="1155"/>
      <c r="T187" s="1155"/>
      <c r="U187" s="1156"/>
      <c r="V187" s="1138"/>
      <c r="W187" s="1138"/>
      <c r="X187" s="1138"/>
      <c r="Y187" s="1138"/>
      <c r="Z187" s="1138"/>
      <c r="AA187" s="1137"/>
      <c r="AB187" s="1137"/>
      <c r="AC187" s="1137"/>
      <c r="AD187" s="1137"/>
      <c r="AE187" s="1138"/>
      <c r="AF187" s="1138"/>
      <c r="AG187" s="1138"/>
      <c r="AH187" s="1138"/>
      <c r="AI187" s="1139"/>
      <c r="AJ187" s="1140"/>
      <c r="AK187" s="1141"/>
      <c r="AL187" s="1141"/>
      <c r="AM187" s="1141"/>
      <c r="AN187" s="1142"/>
      <c r="AO187" s="1143"/>
      <c r="AP187" s="1137"/>
      <c r="AQ187" s="1137"/>
      <c r="AR187" s="1144"/>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1145" t="s">
        <v>393</v>
      </c>
      <c r="D199" s="1146"/>
      <c r="E199" s="1146"/>
      <c r="F199" s="1146"/>
      <c r="G199" s="1146"/>
      <c r="H199" s="1147"/>
      <c r="I199" s="1148" t="str">
        <f>TEXT($J$24,"yyyy")-20&amp;". 1. 1."</f>
        <v>2000. 1. 1.</v>
      </c>
      <c r="J199" s="1149"/>
      <c r="K199" s="1149"/>
      <c r="L199" s="1149"/>
      <c r="M199" s="1150"/>
      <c r="N199" s="77" t="s">
        <v>394</v>
      </c>
      <c r="O199" s="78"/>
      <c r="P199" s="77"/>
      <c r="Q199" s="77"/>
      <c r="R199" s="77" t="s">
        <v>395</v>
      </c>
      <c r="S199" s="78"/>
      <c r="T199" s="78"/>
      <c r="U199" s="78"/>
      <c r="V199" s="78"/>
      <c r="W199" s="77"/>
      <c r="Y199" s="79"/>
      <c r="Z199" s="79"/>
    </row>
    <row r="200" spans="2:26" s="63" customFormat="1" ht="11.25" customHeight="1">
      <c r="C200" s="1145" t="s">
        <v>396</v>
      </c>
      <c r="D200" s="1146"/>
      <c r="E200" s="1146"/>
      <c r="F200" s="1146"/>
      <c r="G200" s="1146"/>
      <c r="H200" s="1147"/>
      <c r="I200" s="1148" t="str">
        <f>TEXT($J$24,"yyyy")-60&amp;".12.31."</f>
        <v>1960.12.31.</v>
      </c>
      <c r="J200" s="1149"/>
      <c r="K200" s="1149"/>
      <c r="L200" s="1149"/>
      <c r="M200" s="1150"/>
      <c r="N200" s="77" t="s">
        <v>397</v>
      </c>
      <c r="O200" s="78"/>
      <c r="P200" s="77"/>
      <c r="Q200" s="77"/>
      <c r="R200" s="77" t="s">
        <v>395</v>
      </c>
      <c r="S200" s="78"/>
      <c r="T200" s="78"/>
      <c r="U200" s="78"/>
      <c r="V200" s="78"/>
      <c r="W200" s="77"/>
      <c r="Y200" s="79"/>
      <c r="Z200" s="79"/>
    </row>
    <row r="201" spans="2:26" s="63" customFormat="1" ht="11.25" customHeight="1">
      <c r="C201" s="1145" t="s">
        <v>398</v>
      </c>
      <c r="D201" s="1146"/>
      <c r="E201" s="1146"/>
      <c r="F201" s="1146"/>
      <c r="G201" s="1146"/>
      <c r="H201" s="1147"/>
      <c r="I201" s="1148" t="str">
        <f>TEXT($J$24,"yyyy")-70&amp;".12.31."</f>
        <v>1950.12.31.</v>
      </c>
      <c r="J201" s="1149"/>
      <c r="K201" s="1149"/>
      <c r="L201" s="1149"/>
      <c r="M201" s="1150"/>
      <c r="N201" s="77" t="s">
        <v>397</v>
      </c>
      <c r="O201" s="78"/>
      <c r="P201" s="77"/>
      <c r="Q201" s="77"/>
      <c r="R201" s="77" t="s">
        <v>399</v>
      </c>
      <c r="S201" s="78"/>
      <c r="T201" s="78"/>
      <c r="U201" s="78"/>
      <c r="V201" s="78"/>
      <c r="W201" s="77"/>
      <c r="Y201" s="79"/>
      <c r="Z201" s="79"/>
    </row>
  </sheetData>
  <mergeCells count="1164">
    <mergeCell ref="BB73:BC73"/>
    <mergeCell ref="BD73:BE73"/>
    <mergeCell ref="AT74:AU74"/>
    <mergeCell ref="C200:H200"/>
    <mergeCell ref="I200:M200"/>
    <mergeCell ref="C201:H201"/>
    <mergeCell ref="I201:M201"/>
    <mergeCell ref="AT68:AU68"/>
    <mergeCell ref="BA73:BA74"/>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L187:P187"/>
    <mergeCell ref="Q187:U187"/>
    <mergeCell ref="V187:Z187"/>
    <mergeCell ref="AA185:AD185"/>
    <mergeCell ref="AE185:AI185"/>
    <mergeCell ref="AJ185:AN185"/>
    <mergeCell ref="AO185:AR185"/>
    <mergeCell ref="V182:Z182"/>
    <mergeCell ref="AA182:AD182"/>
    <mergeCell ref="AE182:AI182"/>
    <mergeCell ref="A186:A187"/>
    <mergeCell ref="B186:D187"/>
    <mergeCell ref="E186:F186"/>
    <mergeCell ref="G186:K186"/>
    <mergeCell ref="L186:P186"/>
    <mergeCell ref="Q186:U186"/>
    <mergeCell ref="V184:Z184"/>
    <mergeCell ref="AA184:AD184"/>
    <mergeCell ref="AE184:AI184"/>
    <mergeCell ref="AJ184:AN184"/>
    <mergeCell ref="AO184:AR184"/>
    <mergeCell ref="E185:F185"/>
    <mergeCell ref="G185:K185"/>
    <mergeCell ref="L185:P185"/>
    <mergeCell ref="Q185:U185"/>
    <mergeCell ref="V185:Z185"/>
    <mergeCell ref="AA183:AD183"/>
    <mergeCell ref="AE183:AI183"/>
    <mergeCell ref="AJ183:AN183"/>
    <mergeCell ref="AO183:AR183"/>
    <mergeCell ref="A184:A185"/>
    <mergeCell ref="B184:D185"/>
    <mergeCell ref="E184:F184"/>
    <mergeCell ref="G184:K184"/>
    <mergeCell ref="L184:P184"/>
    <mergeCell ref="Q184:U184"/>
    <mergeCell ref="AJ182:AN182"/>
    <mergeCell ref="AO182:AR182"/>
    <mergeCell ref="E183:F183"/>
    <mergeCell ref="G183:K183"/>
    <mergeCell ref="L183:P183"/>
    <mergeCell ref="Q183:U183"/>
    <mergeCell ref="V183:Z183"/>
    <mergeCell ref="AA181:AD181"/>
    <mergeCell ref="AE181:AI181"/>
    <mergeCell ref="AJ181:AN181"/>
    <mergeCell ref="AO181:AR181"/>
    <mergeCell ref="A182:A183"/>
    <mergeCell ref="B182:D183"/>
    <mergeCell ref="E182:F182"/>
    <mergeCell ref="G182:K182"/>
    <mergeCell ref="L182:P182"/>
    <mergeCell ref="Q182:U182"/>
    <mergeCell ref="V180:Z180"/>
    <mergeCell ref="AA180:AD180"/>
    <mergeCell ref="AE180:AI180"/>
    <mergeCell ref="AJ180:AN180"/>
    <mergeCell ref="AO180:AR180"/>
    <mergeCell ref="E181:F181"/>
    <mergeCell ref="G181:K181"/>
    <mergeCell ref="L181:P181"/>
    <mergeCell ref="Q181:U181"/>
    <mergeCell ref="V181:Z181"/>
    <mergeCell ref="AA179:AD179"/>
    <mergeCell ref="AE179:AI179"/>
    <mergeCell ref="AJ179:AN179"/>
    <mergeCell ref="AO179:AR179"/>
    <mergeCell ref="A180:A181"/>
    <mergeCell ref="B180:D181"/>
    <mergeCell ref="E180:F180"/>
    <mergeCell ref="G180:K180"/>
    <mergeCell ref="L180:P180"/>
    <mergeCell ref="Q180:U180"/>
    <mergeCell ref="V178:Z178"/>
    <mergeCell ref="AA178:AD178"/>
    <mergeCell ref="AE178:AI178"/>
    <mergeCell ref="AJ178:AN178"/>
    <mergeCell ref="AO178:AR178"/>
    <mergeCell ref="E179:F179"/>
    <mergeCell ref="G179:K179"/>
    <mergeCell ref="L179:P179"/>
    <mergeCell ref="Q179:U179"/>
    <mergeCell ref="V179:Z179"/>
    <mergeCell ref="AA177:AD177"/>
    <mergeCell ref="AE177:AI177"/>
    <mergeCell ref="AJ177:AN177"/>
    <mergeCell ref="AO177:AR177"/>
    <mergeCell ref="A178:A179"/>
    <mergeCell ref="B178:D179"/>
    <mergeCell ref="E178:F178"/>
    <mergeCell ref="G178:K178"/>
    <mergeCell ref="L178:P178"/>
    <mergeCell ref="Q178:U178"/>
    <mergeCell ref="V176:Z176"/>
    <mergeCell ref="AA176:AD176"/>
    <mergeCell ref="AE176:AI176"/>
    <mergeCell ref="AJ176:AN176"/>
    <mergeCell ref="AO176:AR176"/>
    <mergeCell ref="E177:F177"/>
    <mergeCell ref="G177:K177"/>
    <mergeCell ref="L177:P177"/>
    <mergeCell ref="Q177:U177"/>
    <mergeCell ref="V177:Z177"/>
    <mergeCell ref="AA175:AD175"/>
    <mergeCell ref="AE175:AI175"/>
    <mergeCell ref="AJ175:AN175"/>
    <mergeCell ref="AO175:AR175"/>
    <mergeCell ref="A176:A177"/>
    <mergeCell ref="B176:D177"/>
    <mergeCell ref="E176:F176"/>
    <mergeCell ref="G176:K176"/>
    <mergeCell ref="L176:P176"/>
    <mergeCell ref="Q176:U176"/>
    <mergeCell ref="V174:Z174"/>
    <mergeCell ref="AA174:AD174"/>
    <mergeCell ref="AE174:AI174"/>
    <mergeCell ref="AJ174:AN174"/>
    <mergeCell ref="AO174:AR174"/>
    <mergeCell ref="E175:F175"/>
    <mergeCell ref="G175:K175"/>
    <mergeCell ref="L175:P175"/>
    <mergeCell ref="Q175:U175"/>
    <mergeCell ref="V175:Z175"/>
    <mergeCell ref="AA173:AD173"/>
    <mergeCell ref="AE173:AI173"/>
    <mergeCell ref="AJ173:AN173"/>
    <mergeCell ref="AO173:AR173"/>
    <mergeCell ref="A174:A175"/>
    <mergeCell ref="B174:D175"/>
    <mergeCell ref="E174:F174"/>
    <mergeCell ref="G174:K174"/>
    <mergeCell ref="L174:P174"/>
    <mergeCell ref="Q174:U174"/>
    <mergeCell ref="AJ172:AN172"/>
    <mergeCell ref="AO172:AR172"/>
    <mergeCell ref="E173:F173"/>
    <mergeCell ref="G173:K173"/>
    <mergeCell ref="L173:P173"/>
    <mergeCell ref="Q173:U173"/>
    <mergeCell ref="V173:Z173"/>
    <mergeCell ref="L171:P171"/>
    <mergeCell ref="Q171:U171"/>
    <mergeCell ref="V171:Z171"/>
    <mergeCell ref="AA171:AD171"/>
    <mergeCell ref="AE171:AI171"/>
    <mergeCell ref="B172:D173"/>
    <mergeCell ref="E172:F172"/>
    <mergeCell ref="G172:K172"/>
    <mergeCell ref="L172:P172"/>
    <mergeCell ref="Q172:U172"/>
    <mergeCell ref="A169:AI169"/>
    <mergeCell ref="AJ169:AN171"/>
    <mergeCell ref="AO169:AR171"/>
    <mergeCell ref="A170:A173"/>
    <mergeCell ref="B170:D171"/>
    <mergeCell ref="E170:F171"/>
    <mergeCell ref="G170:AI170"/>
    <mergeCell ref="G171:K171"/>
    <mergeCell ref="Z168:AB168"/>
    <mergeCell ref="AC168:AE168"/>
    <mergeCell ref="AF168:AI168"/>
    <mergeCell ref="AJ168:AL168"/>
    <mergeCell ref="AP168:AR168"/>
    <mergeCell ref="BB168:BE168"/>
    <mergeCell ref="AP167:AR167"/>
    <mergeCell ref="BB167:BE167"/>
    <mergeCell ref="BF167:BI167"/>
    <mergeCell ref="C168:G168"/>
    <mergeCell ref="L168:M168"/>
    <mergeCell ref="N168:P168"/>
    <mergeCell ref="Q168:S168"/>
    <mergeCell ref="T168:V168"/>
    <mergeCell ref="W168:Y168"/>
    <mergeCell ref="T167:V167"/>
    <mergeCell ref="W167:Y167"/>
    <mergeCell ref="Z167:AB167"/>
    <mergeCell ref="AC167:AE167"/>
    <mergeCell ref="AF167:AI167"/>
    <mergeCell ref="AJ167:AL167"/>
    <mergeCell ref="V172:Z172"/>
    <mergeCell ref="AA172:AD172"/>
    <mergeCell ref="AE172:AI172"/>
    <mergeCell ref="A167:A168"/>
    <mergeCell ref="C167:G167"/>
    <mergeCell ref="H167:I167"/>
    <mergeCell ref="L167:M167"/>
    <mergeCell ref="N167:P167"/>
    <mergeCell ref="Q167:S167"/>
    <mergeCell ref="AF166:AI166"/>
    <mergeCell ref="AJ166:AL166"/>
    <mergeCell ref="AP166:AR166"/>
    <mergeCell ref="BB166:BE166"/>
    <mergeCell ref="BF166:BI166"/>
    <mergeCell ref="BJ166:BM166"/>
    <mergeCell ref="BF165:BI165"/>
    <mergeCell ref="BJ165:BM165"/>
    <mergeCell ref="C166:G166"/>
    <mergeCell ref="L166:M166"/>
    <mergeCell ref="N166:P166"/>
    <mergeCell ref="Q166:S166"/>
    <mergeCell ref="T166:V166"/>
    <mergeCell ref="W166:Y166"/>
    <mergeCell ref="Z166:AB166"/>
    <mergeCell ref="AC166:AE166"/>
    <mergeCell ref="Z165:AB165"/>
    <mergeCell ref="AC165:AE165"/>
    <mergeCell ref="AF165:AI165"/>
    <mergeCell ref="AJ165:AL165"/>
    <mergeCell ref="AP165:AR165"/>
    <mergeCell ref="BB165:BE165"/>
    <mergeCell ref="BF168:BI168"/>
    <mergeCell ref="BJ168:BM168"/>
    <mergeCell ref="BJ167:BM167"/>
    <mergeCell ref="A165:A166"/>
    <mergeCell ref="C165:G165"/>
    <mergeCell ref="H165:I165"/>
    <mergeCell ref="L165:M165"/>
    <mergeCell ref="N165:P165"/>
    <mergeCell ref="Q165:S165"/>
    <mergeCell ref="T165:V165"/>
    <mergeCell ref="W165:Y165"/>
    <mergeCell ref="Z164:AB164"/>
    <mergeCell ref="AC164:AE164"/>
    <mergeCell ref="AF164:AI164"/>
    <mergeCell ref="AJ164:AL164"/>
    <mergeCell ref="AP164:AR164"/>
    <mergeCell ref="BB164:BE164"/>
    <mergeCell ref="AP163:AR163"/>
    <mergeCell ref="BB163:BE163"/>
    <mergeCell ref="BF163:BI163"/>
    <mergeCell ref="C164:G164"/>
    <mergeCell ref="L164:M164"/>
    <mergeCell ref="N164:P164"/>
    <mergeCell ref="Q164:S164"/>
    <mergeCell ref="T164:V164"/>
    <mergeCell ref="W164:Y164"/>
    <mergeCell ref="T163:V163"/>
    <mergeCell ref="W163:Y163"/>
    <mergeCell ref="Z163:AB163"/>
    <mergeCell ref="AC163:AE163"/>
    <mergeCell ref="AF163:AI163"/>
    <mergeCell ref="AJ163:AL163"/>
    <mergeCell ref="A163:A164"/>
    <mergeCell ref="C163:G163"/>
    <mergeCell ref="H163:I163"/>
    <mergeCell ref="L163:M163"/>
    <mergeCell ref="N163:P163"/>
    <mergeCell ref="Q163:S163"/>
    <mergeCell ref="AF162:AI162"/>
    <mergeCell ref="AJ162:AL162"/>
    <mergeCell ref="AP162:AR162"/>
    <mergeCell ref="BB162:BE162"/>
    <mergeCell ref="BF162:BI162"/>
    <mergeCell ref="BJ162:BM162"/>
    <mergeCell ref="BF161:BI161"/>
    <mergeCell ref="BJ161:BM161"/>
    <mergeCell ref="C162:G162"/>
    <mergeCell ref="L162:M162"/>
    <mergeCell ref="N162:P162"/>
    <mergeCell ref="Q162:S162"/>
    <mergeCell ref="T162:V162"/>
    <mergeCell ref="W162:Y162"/>
    <mergeCell ref="Z162:AB162"/>
    <mergeCell ref="AC162:AE162"/>
    <mergeCell ref="Z161:AB161"/>
    <mergeCell ref="AC161:AE161"/>
    <mergeCell ref="AF161:AI161"/>
    <mergeCell ref="AJ161:AL161"/>
    <mergeCell ref="AP161:AR161"/>
    <mergeCell ref="BB161:BE161"/>
    <mergeCell ref="BF164:BI164"/>
    <mergeCell ref="BJ164:BM164"/>
    <mergeCell ref="BJ163:BM163"/>
    <mergeCell ref="A161:A162"/>
    <mergeCell ref="C161:G161"/>
    <mergeCell ref="H161:I161"/>
    <mergeCell ref="L161:M161"/>
    <mergeCell ref="N161:P161"/>
    <mergeCell ref="Q161:S161"/>
    <mergeCell ref="T161:V161"/>
    <mergeCell ref="W161:Y161"/>
    <mergeCell ref="Z160:AB160"/>
    <mergeCell ref="AC160:AE160"/>
    <mergeCell ref="AF160:AI160"/>
    <mergeCell ref="AJ160:AL160"/>
    <mergeCell ref="AP160:AR160"/>
    <mergeCell ref="BB160:BE160"/>
    <mergeCell ref="AP159:AR159"/>
    <mergeCell ref="BB159:BE159"/>
    <mergeCell ref="BF159:BI159"/>
    <mergeCell ref="C160:G160"/>
    <mergeCell ref="L160:M160"/>
    <mergeCell ref="N160:P160"/>
    <mergeCell ref="Q160:S160"/>
    <mergeCell ref="T160:V160"/>
    <mergeCell ref="W160:Y160"/>
    <mergeCell ref="T159:V159"/>
    <mergeCell ref="W159:Y159"/>
    <mergeCell ref="Z159:AB159"/>
    <mergeCell ref="AC159:AE159"/>
    <mergeCell ref="AF159:AI159"/>
    <mergeCell ref="AJ159:AL159"/>
    <mergeCell ref="A159:A160"/>
    <mergeCell ref="C159:G159"/>
    <mergeCell ref="H159:I159"/>
    <mergeCell ref="L159:M159"/>
    <mergeCell ref="N159:P159"/>
    <mergeCell ref="Q159:S159"/>
    <mergeCell ref="AF158:AI158"/>
    <mergeCell ref="AJ158:AL158"/>
    <mergeCell ref="AP158:AR158"/>
    <mergeCell ref="BB158:BE158"/>
    <mergeCell ref="BF158:BI158"/>
    <mergeCell ref="BJ158:BM158"/>
    <mergeCell ref="BF157:BI157"/>
    <mergeCell ref="BJ157:BM157"/>
    <mergeCell ref="C158:G158"/>
    <mergeCell ref="L158:M158"/>
    <mergeCell ref="N158:P158"/>
    <mergeCell ref="Q158:S158"/>
    <mergeCell ref="T158:V158"/>
    <mergeCell ref="W158:Y158"/>
    <mergeCell ref="Z158:AB158"/>
    <mergeCell ref="AC158:AE158"/>
    <mergeCell ref="Z157:AB157"/>
    <mergeCell ref="AC157:AE157"/>
    <mergeCell ref="AF157:AI157"/>
    <mergeCell ref="AJ157:AL157"/>
    <mergeCell ref="AP157:AR157"/>
    <mergeCell ref="BB157:BE157"/>
    <mergeCell ref="BF160:BI160"/>
    <mergeCell ref="BJ160:BM160"/>
    <mergeCell ref="BJ159:BM159"/>
    <mergeCell ref="BF156:BI156"/>
    <mergeCell ref="BJ156:BM156"/>
    <mergeCell ref="A157:A158"/>
    <mergeCell ref="C157:G157"/>
    <mergeCell ref="H157:I157"/>
    <mergeCell ref="L157:M157"/>
    <mergeCell ref="N157:P157"/>
    <mergeCell ref="Q157:S157"/>
    <mergeCell ref="T157:V157"/>
    <mergeCell ref="W157:Y157"/>
    <mergeCell ref="Z156:AB156"/>
    <mergeCell ref="AC156:AE156"/>
    <mergeCell ref="AF156:AI156"/>
    <mergeCell ref="AJ156:AL156"/>
    <mergeCell ref="AP156:AR156"/>
    <mergeCell ref="BB156:BE156"/>
    <mergeCell ref="AP155:AR155"/>
    <mergeCell ref="BB155:BE155"/>
    <mergeCell ref="BF155:BI155"/>
    <mergeCell ref="BJ155:BM155"/>
    <mergeCell ref="C156:G156"/>
    <mergeCell ref="L156:M156"/>
    <mergeCell ref="N156:P156"/>
    <mergeCell ref="Q156:S156"/>
    <mergeCell ref="T156:V156"/>
    <mergeCell ref="W156:Y156"/>
    <mergeCell ref="T155:V155"/>
    <mergeCell ref="W155:Y155"/>
    <mergeCell ref="Z155:AB155"/>
    <mergeCell ref="AC155:AE155"/>
    <mergeCell ref="AF155:AI155"/>
    <mergeCell ref="AJ155:AL155"/>
    <mergeCell ref="A155:A156"/>
    <mergeCell ref="C155:G155"/>
    <mergeCell ref="H155:I155"/>
    <mergeCell ref="L155:M155"/>
    <mergeCell ref="N155:P155"/>
    <mergeCell ref="Q155:S155"/>
    <mergeCell ref="L154:M154"/>
    <mergeCell ref="N154:P154"/>
    <mergeCell ref="Q154:S154"/>
    <mergeCell ref="T154:V154"/>
    <mergeCell ref="W154:Y154"/>
    <mergeCell ref="Z154:AB154"/>
    <mergeCell ref="W153:Y153"/>
    <mergeCell ref="Z153:AB153"/>
    <mergeCell ref="AC153:AE153"/>
    <mergeCell ref="AF153:AI153"/>
    <mergeCell ref="AJ153:AL153"/>
    <mergeCell ref="B153:G153"/>
    <mergeCell ref="H153:I153"/>
    <mergeCell ref="L153:M153"/>
    <mergeCell ref="N153:P153"/>
    <mergeCell ref="Q153:S153"/>
    <mergeCell ref="T153:V153"/>
    <mergeCell ref="Z152:AB152"/>
    <mergeCell ref="AC152:AE152"/>
    <mergeCell ref="AF152:AI152"/>
    <mergeCell ref="AJ152:AL152"/>
    <mergeCell ref="AM152:AO152"/>
    <mergeCell ref="AP152:AR152"/>
    <mergeCell ref="H151:I151"/>
    <mergeCell ref="L151:M152"/>
    <mergeCell ref="N151:Y151"/>
    <mergeCell ref="Z151:AL151"/>
    <mergeCell ref="AM151:AR151"/>
    <mergeCell ref="C152:G152"/>
    <mergeCell ref="N152:P152"/>
    <mergeCell ref="Q152:S152"/>
    <mergeCell ref="T152:V152"/>
    <mergeCell ref="W152:Y152"/>
    <mergeCell ref="C143:K143"/>
    <mergeCell ref="L143:T143"/>
    <mergeCell ref="A147:K147"/>
    <mergeCell ref="L147:T147"/>
    <mergeCell ref="AK148:AR148"/>
    <mergeCell ref="A149:A154"/>
    <mergeCell ref="B149:AR149"/>
    <mergeCell ref="B150:K150"/>
    <mergeCell ref="L150:AR150"/>
    <mergeCell ref="C151:G151"/>
    <mergeCell ref="AC154:AE154"/>
    <mergeCell ref="AF154:AI154"/>
    <mergeCell ref="AJ154:AL154"/>
    <mergeCell ref="AP154:AR154"/>
    <mergeCell ref="AP153:AR153"/>
    <mergeCell ref="W133:AF133"/>
    <mergeCell ref="L140:T140"/>
    <mergeCell ref="U140:AJ141"/>
    <mergeCell ref="AK140:AR141"/>
    <mergeCell ref="L141:T141"/>
    <mergeCell ref="L142:T142"/>
    <mergeCell ref="U142:AJ143"/>
    <mergeCell ref="AK142:AR143"/>
    <mergeCell ref="D138:H138"/>
    <mergeCell ref="I138:K138"/>
    <mergeCell ref="L138:T138"/>
    <mergeCell ref="V138:V139"/>
    <mergeCell ref="W138:AJ139"/>
    <mergeCell ref="AK138:AR139"/>
    <mergeCell ref="L139:T139"/>
    <mergeCell ref="AK135:AR135"/>
    <mergeCell ref="F136:K136"/>
    <mergeCell ref="L136:T136"/>
    <mergeCell ref="W136:AF137"/>
    <mergeCell ref="AG136:AJ136"/>
    <mergeCell ref="AK136:AR136"/>
    <mergeCell ref="L137:T137"/>
    <mergeCell ref="AG137:AJ137"/>
    <mergeCell ref="AK137:AR137"/>
    <mergeCell ref="AK129:AR129"/>
    <mergeCell ref="AG130:AJ130"/>
    <mergeCell ref="AK130:AR130"/>
    <mergeCell ref="J127:K127"/>
    <mergeCell ref="L127:O127"/>
    <mergeCell ref="P127:T127"/>
    <mergeCell ref="X127:AF128"/>
    <mergeCell ref="AG127:AJ127"/>
    <mergeCell ref="AK127:AR127"/>
    <mergeCell ref="D128:K128"/>
    <mergeCell ref="L128:O128"/>
    <mergeCell ref="P128:T128"/>
    <mergeCell ref="AG128:AJ128"/>
    <mergeCell ref="AG133:AJ133"/>
    <mergeCell ref="AK133:AR133"/>
    <mergeCell ref="C134:E136"/>
    <mergeCell ref="F134:K134"/>
    <mergeCell ref="L134:T134"/>
    <mergeCell ref="W134:AJ134"/>
    <mergeCell ref="AK134:AR134"/>
    <mergeCell ref="F135:K135"/>
    <mergeCell ref="L135:T135"/>
    <mergeCell ref="W135:AJ135"/>
    <mergeCell ref="B131:K131"/>
    <mergeCell ref="L131:T131"/>
    <mergeCell ref="X131:AJ131"/>
    <mergeCell ref="AK131:AR131"/>
    <mergeCell ref="B132:B142"/>
    <mergeCell ref="L132:T132"/>
    <mergeCell ref="X132:AJ132"/>
    <mergeCell ref="AK132:AR132"/>
    <mergeCell ref="L133:T133"/>
    <mergeCell ref="AK125:AR125"/>
    <mergeCell ref="J126:K126"/>
    <mergeCell ref="L126:O126"/>
    <mergeCell ref="P126:T126"/>
    <mergeCell ref="AG126:AJ126"/>
    <mergeCell ref="AK126:AR126"/>
    <mergeCell ref="G124:H127"/>
    <mergeCell ref="I124:I126"/>
    <mergeCell ref="J124:K124"/>
    <mergeCell ref="L124:O124"/>
    <mergeCell ref="P124:T124"/>
    <mergeCell ref="AG124:AJ124"/>
    <mergeCell ref="J125:K125"/>
    <mergeCell ref="L125:O125"/>
    <mergeCell ref="P125:T125"/>
    <mergeCell ref="X125:AF126"/>
    <mergeCell ref="AK128:AR128"/>
    <mergeCell ref="AK119:AR119"/>
    <mergeCell ref="AK121:AR121"/>
    <mergeCell ref="AG123:AJ123"/>
    <mergeCell ref="AK123:AR123"/>
    <mergeCell ref="AK124:AR124"/>
    <mergeCell ref="AG117:AJ117"/>
    <mergeCell ref="AK117:AR117"/>
    <mergeCell ref="L118:O118"/>
    <mergeCell ref="P118:T118"/>
    <mergeCell ref="AG118:AJ118"/>
    <mergeCell ref="AK118:AR118"/>
    <mergeCell ref="AK115:AR115"/>
    <mergeCell ref="L116:O116"/>
    <mergeCell ref="P116:T116"/>
    <mergeCell ref="AG116:AJ116"/>
    <mergeCell ref="AK116:AR116"/>
    <mergeCell ref="G122:H123"/>
    <mergeCell ref="I122:K122"/>
    <mergeCell ref="L122:O122"/>
    <mergeCell ref="P122:T122"/>
    <mergeCell ref="AG122:AJ122"/>
    <mergeCell ref="AK122:AR122"/>
    <mergeCell ref="I123:K123"/>
    <mergeCell ref="L123:O123"/>
    <mergeCell ref="P123:T123"/>
    <mergeCell ref="X123:AF124"/>
    <mergeCell ref="I120:K120"/>
    <mergeCell ref="L120:O120"/>
    <mergeCell ref="P120:T120"/>
    <mergeCell ref="AG120:AJ120"/>
    <mergeCell ref="AK120:AR120"/>
    <mergeCell ref="I121:K121"/>
    <mergeCell ref="I115:K116"/>
    <mergeCell ref="L115:O115"/>
    <mergeCell ref="P115:T115"/>
    <mergeCell ref="W115:W116"/>
    <mergeCell ref="E119:F127"/>
    <mergeCell ref="G119:H121"/>
    <mergeCell ref="I119:K119"/>
    <mergeCell ref="L119:O119"/>
    <mergeCell ref="L113:N113"/>
    <mergeCell ref="O113:T113"/>
    <mergeCell ref="AA113:AF114"/>
    <mergeCell ref="P119:T119"/>
    <mergeCell ref="W119:W130"/>
    <mergeCell ref="X119:AC122"/>
    <mergeCell ref="AD119:AF120"/>
    <mergeCell ref="AG119:AJ119"/>
    <mergeCell ref="L121:O121"/>
    <mergeCell ref="P121:T121"/>
    <mergeCell ref="AD121:AF122"/>
    <mergeCell ref="AG121:AJ121"/>
    <mergeCell ref="AG125:AJ125"/>
    <mergeCell ref="D129:K130"/>
    <mergeCell ref="L129:O130"/>
    <mergeCell ref="P129:T130"/>
    <mergeCell ref="X129:AF130"/>
    <mergeCell ref="AG129:AJ129"/>
    <mergeCell ref="AG113:AJ113"/>
    <mergeCell ref="AK113:AR113"/>
    <mergeCell ref="L114:N114"/>
    <mergeCell ref="O114:T114"/>
    <mergeCell ref="AG114:AJ114"/>
    <mergeCell ref="AK114:AR114"/>
    <mergeCell ref="V111:V132"/>
    <mergeCell ref="W111:W114"/>
    <mergeCell ref="X111:Z114"/>
    <mergeCell ref="AA111:AF112"/>
    <mergeCell ref="AG111:AJ111"/>
    <mergeCell ref="AK111:AR111"/>
    <mergeCell ref="AG112:AJ112"/>
    <mergeCell ref="AK112:AR112"/>
    <mergeCell ref="X115:AF116"/>
    <mergeCell ref="AG115:AJ115"/>
    <mergeCell ref="C111:C130"/>
    <mergeCell ref="D111:E114"/>
    <mergeCell ref="F111:F112"/>
    <mergeCell ref="G111:K112"/>
    <mergeCell ref="L111:N111"/>
    <mergeCell ref="O111:T111"/>
    <mergeCell ref="L112:N112"/>
    <mergeCell ref="O112:T112"/>
    <mergeCell ref="F113:F114"/>
    <mergeCell ref="G113:K114"/>
    <mergeCell ref="I117:K118"/>
    <mergeCell ref="L117:O117"/>
    <mergeCell ref="P117:T117"/>
    <mergeCell ref="W117:W118"/>
    <mergeCell ref="X117:AF118"/>
    <mergeCell ref="D115:D127"/>
    <mergeCell ref="E115:H118"/>
    <mergeCell ref="F105:F106"/>
    <mergeCell ref="G105:K106"/>
    <mergeCell ref="L105:N105"/>
    <mergeCell ref="O105:T105"/>
    <mergeCell ref="V105:V110"/>
    <mergeCell ref="W105:W106"/>
    <mergeCell ref="F107:F108"/>
    <mergeCell ref="G107:K108"/>
    <mergeCell ref="L107:N107"/>
    <mergeCell ref="O107:T107"/>
    <mergeCell ref="AG109:AJ109"/>
    <mergeCell ref="AK109:AR109"/>
    <mergeCell ref="L110:N110"/>
    <mergeCell ref="O110:T110"/>
    <mergeCell ref="AG110:AJ110"/>
    <mergeCell ref="AK110:AR110"/>
    <mergeCell ref="F109:F110"/>
    <mergeCell ref="G109:K110"/>
    <mergeCell ref="L109:N109"/>
    <mergeCell ref="O109:T109"/>
    <mergeCell ref="W109:W110"/>
    <mergeCell ref="X109:AF110"/>
    <mergeCell ref="W107:W108"/>
    <mergeCell ref="X107:AF108"/>
    <mergeCell ref="AG107:AJ107"/>
    <mergeCell ref="AK107:AR107"/>
    <mergeCell ref="L108:N108"/>
    <mergeCell ref="O108:T108"/>
    <mergeCell ref="AG108:AJ108"/>
    <mergeCell ref="AK108:AR108"/>
    <mergeCell ref="AK104:AR104"/>
    <mergeCell ref="O103:T103"/>
    <mergeCell ref="V103:V104"/>
    <mergeCell ref="W103:Y104"/>
    <mergeCell ref="Z103:AF103"/>
    <mergeCell ref="AG103:AH103"/>
    <mergeCell ref="AI103:AJ103"/>
    <mergeCell ref="V101:V102"/>
    <mergeCell ref="W101:AF102"/>
    <mergeCell ref="AG101:AJ102"/>
    <mergeCell ref="AK101:AR102"/>
    <mergeCell ref="L102:N102"/>
    <mergeCell ref="O102:T102"/>
    <mergeCell ref="X105:AF106"/>
    <mergeCell ref="AG105:AJ105"/>
    <mergeCell ref="AK105:AR105"/>
    <mergeCell ref="L106:N106"/>
    <mergeCell ref="O106:T106"/>
    <mergeCell ref="AG106:AJ106"/>
    <mergeCell ref="AK106:AR106"/>
    <mergeCell ref="E95:G95"/>
    <mergeCell ref="J95:K95"/>
    <mergeCell ref="L95:T95"/>
    <mergeCell ref="W95:AJ95"/>
    <mergeCell ref="AK95:AR95"/>
    <mergeCell ref="E96:G96"/>
    <mergeCell ref="C101:C110"/>
    <mergeCell ref="D101:D102"/>
    <mergeCell ref="E101:K102"/>
    <mergeCell ref="L101:N101"/>
    <mergeCell ref="O101:T101"/>
    <mergeCell ref="U101:U139"/>
    <mergeCell ref="D103:E110"/>
    <mergeCell ref="F103:F104"/>
    <mergeCell ref="G103:K104"/>
    <mergeCell ref="L103:N103"/>
    <mergeCell ref="AK98:AR98"/>
    <mergeCell ref="E99:G99"/>
    <mergeCell ref="I99:K99"/>
    <mergeCell ref="L99:T99"/>
    <mergeCell ref="V99:V100"/>
    <mergeCell ref="W99:AJ100"/>
    <mergeCell ref="AK99:AR100"/>
    <mergeCell ref="E100:G100"/>
    <mergeCell ref="I100:K100"/>
    <mergeCell ref="L100:T100"/>
    <mergeCell ref="AK103:AR103"/>
    <mergeCell ref="L104:N104"/>
    <mergeCell ref="O104:T104"/>
    <mergeCell ref="Z104:AF104"/>
    <mergeCell ref="AG104:AH104"/>
    <mergeCell ref="AI104:AJ104"/>
    <mergeCell ref="AK91:AR91"/>
    <mergeCell ref="B92:K92"/>
    <mergeCell ref="L92:T92"/>
    <mergeCell ref="U92:U93"/>
    <mergeCell ref="V92:AJ93"/>
    <mergeCell ref="AK92:AR93"/>
    <mergeCell ref="B93:K93"/>
    <mergeCell ref="L93:T93"/>
    <mergeCell ref="A90:K90"/>
    <mergeCell ref="L90:T90"/>
    <mergeCell ref="U90:Y90"/>
    <mergeCell ref="A91:A143"/>
    <mergeCell ref="B91:K91"/>
    <mergeCell ref="L91:T91"/>
    <mergeCell ref="V91:AJ91"/>
    <mergeCell ref="B94:B130"/>
    <mergeCell ref="C94:C96"/>
    <mergeCell ref="E94:G94"/>
    <mergeCell ref="L96:T96"/>
    <mergeCell ref="V96:V97"/>
    <mergeCell ref="W96:AJ97"/>
    <mergeCell ref="AK96:AR97"/>
    <mergeCell ref="C97:C100"/>
    <mergeCell ref="E97:G97"/>
    <mergeCell ref="L97:T97"/>
    <mergeCell ref="E98:G98"/>
    <mergeCell ref="L98:T98"/>
    <mergeCell ref="W98:AJ98"/>
    <mergeCell ref="L94:T94"/>
    <mergeCell ref="U94:U100"/>
    <mergeCell ref="W94:AJ94"/>
    <mergeCell ref="AK94:AR94"/>
    <mergeCell ref="AK83:AQ83"/>
    <mergeCell ref="A85:E86"/>
    <mergeCell ref="F85:K86"/>
    <mergeCell ref="L85:N86"/>
    <mergeCell ref="P85:U85"/>
    <mergeCell ref="V85:AC85"/>
    <mergeCell ref="AK85:AQ85"/>
    <mergeCell ref="B83:F84"/>
    <mergeCell ref="G83:G84"/>
    <mergeCell ref="H83:K84"/>
    <mergeCell ref="L83:L84"/>
    <mergeCell ref="P83:U83"/>
    <mergeCell ref="V83:AC83"/>
    <mergeCell ref="X79:AC79"/>
    <mergeCell ref="B81:F82"/>
    <mergeCell ref="G81:G82"/>
    <mergeCell ref="H81:K82"/>
    <mergeCell ref="L81:L82"/>
    <mergeCell ref="R81:AE81"/>
    <mergeCell ref="AE72:AK72"/>
    <mergeCell ref="H71:I71"/>
    <mergeCell ref="J71:P71"/>
    <mergeCell ref="Q71:W71"/>
    <mergeCell ref="X71:AD71"/>
    <mergeCell ref="AE71:AK71"/>
    <mergeCell ref="AL71:AR71"/>
    <mergeCell ref="B77:F78"/>
    <mergeCell ref="G77:G78"/>
    <mergeCell ref="H77:K78"/>
    <mergeCell ref="L77:L78"/>
    <mergeCell ref="B79:F80"/>
    <mergeCell ref="G79:G80"/>
    <mergeCell ref="H79:K80"/>
    <mergeCell ref="L79:L80"/>
    <mergeCell ref="B75:E75"/>
    <mergeCell ref="F75:P75"/>
    <mergeCell ref="Q75:W75"/>
    <mergeCell ref="X75:AD75"/>
    <mergeCell ref="AE75:AK75"/>
    <mergeCell ref="AL75:AR75"/>
    <mergeCell ref="B74:E74"/>
    <mergeCell ref="F74:P74"/>
    <mergeCell ref="Q74:W74"/>
    <mergeCell ref="X74:AD74"/>
    <mergeCell ref="AE74:AK74"/>
    <mergeCell ref="AL74:AR74"/>
    <mergeCell ref="AL69:AR69"/>
    <mergeCell ref="B70:C73"/>
    <mergeCell ref="D70:G70"/>
    <mergeCell ref="H70:I70"/>
    <mergeCell ref="J70:P70"/>
    <mergeCell ref="Q70:W70"/>
    <mergeCell ref="X70:AD70"/>
    <mergeCell ref="AE70:AK70"/>
    <mergeCell ref="AL70:AR70"/>
    <mergeCell ref="D71:G71"/>
    <mergeCell ref="A68:A75"/>
    <mergeCell ref="B68:P68"/>
    <mergeCell ref="Q68:W68"/>
    <mergeCell ref="X68:AD68"/>
    <mergeCell ref="AE68:AK68"/>
    <mergeCell ref="AL68:AR68"/>
    <mergeCell ref="B69:P69"/>
    <mergeCell ref="Q69:W69"/>
    <mergeCell ref="X69:AD69"/>
    <mergeCell ref="AE69:AK69"/>
    <mergeCell ref="AL72:AR72"/>
    <mergeCell ref="D73:I73"/>
    <mergeCell ref="J73:P73"/>
    <mergeCell ref="Q73:W73"/>
    <mergeCell ref="X73:AD73"/>
    <mergeCell ref="AE73:AK73"/>
    <mergeCell ref="AL73:AR73"/>
    <mergeCell ref="D72:G72"/>
    <mergeCell ref="H72:I72"/>
    <mergeCell ref="J72:P72"/>
    <mergeCell ref="Q72:W72"/>
    <mergeCell ref="X72:AD72"/>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C33:I33"/>
    <mergeCell ref="J33:P33"/>
    <mergeCell ref="Q33:W33"/>
    <mergeCell ref="X33:AD33"/>
    <mergeCell ref="AE33:AK33"/>
    <mergeCell ref="AL33:AR33"/>
    <mergeCell ref="C39:H39"/>
    <mergeCell ref="J39:P39"/>
    <mergeCell ref="Q39:W39"/>
    <mergeCell ref="X39:AD39"/>
    <mergeCell ref="AE39:AK39"/>
    <mergeCell ref="AL39:AR39"/>
    <mergeCell ref="AE37:AK37"/>
    <mergeCell ref="AL37:AR37"/>
    <mergeCell ref="C38:H38"/>
    <mergeCell ref="J38:P38"/>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Q24:S24"/>
    <mergeCell ref="U24:W24"/>
    <mergeCell ref="X24:Z24"/>
    <mergeCell ref="AB24:AD24"/>
    <mergeCell ref="AE24:AG24"/>
    <mergeCell ref="C28:I28"/>
    <mergeCell ref="J28:P28"/>
    <mergeCell ref="Q28:W28"/>
    <mergeCell ref="X28:AD28"/>
    <mergeCell ref="AE28:AK28"/>
    <mergeCell ref="AL28:AR28"/>
    <mergeCell ref="C27:I27"/>
    <mergeCell ref="J27:P27"/>
    <mergeCell ref="Q27:W27"/>
    <mergeCell ref="X27:AD27"/>
    <mergeCell ref="AE27:AK27"/>
    <mergeCell ref="AL27:AR27"/>
    <mergeCell ref="AE25:AG25"/>
    <mergeCell ref="AI25:AK25"/>
    <mergeCell ref="AL25:AN25"/>
    <mergeCell ref="AP25:AR25"/>
    <mergeCell ref="C26:I26"/>
    <mergeCell ref="J26:P26"/>
    <mergeCell ref="Q26:W26"/>
    <mergeCell ref="X26:AD26"/>
    <mergeCell ref="AE26:AK26"/>
    <mergeCell ref="AL26:AR26"/>
    <mergeCell ref="AL21:AR21"/>
    <mergeCell ref="C22:I22"/>
    <mergeCell ref="J22:P22"/>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K7:K12"/>
    <mergeCell ref="L7:AD12"/>
    <mergeCell ref="AE7:AL8"/>
    <mergeCell ref="AN7:AO8"/>
    <mergeCell ref="E18:I18"/>
    <mergeCell ref="J18:AR18"/>
    <mergeCell ref="A19:C20"/>
    <mergeCell ref="E19:I19"/>
    <mergeCell ref="J19:W19"/>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AI13:AQ13"/>
    <mergeCell ref="J14:AC14"/>
    <mergeCell ref="A15:C18"/>
    <mergeCell ref="E15:I15"/>
    <mergeCell ref="J15:W15"/>
    <mergeCell ref="Y15:AF15"/>
    <mergeCell ref="AG15:AR15"/>
    <mergeCell ref="E16:I16"/>
    <mergeCell ref="AI4:AQ4"/>
    <mergeCell ref="AE5:AG5"/>
    <mergeCell ref="AH5:AJ5"/>
    <mergeCell ref="AK5:AN5"/>
    <mergeCell ref="AO5:AQ5"/>
    <mergeCell ref="AE6:AH6"/>
    <mergeCell ref="AI6:AQ6"/>
    <mergeCell ref="A2:H5"/>
    <mergeCell ref="I4:I6"/>
    <mergeCell ref="J4:J6"/>
    <mergeCell ref="K4:K6"/>
    <mergeCell ref="L4:AD6"/>
    <mergeCell ref="AE4:AH4"/>
    <mergeCell ref="AV66:AV67"/>
    <mergeCell ref="AZ68:AZ69"/>
    <mergeCell ref="AZ74:AZ75"/>
    <mergeCell ref="AP7:AQ8"/>
    <mergeCell ref="AE9:AL10"/>
    <mergeCell ref="AN9:AO10"/>
    <mergeCell ref="AP9:AQ10"/>
    <mergeCell ref="A10:H12"/>
    <mergeCell ref="AE11:AG11"/>
    <mergeCell ref="AH11:AJ11"/>
    <mergeCell ref="AK11:AN11"/>
    <mergeCell ref="AO11:AQ11"/>
    <mergeCell ref="AE12:AH12"/>
    <mergeCell ref="AV6:AW8"/>
    <mergeCell ref="AX6:BA8"/>
    <mergeCell ref="B7:C9"/>
    <mergeCell ref="D7:G9"/>
    <mergeCell ref="I7:I12"/>
    <mergeCell ref="J7:J12"/>
  </mergeCells>
  <phoneticPr fontId="10" type="noConversion"/>
  <conditionalFormatting sqref="L132:T141">
    <cfRule type="cellIs" dxfId="23" priority="33" stopIfTrue="1" operator="greaterThan">
      <formula>720000</formula>
    </cfRule>
  </conditionalFormatting>
  <conditionalFormatting sqref="AK105:AR105 AK109:AR109">
    <cfRule type="cellIs" dxfId="22" priority="31" operator="greaterThan">
      <formula>4000000</formula>
    </cfRule>
  </conditionalFormatting>
  <conditionalFormatting sqref="AK136 AK115 AK119 AK121 AK123 AK125 AK127 AK129 AK111:AK113">
    <cfRule type="cellIs" dxfId="21" priority="29" operator="greaterThan">
      <formula>1000000</formula>
    </cfRule>
  </conditionalFormatting>
  <conditionalFormatting sqref="AK119 AK121 AK123 AK125">
    <cfRule type="cellIs" dxfId="20" priority="28" operator="greaterThan">
      <formula>100000</formula>
    </cfRule>
  </conditionalFormatting>
  <conditionalFormatting sqref="BM156">
    <cfRule type="cellIs" dxfId="19" priority="22" operator="greaterThan">
      <formula>69</formula>
    </cfRule>
  </conditionalFormatting>
  <conditionalFormatting sqref="BM158">
    <cfRule type="cellIs" dxfId="18" priority="21" operator="greaterThan">
      <formula>69</formula>
    </cfRule>
  </conditionalFormatting>
  <conditionalFormatting sqref="BM160">
    <cfRule type="cellIs" dxfId="17" priority="20" operator="greaterThan">
      <formula>69</formula>
    </cfRule>
  </conditionalFormatting>
  <conditionalFormatting sqref="BM162">
    <cfRule type="cellIs" dxfId="16" priority="19" operator="greaterThan">
      <formula>69</formula>
    </cfRule>
  </conditionalFormatting>
  <conditionalFormatting sqref="BM164">
    <cfRule type="cellIs" dxfId="15" priority="18" operator="greaterThan">
      <formula>69</formula>
    </cfRule>
  </conditionalFormatting>
  <conditionalFormatting sqref="BM166">
    <cfRule type="cellIs" dxfId="14" priority="17" operator="greaterThan">
      <formula>69</formula>
    </cfRule>
  </conditionalFormatting>
  <conditionalFormatting sqref="BM168">
    <cfRule type="cellIs" dxfId="13" priority="16" operator="greaterThan">
      <formula>69</formula>
    </cfRule>
  </conditionalFormatting>
  <conditionalFormatting sqref="AK107:AR107">
    <cfRule type="cellIs" dxfId="12" priority="13" operator="greaterThan">
      <formula>4000000</formula>
    </cfRule>
  </conditionalFormatting>
  <conditionalFormatting sqref="AU19">
    <cfRule type="cellIs" dxfId="11" priority="12" operator="equal">
      <formula>"주민오류"</formula>
    </cfRule>
  </conditionalFormatting>
  <conditionalFormatting sqref="AU15">
    <cfRule type="cellIs" dxfId="10" priority="11" operator="equal">
      <formula>"사업자오류"</formula>
    </cfRule>
  </conditionalFormatting>
  <conditionalFormatting sqref="AT16">
    <cfRule type="cellIs" dxfId="9" priority="10" operator="equal">
      <formula>10</formula>
    </cfRule>
  </conditionalFormatting>
  <conditionalFormatting sqref="AT20">
    <cfRule type="cellIs" dxfId="8" priority="9" operator="equal">
      <formula>13</formula>
    </cfRule>
  </conditionalFormatting>
  <conditionalFormatting sqref="AT17">
    <cfRule type="cellIs" dxfId="7" priority="8" operator="equal">
      <formula>10</formula>
    </cfRule>
  </conditionalFormatting>
  <conditionalFormatting sqref="BJ156:BL156">
    <cfRule type="cellIs" dxfId="6" priority="7" operator="greaterThan">
      <formula>69</formula>
    </cfRule>
  </conditionalFormatting>
  <conditionalFormatting sqref="BJ158:BL158">
    <cfRule type="cellIs" dxfId="5" priority="6" operator="greaterThan">
      <formula>69</formula>
    </cfRule>
  </conditionalFormatting>
  <conditionalFormatting sqref="BJ160:BL160">
    <cfRule type="cellIs" dxfId="4" priority="5" operator="greaterThan">
      <formula>69</formula>
    </cfRule>
  </conditionalFormatting>
  <conditionalFormatting sqref="BJ162:BL162">
    <cfRule type="cellIs" dxfId="3" priority="4" operator="greaterThan">
      <formula>69</formula>
    </cfRule>
  </conditionalFormatting>
  <conditionalFormatting sqref="BJ164:BL164">
    <cfRule type="cellIs" dxfId="2" priority="3" operator="greaterThan">
      <formula>69</formula>
    </cfRule>
  </conditionalFormatting>
  <conditionalFormatting sqref="BJ166:BL166">
    <cfRule type="cellIs" dxfId="1" priority="2" operator="greaterThan">
      <formula>69</formula>
    </cfRule>
  </conditionalFormatting>
  <conditionalFormatting sqref="BJ168:BL168">
    <cfRule type="cellIs" dxfId="0" priority="1" operator="greaterThan">
      <formula>69</formula>
    </cfRule>
  </conditionalFormatting>
  <dataValidations count="2">
    <dataValidation allowBlank="1" showInputMessage="1" showErrorMessage="1" promptTitle="특별소득공제" prompt="특별소득공제" sqref="D111" xr:uid="{9AA004A9-BBA4-4D2F-88A4-3DBCA3E3D0E8}"/>
    <dataValidation allowBlank="1" showInputMessage="1" showErrorMessage="1" promptTitle="표준세액공제가 0보다 크면 0 강제 입력" prompt="표준세액공제가 0보다 크면 0 강제 입력" sqref="AN137:AR137 P115:T128" xr:uid="{ABF65483-1C77-4B06-86DE-FD61B3B0CE15}"/>
  </dataValidations>
  <hyperlinks>
    <hyperlink ref="F189" r:id="rId1" xr:uid="{B42B626C-E6AE-4589-ACFC-F9164CBA770B}"/>
    <hyperlink ref="AT1" r:id="rId2" xr:uid="{761F6A4F-0D77-4813-86EE-4640CEEBDF55}"/>
    <hyperlink ref="AU95" r:id="rId3" xr:uid="{12121471-B052-4BA6-A6EC-C48BF91ACBB8}"/>
  </hyperlinks>
  <printOptions horizontalCentered="1" verticalCentered="1"/>
  <pageMargins left="0.19685039370078741" right="0.19685039370078741" top="0.39370078740157483" bottom="0.19685039370078741" header="0" footer="7.874015748031496E-2"/>
  <pageSetup paperSize="9" scale="95" orientation="portrait" r:id="rId4"/>
  <headerFooter alignWithMargins="0">
    <oddFooter>&amp;R&amp;P/&amp;N</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39937" r:id="rId7"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9938" r:id="rId8"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9939" r:id="rId9"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9940" r:id="rId10"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9941" r:id="rId11"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9942" r:id="rId12"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9943" r:id="rId13"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9944" r:id="rId14"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9945" r:id="rId15"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9946" r:id="rId16"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9947" r:id="rId17"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9948" r:id="rId18"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C966-7116-4D53-B008-132F4B9EC448}">
  <dimension ref="A1:AQ381"/>
  <sheetViews>
    <sheetView showGridLines="0" topLeftCell="A4" zoomScale="175" zoomScaleNormal="175" workbookViewId="0">
      <selection activeCell="I9" sqref="I9:P10"/>
    </sheetView>
  </sheetViews>
  <sheetFormatPr defaultColWidth="1.88671875" defaultRowHeight="10.5" customHeight="1"/>
  <cols>
    <col min="1" max="41" width="1.88671875" style="202"/>
    <col min="42" max="42" width="2" style="202" bestFit="1" customWidth="1"/>
    <col min="43" max="43" width="3.109375" style="202" bestFit="1" customWidth="1"/>
    <col min="44" max="16384" width="1.88671875" style="202"/>
  </cols>
  <sheetData>
    <row r="1" spans="1:43">
      <c r="A1" s="202" t="s">
        <v>530</v>
      </c>
      <c r="AN1" s="203"/>
      <c r="AO1" s="203" t="s">
        <v>531</v>
      </c>
    </row>
    <row r="2" spans="1:43" ht="1.5" customHeight="1" thickBot="1">
      <c r="AN2" s="203"/>
      <c r="AO2" s="203"/>
    </row>
    <row r="3" spans="1:43" ht="6.75" customHeight="1">
      <c r="A3" s="1282" t="s">
        <v>532</v>
      </c>
      <c r="B3" s="1283"/>
      <c r="C3" s="1283"/>
      <c r="D3" s="1283"/>
      <c r="E3" s="1283"/>
      <c r="F3" s="1283"/>
      <c r="G3" s="1283"/>
      <c r="H3" s="1283"/>
      <c r="I3" s="1283"/>
      <c r="J3" s="1283"/>
      <c r="K3" s="1283"/>
      <c r="L3" s="1283"/>
      <c r="M3" s="204"/>
      <c r="N3" s="205"/>
      <c r="O3" s="1286" t="s">
        <v>533</v>
      </c>
      <c r="P3" s="1286"/>
      <c r="Q3" s="1286"/>
      <c r="R3" s="1286"/>
      <c r="S3" s="1286"/>
      <c r="T3" s="1286"/>
      <c r="U3" s="1286"/>
      <c r="V3" s="1286"/>
      <c r="W3" s="1286"/>
      <c r="X3" s="1286"/>
      <c r="Y3" s="1286"/>
      <c r="Z3" s="1286"/>
      <c r="AA3" s="1286"/>
      <c r="AB3" s="1286"/>
      <c r="AC3" s="1287"/>
      <c r="AD3" s="1290" t="s">
        <v>534</v>
      </c>
      <c r="AE3" s="1291"/>
      <c r="AF3" s="1291"/>
      <c r="AG3" s="1291"/>
      <c r="AH3" s="1291"/>
      <c r="AI3" s="1292"/>
      <c r="AJ3" s="1296">
        <v>41061</v>
      </c>
      <c r="AK3" s="1297"/>
      <c r="AL3" s="1297"/>
      <c r="AM3" s="1297"/>
      <c r="AN3" s="1297"/>
      <c r="AO3" s="1298"/>
    </row>
    <row r="4" spans="1:43" ht="12" customHeight="1">
      <c r="A4" s="1284"/>
      <c r="B4" s="1285"/>
      <c r="C4" s="1285"/>
      <c r="D4" s="1285"/>
      <c r="E4" s="1285"/>
      <c r="F4" s="1285"/>
      <c r="G4" s="1285"/>
      <c r="H4" s="1285"/>
      <c r="I4" s="1285"/>
      <c r="J4" s="1285"/>
      <c r="K4" s="1285"/>
      <c r="L4" s="1285"/>
      <c r="M4" s="206"/>
      <c r="N4" s="207" t="s">
        <v>535</v>
      </c>
      <c r="O4" s="1288"/>
      <c r="P4" s="1288"/>
      <c r="Q4" s="1288"/>
      <c r="R4" s="1288"/>
      <c r="S4" s="1288"/>
      <c r="T4" s="1288"/>
      <c r="U4" s="1288"/>
      <c r="V4" s="1288"/>
      <c r="W4" s="1288"/>
      <c r="X4" s="1288"/>
      <c r="Y4" s="1288"/>
      <c r="Z4" s="1288"/>
      <c r="AA4" s="1288"/>
      <c r="AB4" s="1288"/>
      <c r="AC4" s="1289"/>
      <c r="AD4" s="1293"/>
      <c r="AE4" s="1294"/>
      <c r="AF4" s="1294"/>
      <c r="AG4" s="1294"/>
      <c r="AH4" s="1294"/>
      <c r="AI4" s="1295"/>
      <c r="AJ4" s="1299"/>
      <c r="AK4" s="1300"/>
      <c r="AL4" s="1300"/>
      <c r="AM4" s="1300"/>
      <c r="AN4" s="1300"/>
      <c r="AO4" s="1301"/>
    </row>
    <row r="5" spans="1:43" ht="3" customHeight="1">
      <c r="A5" s="1284"/>
      <c r="B5" s="1285"/>
      <c r="C5" s="1285"/>
      <c r="D5" s="1285"/>
      <c r="E5" s="1285"/>
      <c r="F5" s="1285"/>
      <c r="G5" s="1285"/>
      <c r="H5" s="1285"/>
      <c r="I5" s="1285"/>
      <c r="J5" s="1285"/>
      <c r="K5" s="1285"/>
      <c r="L5" s="1285"/>
      <c r="M5" s="206"/>
      <c r="O5" s="1288"/>
      <c r="P5" s="1288"/>
      <c r="Q5" s="1288"/>
      <c r="R5" s="1288"/>
      <c r="S5" s="1288"/>
      <c r="T5" s="1288"/>
      <c r="U5" s="1288"/>
      <c r="V5" s="1288"/>
      <c r="W5" s="1288"/>
      <c r="X5" s="1288"/>
      <c r="Y5" s="1288"/>
      <c r="Z5" s="1288"/>
      <c r="AA5" s="1288"/>
      <c r="AB5" s="1288"/>
      <c r="AC5" s="1289"/>
      <c r="AD5" s="1293"/>
      <c r="AE5" s="1294"/>
      <c r="AF5" s="1294"/>
      <c r="AG5" s="1294"/>
      <c r="AH5" s="1294"/>
      <c r="AI5" s="1295"/>
      <c r="AJ5" s="1299"/>
      <c r="AK5" s="1300"/>
      <c r="AL5" s="1300"/>
      <c r="AM5" s="1300"/>
      <c r="AN5" s="1300"/>
      <c r="AO5" s="1301"/>
    </row>
    <row r="6" spans="1:43" ht="3" customHeight="1">
      <c r="A6" s="1284" t="s">
        <v>536</v>
      </c>
      <c r="B6" s="1285"/>
      <c r="C6" s="1285" t="s">
        <v>537</v>
      </c>
      <c r="D6" s="1285"/>
      <c r="E6" s="1285" t="s">
        <v>538</v>
      </c>
      <c r="F6" s="1285"/>
      <c r="G6" s="1285" t="s">
        <v>539</v>
      </c>
      <c r="H6" s="1285"/>
      <c r="I6" s="1302" t="s">
        <v>540</v>
      </c>
      <c r="J6" s="1302"/>
      <c r="K6" s="1302" t="s">
        <v>541</v>
      </c>
      <c r="L6" s="1302"/>
      <c r="M6" s="206"/>
      <c r="O6" s="1288" t="s">
        <v>542</v>
      </c>
      <c r="P6" s="1288"/>
      <c r="Q6" s="1288"/>
      <c r="R6" s="1288"/>
      <c r="S6" s="1288"/>
      <c r="T6" s="1288"/>
      <c r="U6" s="1288"/>
      <c r="V6" s="1288"/>
      <c r="W6" s="1288"/>
      <c r="X6" s="1288"/>
      <c r="Y6" s="1288"/>
      <c r="Z6" s="1288"/>
      <c r="AA6" s="1288"/>
      <c r="AB6" s="1288"/>
      <c r="AC6" s="1289"/>
      <c r="AD6" s="1293" t="s">
        <v>543</v>
      </c>
      <c r="AE6" s="1294"/>
      <c r="AF6" s="1294"/>
      <c r="AG6" s="1294"/>
      <c r="AH6" s="1294"/>
      <c r="AI6" s="1295"/>
      <c r="AJ6" s="1299">
        <v>41091</v>
      </c>
      <c r="AK6" s="1300"/>
      <c r="AL6" s="1300"/>
      <c r="AM6" s="1300"/>
      <c r="AN6" s="1300"/>
      <c r="AO6" s="1301"/>
    </row>
    <row r="7" spans="1:43" ht="12" customHeight="1">
      <c r="A7" s="1284"/>
      <c r="B7" s="1285"/>
      <c r="C7" s="1285"/>
      <c r="D7" s="1285"/>
      <c r="E7" s="1285"/>
      <c r="F7" s="1285"/>
      <c r="G7" s="1285"/>
      <c r="H7" s="1285"/>
      <c r="I7" s="1302"/>
      <c r="J7" s="1302"/>
      <c r="K7" s="1302"/>
      <c r="L7" s="1302"/>
      <c r="M7" s="206"/>
      <c r="N7" s="207" t="s">
        <v>535</v>
      </c>
      <c r="O7" s="1288"/>
      <c r="P7" s="1288"/>
      <c r="Q7" s="1288"/>
      <c r="R7" s="1288"/>
      <c r="S7" s="1288"/>
      <c r="T7" s="1288"/>
      <c r="U7" s="1288"/>
      <c r="V7" s="1288"/>
      <c r="W7" s="1288"/>
      <c r="X7" s="1288"/>
      <c r="Y7" s="1288"/>
      <c r="Z7" s="1288"/>
      <c r="AA7" s="1288"/>
      <c r="AB7" s="1288"/>
      <c r="AC7" s="1289"/>
      <c r="AD7" s="1293"/>
      <c r="AE7" s="1294"/>
      <c r="AF7" s="1294"/>
      <c r="AG7" s="1294"/>
      <c r="AH7" s="1294"/>
      <c r="AI7" s="1295"/>
      <c r="AJ7" s="1299"/>
      <c r="AK7" s="1300"/>
      <c r="AL7" s="1300"/>
      <c r="AM7" s="1300"/>
      <c r="AN7" s="1300"/>
      <c r="AO7" s="1301"/>
    </row>
    <row r="8" spans="1:43" ht="6.75" customHeight="1">
      <c r="A8" s="1284"/>
      <c r="B8" s="1285"/>
      <c r="C8" s="1285"/>
      <c r="D8" s="1285"/>
      <c r="E8" s="1285"/>
      <c r="F8" s="1285"/>
      <c r="G8" s="1285"/>
      <c r="H8" s="1285"/>
      <c r="I8" s="1302"/>
      <c r="J8" s="1302"/>
      <c r="K8" s="1302"/>
      <c r="L8" s="1302"/>
      <c r="M8" s="208"/>
      <c r="N8" s="209"/>
      <c r="O8" s="1315"/>
      <c r="P8" s="1315"/>
      <c r="Q8" s="1315"/>
      <c r="R8" s="1315"/>
      <c r="S8" s="1315"/>
      <c r="T8" s="1315"/>
      <c r="U8" s="1315"/>
      <c r="V8" s="1315"/>
      <c r="W8" s="1315"/>
      <c r="X8" s="1315"/>
      <c r="Y8" s="1315"/>
      <c r="Z8" s="1315"/>
      <c r="AA8" s="1315"/>
      <c r="AB8" s="1315"/>
      <c r="AC8" s="1316"/>
      <c r="AD8" s="1293"/>
      <c r="AE8" s="1294"/>
      <c r="AF8" s="1294"/>
      <c r="AG8" s="1294"/>
      <c r="AH8" s="1294"/>
      <c r="AI8" s="1295"/>
      <c r="AJ8" s="1299"/>
      <c r="AK8" s="1300"/>
      <c r="AL8" s="1300"/>
      <c r="AM8" s="1300"/>
      <c r="AN8" s="1300"/>
      <c r="AO8" s="1301"/>
    </row>
    <row r="9" spans="1:43">
      <c r="A9" s="1317" t="s">
        <v>544</v>
      </c>
      <c r="B9" s="1318"/>
      <c r="C9" s="1319"/>
      <c r="D9" s="1293" t="s">
        <v>545</v>
      </c>
      <c r="E9" s="1294"/>
      <c r="F9" s="1294"/>
      <c r="G9" s="1294"/>
      <c r="H9" s="1295"/>
      <c r="I9" s="1326" t="s">
        <v>546</v>
      </c>
      <c r="J9" s="1327"/>
      <c r="K9" s="1327"/>
      <c r="L9" s="1327"/>
      <c r="M9" s="1327"/>
      <c r="N9" s="1327"/>
      <c r="O9" s="1327"/>
      <c r="P9" s="1328"/>
      <c r="Q9" s="1305" t="s">
        <v>547</v>
      </c>
      <c r="R9" s="1285"/>
      <c r="S9" s="1285"/>
      <c r="T9" s="1285"/>
      <c r="U9" s="1285"/>
      <c r="V9" s="1332" t="s">
        <v>548</v>
      </c>
      <c r="W9" s="1332"/>
      <c r="X9" s="1332"/>
      <c r="Y9" s="1332"/>
      <c r="Z9" s="1332"/>
      <c r="AA9" s="1332"/>
      <c r="AB9" s="1332"/>
      <c r="AC9" s="1332"/>
      <c r="AD9" s="1293" t="s">
        <v>549</v>
      </c>
      <c r="AE9" s="1294"/>
      <c r="AF9" s="1294"/>
      <c r="AG9" s="1294"/>
      <c r="AH9" s="1294"/>
      <c r="AI9" s="1295"/>
      <c r="AJ9" s="210"/>
      <c r="AK9" s="211" t="s">
        <v>550</v>
      </c>
      <c r="AL9" s="211" t="s">
        <v>551</v>
      </c>
      <c r="AM9" s="211" t="s">
        <v>552</v>
      </c>
      <c r="AN9" s="211"/>
      <c r="AO9" s="212"/>
    </row>
    <row r="10" spans="1:43">
      <c r="A10" s="1320"/>
      <c r="B10" s="1321"/>
      <c r="C10" s="1322"/>
      <c r="D10" s="1293"/>
      <c r="E10" s="1294"/>
      <c r="F10" s="1294"/>
      <c r="G10" s="1294"/>
      <c r="H10" s="1295"/>
      <c r="I10" s="1329"/>
      <c r="J10" s="1330"/>
      <c r="K10" s="1330"/>
      <c r="L10" s="1330"/>
      <c r="M10" s="1330"/>
      <c r="N10" s="1330"/>
      <c r="O10" s="1330"/>
      <c r="P10" s="1331"/>
      <c r="Q10" s="1285"/>
      <c r="R10" s="1285"/>
      <c r="S10" s="1285"/>
      <c r="T10" s="1285"/>
      <c r="U10" s="1285"/>
      <c r="V10" s="1332"/>
      <c r="W10" s="1332"/>
      <c r="X10" s="1332"/>
      <c r="Y10" s="1332"/>
      <c r="Z10" s="1332"/>
      <c r="AA10" s="1332"/>
      <c r="AB10" s="1332"/>
      <c r="AC10" s="1332"/>
      <c r="AD10" s="1293" t="s">
        <v>553</v>
      </c>
      <c r="AE10" s="1294"/>
      <c r="AF10" s="1294"/>
      <c r="AG10" s="1294"/>
      <c r="AH10" s="1294"/>
      <c r="AI10" s="1295"/>
      <c r="AJ10" s="210"/>
      <c r="AK10" s="211" t="s">
        <v>550</v>
      </c>
      <c r="AL10" s="211" t="s">
        <v>551</v>
      </c>
      <c r="AM10" s="211" t="s">
        <v>552</v>
      </c>
      <c r="AN10" s="211"/>
      <c r="AO10" s="212"/>
    </row>
    <row r="11" spans="1:43">
      <c r="A11" s="1320"/>
      <c r="B11" s="1321"/>
      <c r="C11" s="1322"/>
      <c r="D11" s="1303" t="s">
        <v>554</v>
      </c>
      <c r="E11" s="1294"/>
      <c r="F11" s="1294"/>
      <c r="G11" s="1294"/>
      <c r="H11" s="1295"/>
      <c r="I11" s="1304">
        <v>3128612344</v>
      </c>
      <c r="J11" s="1304"/>
      <c r="K11" s="1304"/>
      <c r="L11" s="1304"/>
      <c r="M11" s="1304"/>
      <c r="N11" s="1304"/>
      <c r="O11" s="1304"/>
      <c r="P11" s="1304"/>
      <c r="Q11" s="1305" t="s">
        <v>555</v>
      </c>
      <c r="R11" s="1285"/>
      <c r="S11" s="1285"/>
      <c r="T11" s="1285"/>
      <c r="U11" s="1285"/>
      <c r="V11" s="1306" t="s">
        <v>556</v>
      </c>
      <c r="W11" s="1307"/>
      <c r="X11" s="1307"/>
      <c r="Y11" s="1307"/>
      <c r="Z11" s="1307"/>
      <c r="AA11" s="1307"/>
      <c r="AB11" s="1307"/>
      <c r="AC11" s="1308"/>
      <c r="AD11" s="1293" t="s">
        <v>557</v>
      </c>
      <c r="AE11" s="1294"/>
      <c r="AF11" s="1294"/>
      <c r="AG11" s="1294"/>
      <c r="AH11" s="1294"/>
      <c r="AI11" s="1295"/>
      <c r="AJ11" s="1312" t="s">
        <v>558</v>
      </c>
      <c r="AK11" s="1313"/>
      <c r="AL11" s="1313"/>
      <c r="AM11" s="1313"/>
      <c r="AN11" s="1313"/>
      <c r="AO11" s="1314"/>
      <c r="AP11" s="202">
        <f>IF(10-MOD(MID(I11,1,1)*1+MID(I11,2,1)*3+MID(I11,3,1)*7+MID(I11,4,1)*1+MID(I11,5,1)*3+MID(I11,6,1)*7+MID(I11,7,1)*1+MID(I11,8,1)*3+INT((MID(I11,9,1)*5)/10)+MOD(MID(I11,9,1)*5,10),10)=10,0,10-MOD(MID(I11,1,1)*1+MID(I11,2,1)*3+MID(I11,3,1)*7+MID(I11,4,1)*1+MID(I11,5,1)*3+MID(I11,6,1)*7+MID(I11,7,1)*1+MID(I11,8,1)*3+INT((MID(I11,9,1)*5)/10)+MOD(MID(I11,9,1)*5,10),10))</f>
        <v>4</v>
      </c>
      <c r="AQ11" s="202" t="str">
        <f>IF(INT(MID(I11,10,1))=AP11,"OK","사업자오류")</f>
        <v>OK</v>
      </c>
    </row>
    <row r="12" spans="1:43">
      <c r="A12" s="1323"/>
      <c r="B12" s="1324"/>
      <c r="C12" s="1325"/>
      <c r="D12" s="1293"/>
      <c r="E12" s="1294"/>
      <c r="F12" s="1294"/>
      <c r="G12" s="1294"/>
      <c r="H12" s="1295"/>
      <c r="I12" s="1304"/>
      <c r="J12" s="1304"/>
      <c r="K12" s="1304"/>
      <c r="L12" s="1304"/>
      <c r="M12" s="1304"/>
      <c r="N12" s="1304"/>
      <c r="O12" s="1304"/>
      <c r="P12" s="1304"/>
      <c r="Q12" s="1285"/>
      <c r="R12" s="1285"/>
      <c r="S12" s="1285"/>
      <c r="T12" s="1285"/>
      <c r="U12" s="1285"/>
      <c r="V12" s="1309"/>
      <c r="W12" s="1310"/>
      <c r="X12" s="1310"/>
      <c r="Y12" s="1310"/>
      <c r="Z12" s="1310"/>
      <c r="AA12" s="1310"/>
      <c r="AB12" s="1310"/>
      <c r="AC12" s="1311"/>
      <c r="AD12" s="1293" t="s">
        <v>559</v>
      </c>
      <c r="AE12" s="1294"/>
      <c r="AF12" s="1294"/>
      <c r="AG12" s="1294"/>
      <c r="AH12" s="1294"/>
      <c r="AI12" s="1295"/>
      <c r="AJ12" s="1312"/>
      <c r="AK12" s="1313"/>
      <c r="AL12" s="1313"/>
      <c r="AM12" s="1313"/>
      <c r="AN12" s="1313"/>
      <c r="AO12" s="1314"/>
    </row>
    <row r="13" spans="1:43" ht="15" customHeight="1">
      <c r="A13" s="213" t="s">
        <v>560</v>
      </c>
      <c r="AO13" s="214"/>
    </row>
    <row r="14" spans="1:43" ht="15" customHeight="1">
      <c r="A14" s="1284" t="s">
        <v>561</v>
      </c>
      <c r="B14" s="1285"/>
      <c r="C14" s="1285"/>
      <c r="D14" s="1285"/>
      <c r="E14" s="1285"/>
      <c r="F14" s="1285"/>
      <c r="G14" s="1285"/>
      <c r="H14" s="1285" t="s">
        <v>501</v>
      </c>
      <c r="I14" s="1285"/>
      <c r="J14" s="1285" t="s">
        <v>562</v>
      </c>
      <c r="K14" s="1285"/>
      <c r="L14" s="1285"/>
      <c r="M14" s="1285"/>
      <c r="N14" s="1285"/>
      <c r="O14" s="1285"/>
      <c r="P14" s="1285"/>
      <c r="Q14" s="1285"/>
      <c r="R14" s="1285"/>
      <c r="S14" s="1285"/>
      <c r="T14" s="1285"/>
      <c r="U14" s="1285"/>
      <c r="V14" s="1285"/>
      <c r="W14" s="1285"/>
      <c r="X14" s="1285"/>
      <c r="Y14" s="1285"/>
      <c r="Z14" s="1285"/>
      <c r="AA14" s="1285"/>
      <c r="AB14" s="1285"/>
      <c r="AC14" s="1285"/>
      <c r="AD14" s="1305" t="s">
        <v>563</v>
      </c>
      <c r="AE14" s="1305"/>
      <c r="AF14" s="1305"/>
      <c r="AG14" s="1305"/>
      <c r="AH14" s="1285" t="s">
        <v>564</v>
      </c>
      <c r="AI14" s="1285"/>
      <c r="AJ14" s="1285"/>
      <c r="AK14" s="1285"/>
      <c r="AL14" s="1285"/>
      <c r="AM14" s="1285"/>
      <c r="AN14" s="1285"/>
      <c r="AO14" s="1345"/>
    </row>
    <row r="15" spans="1:43" ht="16.5" customHeight="1">
      <c r="A15" s="1284"/>
      <c r="B15" s="1285"/>
      <c r="C15" s="1285"/>
      <c r="D15" s="1285"/>
      <c r="E15" s="1285"/>
      <c r="F15" s="1285"/>
      <c r="G15" s="1285"/>
      <c r="H15" s="1285"/>
      <c r="I15" s="1285"/>
      <c r="J15" s="1305" t="s">
        <v>565</v>
      </c>
      <c r="K15" s="1285"/>
      <c r="L15" s="1285"/>
      <c r="M15" s="1285"/>
      <c r="N15" s="1285"/>
      <c r="O15" s="1285"/>
      <c r="P15" s="1285"/>
      <c r="Q15" s="1285"/>
      <c r="R15" s="1285" t="s">
        <v>566</v>
      </c>
      <c r="S15" s="1285"/>
      <c r="T15" s="1285"/>
      <c r="U15" s="1285"/>
      <c r="V15" s="1285"/>
      <c r="W15" s="1285"/>
      <c r="X15" s="1285"/>
      <c r="Y15" s="1285"/>
      <c r="Z15" s="1285"/>
      <c r="AA15" s="1285"/>
      <c r="AB15" s="1285"/>
      <c r="AC15" s="1285"/>
      <c r="AD15" s="1305"/>
      <c r="AE15" s="1305"/>
      <c r="AF15" s="1305"/>
      <c r="AG15" s="1305"/>
      <c r="AH15" s="1305" t="s">
        <v>567</v>
      </c>
      <c r="AI15" s="1285"/>
      <c r="AJ15" s="1285"/>
      <c r="AK15" s="1285"/>
      <c r="AL15" s="1305" t="s">
        <v>568</v>
      </c>
      <c r="AM15" s="1285"/>
      <c r="AN15" s="1285"/>
      <c r="AO15" s="1345"/>
    </row>
    <row r="16" spans="1:43" ht="15" customHeight="1">
      <c r="A16" s="1284"/>
      <c r="B16" s="1333"/>
      <c r="C16" s="1333"/>
      <c r="D16" s="1333"/>
      <c r="E16" s="1333"/>
      <c r="F16" s="1333"/>
      <c r="G16" s="1333"/>
      <c r="H16" s="1333"/>
      <c r="I16" s="1333"/>
      <c r="J16" s="1333" t="s">
        <v>569</v>
      </c>
      <c r="K16" s="1333"/>
      <c r="L16" s="1333"/>
      <c r="M16" s="1333" t="s">
        <v>570</v>
      </c>
      <c r="N16" s="1333"/>
      <c r="O16" s="1333"/>
      <c r="P16" s="1333"/>
      <c r="Q16" s="1333"/>
      <c r="R16" s="1333" t="s">
        <v>571</v>
      </c>
      <c r="S16" s="1333"/>
      <c r="T16" s="1333"/>
      <c r="U16" s="1333"/>
      <c r="V16" s="1334" t="s">
        <v>572</v>
      </c>
      <c r="W16" s="1333"/>
      <c r="X16" s="1333"/>
      <c r="Y16" s="1333"/>
      <c r="Z16" s="1333" t="s">
        <v>573</v>
      </c>
      <c r="AA16" s="1333"/>
      <c r="AB16" s="1333"/>
      <c r="AC16" s="1333"/>
      <c r="AD16" s="1334"/>
      <c r="AE16" s="1334"/>
      <c r="AF16" s="1334"/>
      <c r="AG16" s="1334"/>
      <c r="AH16" s="1333"/>
      <c r="AI16" s="1333"/>
      <c r="AJ16" s="1333"/>
      <c r="AK16" s="1333"/>
      <c r="AL16" s="1333"/>
      <c r="AM16" s="1333"/>
      <c r="AN16" s="1333"/>
      <c r="AO16" s="1346"/>
    </row>
    <row r="17" spans="1:41" ht="6.75" customHeight="1">
      <c r="A17" s="1335" t="s">
        <v>574</v>
      </c>
      <c r="B17" s="1338" t="s">
        <v>575</v>
      </c>
      <c r="C17" s="1341" t="s">
        <v>576</v>
      </c>
      <c r="D17" s="1341"/>
      <c r="E17" s="1341"/>
      <c r="F17" s="1341"/>
      <c r="G17" s="1341"/>
      <c r="H17" s="1342" t="s">
        <v>577</v>
      </c>
      <c r="I17" s="1343"/>
      <c r="J17" s="1344"/>
      <c r="K17" s="1344"/>
      <c r="L17" s="1344"/>
      <c r="M17" s="1344"/>
      <c r="N17" s="1344"/>
      <c r="O17" s="1344"/>
      <c r="P17" s="1344"/>
      <c r="Q17" s="1344"/>
      <c r="R17" s="1363"/>
      <c r="S17" s="1364"/>
      <c r="T17" s="1364"/>
      <c r="U17" s="1365"/>
      <c r="V17" s="1363"/>
      <c r="W17" s="1364"/>
      <c r="X17" s="1364"/>
      <c r="Y17" s="1365"/>
      <c r="Z17" s="1363"/>
      <c r="AA17" s="1364"/>
      <c r="AB17" s="1364"/>
      <c r="AC17" s="1365"/>
      <c r="AD17" s="1366"/>
      <c r="AE17" s="1367"/>
      <c r="AF17" s="1367"/>
      <c r="AG17" s="1368"/>
      <c r="AH17" s="1366"/>
      <c r="AI17" s="1367"/>
      <c r="AJ17" s="1367"/>
      <c r="AK17" s="1368"/>
      <c r="AL17" s="1369"/>
      <c r="AM17" s="1369"/>
      <c r="AN17" s="1369"/>
      <c r="AO17" s="1370"/>
    </row>
    <row r="18" spans="1:41" ht="6.75" customHeight="1">
      <c r="A18" s="1336"/>
      <c r="B18" s="1339"/>
      <c r="C18" s="1285"/>
      <c r="D18" s="1285"/>
      <c r="E18" s="1285"/>
      <c r="F18" s="1285"/>
      <c r="G18" s="1285"/>
      <c r="H18" s="1293"/>
      <c r="I18" s="1295"/>
      <c r="J18" s="1359"/>
      <c r="K18" s="1359"/>
      <c r="L18" s="1359"/>
      <c r="M18" s="1359"/>
      <c r="N18" s="1359"/>
      <c r="O18" s="1359"/>
      <c r="P18" s="1359"/>
      <c r="Q18" s="1359"/>
      <c r="R18" s="1360"/>
      <c r="S18" s="1361"/>
      <c r="T18" s="1361"/>
      <c r="U18" s="1362"/>
      <c r="V18" s="1360"/>
      <c r="W18" s="1361"/>
      <c r="X18" s="1361"/>
      <c r="Y18" s="1362"/>
      <c r="Z18" s="1360"/>
      <c r="AA18" s="1361"/>
      <c r="AB18" s="1361"/>
      <c r="AC18" s="1362"/>
      <c r="AD18" s="1347"/>
      <c r="AE18" s="1348"/>
      <c r="AF18" s="1348"/>
      <c r="AG18" s="1349"/>
      <c r="AH18" s="1347"/>
      <c r="AI18" s="1348"/>
      <c r="AJ18" s="1348"/>
      <c r="AK18" s="1349"/>
      <c r="AL18" s="1350"/>
      <c r="AM18" s="1350"/>
      <c r="AN18" s="1350"/>
      <c r="AO18" s="1351"/>
    </row>
    <row r="19" spans="1:41" ht="6.75" customHeight="1">
      <c r="A19" s="1336"/>
      <c r="B19" s="1339"/>
      <c r="C19" s="1285" t="s">
        <v>498</v>
      </c>
      <c r="D19" s="1285"/>
      <c r="E19" s="1285"/>
      <c r="F19" s="1285"/>
      <c r="G19" s="1285"/>
      <c r="H19" s="1293" t="s">
        <v>499</v>
      </c>
      <c r="I19" s="1295"/>
      <c r="J19" s="1352"/>
      <c r="K19" s="1352"/>
      <c r="L19" s="1352"/>
      <c r="M19" s="1352"/>
      <c r="N19" s="1352"/>
      <c r="O19" s="1352"/>
      <c r="P19" s="1352"/>
      <c r="Q19" s="1352"/>
      <c r="R19" s="1353"/>
      <c r="S19" s="1354"/>
      <c r="T19" s="1354"/>
      <c r="U19" s="1355"/>
      <c r="V19" s="1353"/>
      <c r="W19" s="1354"/>
      <c r="X19" s="1354"/>
      <c r="Y19" s="1355"/>
      <c r="Z19" s="1353"/>
      <c r="AA19" s="1354"/>
      <c r="AB19" s="1354"/>
      <c r="AC19" s="1355"/>
      <c r="AD19" s="1356"/>
      <c r="AE19" s="1357"/>
      <c r="AF19" s="1357"/>
      <c r="AG19" s="1358"/>
      <c r="AH19" s="1356"/>
      <c r="AI19" s="1357"/>
      <c r="AJ19" s="1357"/>
      <c r="AK19" s="1358"/>
      <c r="AL19" s="1371"/>
      <c r="AM19" s="1371"/>
      <c r="AN19" s="1371"/>
      <c r="AO19" s="1372"/>
    </row>
    <row r="20" spans="1:41" ht="6.75" customHeight="1">
      <c r="A20" s="1336"/>
      <c r="B20" s="1339"/>
      <c r="C20" s="1285"/>
      <c r="D20" s="1285"/>
      <c r="E20" s="1285"/>
      <c r="F20" s="1285"/>
      <c r="G20" s="1285"/>
      <c r="H20" s="1293"/>
      <c r="I20" s="1295"/>
      <c r="J20" s="1376">
        <v>1</v>
      </c>
      <c r="K20" s="1376"/>
      <c r="L20" s="1376"/>
      <c r="M20" s="1377">
        <f>'근로소득원천징수영수증(특별공제)-입력'!L91</f>
        <v>13495760</v>
      </c>
      <c r="N20" s="1377"/>
      <c r="O20" s="1377"/>
      <c r="P20" s="1377"/>
      <c r="Q20" s="1377"/>
      <c r="R20" s="1360">
        <f>'근로소득원천징수영수증(특별공제)-입력'!Q75</f>
        <v>-77870</v>
      </c>
      <c r="S20" s="1361"/>
      <c r="T20" s="1361"/>
      <c r="U20" s="1362"/>
      <c r="V20" s="1360"/>
      <c r="W20" s="1361"/>
      <c r="X20" s="1361"/>
      <c r="Y20" s="1362"/>
      <c r="Z20" s="1360"/>
      <c r="AA20" s="1361"/>
      <c r="AB20" s="1361"/>
      <c r="AC20" s="1362"/>
      <c r="AD20" s="1347"/>
      <c r="AE20" s="1348"/>
      <c r="AF20" s="1348"/>
      <c r="AG20" s="1349"/>
      <c r="AH20" s="1347"/>
      <c r="AI20" s="1348"/>
      <c r="AJ20" s="1348"/>
      <c r="AK20" s="1349"/>
      <c r="AL20" s="1350"/>
      <c r="AM20" s="1350"/>
      <c r="AN20" s="1350"/>
      <c r="AO20" s="1351"/>
    </row>
    <row r="21" spans="1:41" ht="6.75" customHeight="1">
      <c r="A21" s="1336"/>
      <c r="B21" s="1339"/>
      <c r="C21" s="1285" t="s">
        <v>578</v>
      </c>
      <c r="D21" s="1285"/>
      <c r="E21" s="1285"/>
      <c r="F21" s="1285"/>
      <c r="G21" s="1285"/>
      <c r="H21" s="1293" t="s">
        <v>579</v>
      </c>
      <c r="I21" s="1295"/>
      <c r="J21" s="1352"/>
      <c r="K21" s="1352"/>
      <c r="L21" s="1352"/>
      <c r="M21" s="1352"/>
      <c r="N21" s="1352"/>
      <c r="O21" s="1352"/>
      <c r="P21" s="1352"/>
      <c r="Q21" s="1352"/>
      <c r="R21" s="1353"/>
      <c r="S21" s="1354"/>
      <c r="T21" s="1354"/>
      <c r="U21" s="1355"/>
      <c r="V21" s="1373"/>
      <c r="W21" s="1374"/>
      <c r="X21" s="1374"/>
      <c r="Y21" s="1375"/>
      <c r="Z21" s="1353"/>
      <c r="AA21" s="1354"/>
      <c r="AB21" s="1354"/>
      <c r="AC21" s="1355"/>
      <c r="AD21" s="1356"/>
      <c r="AE21" s="1357"/>
      <c r="AF21" s="1357"/>
      <c r="AG21" s="1358"/>
      <c r="AH21" s="1356"/>
      <c r="AI21" s="1357"/>
      <c r="AJ21" s="1357"/>
      <c r="AK21" s="1358"/>
      <c r="AL21" s="1371"/>
      <c r="AM21" s="1371"/>
      <c r="AN21" s="1371"/>
      <c r="AO21" s="1372"/>
    </row>
    <row r="22" spans="1:41" ht="6.75" customHeight="1">
      <c r="A22" s="1336"/>
      <c r="B22" s="1339"/>
      <c r="C22" s="1285"/>
      <c r="D22" s="1285"/>
      <c r="E22" s="1285"/>
      <c r="F22" s="1285"/>
      <c r="G22" s="1285"/>
      <c r="H22" s="1293"/>
      <c r="I22" s="1295"/>
      <c r="J22" s="1359"/>
      <c r="K22" s="1359"/>
      <c r="L22" s="1359"/>
      <c r="M22" s="1359"/>
      <c r="N22" s="1359"/>
      <c r="O22" s="1359"/>
      <c r="P22" s="1359"/>
      <c r="Q22" s="1359"/>
      <c r="R22" s="1360"/>
      <c r="S22" s="1361"/>
      <c r="T22" s="1361"/>
      <c r="U22" s="1362"/>
      <c r="V22" s="1347"/>
      <c r="W22" s="1348"/>
      <c r="X22" s="1348"/>
      <c r="Y22" s="1349"/>
      <c r="Z22" s="1360"/>
      <c r="AA22" s="1361"/>
      <c r="AB22" s="1361"/>
      <c r="AC22" s="1362"/>
      <c r="AD22" s="1347"/>
      <c r="AE22" s="1348"/>
      <c r="AF22" s="1348"/>
      <c r="AG22" s="1349"/>
      <c r="AH22" s="1347"/>
      <c r="AI22" s="1348"/>
      <c r="AJ22" s="1348"/>
      <c r="AK22" s="1349"/>
      <c r="AL22" s="1350"/>
      <c r="AM22" s="1350"/>
      <c r="AN22" s="1350"/>
      <c r="AO22" s="1351"/>
    </row>
    <row r="23" spans="1:41" ht="6.75" customHeight="1">
      <c r="A23" s="1336"/>
      <c r="B23" s="1339"/>
      <c r="C23" s="1378" t="s">
        <v>580</v>
      </c>
      <c r="D23" s="1319"/>
      <c r="E23" s="1381" t="s">
        <v>581</v>
      </c>
      <c r="F23" s="1318"/>
      <c r="G23" s="1319"/>
      <c r="H23" s="1293" t="s">
        <v>522</v>
      </c>
      <c r="I23" s="1295"/>
      <c r="J23" s="1352"/>
      <c r="K23" s="1352"/>
      <c r="L23" s="1352"/>
      <c r="M23" s="1352"/>
      <c r="N23" s="1352"/>
      <c r="O23" s="1352"/>
      <c r="P23" s="1352"/>
      <c r="Q23" s="1352"/>
      <c r="R23" s="1353"/>
      <c r="S23" s="1354"/>
      <c r="T23" s="1354"/>
      <c r="U23" s="1355"/>
      <c r="V23" s="1353"/>
      <c r="W23" s="1354"/>
      <c r="X23" s="1354"/>
      <c r="Y23" s="1355"/>
      <c r="Z23" s="1353"/>
      <c r="AA23" s="1354"/>
      <c r="AB23" s="1354"/>
      <c r="AC23" s="1355"/>
      <c r="AD23" s="1356"/>
      <c r="AE23" s="1357"/>
      <c r="AF23" s="1357"/>
      <c r="AG23" s="1358"/>
      <c r="AH23" s="1356"/>
      <c r="AI23" s="1357"/>
      <c r="AJ23" s="1357"/>
      <c r="AK23" s="1358"/>
      <c r="AL23" s="1371"/>
      <c r="AM23" s="1371"/>
      <c r="AN23" s="1371"/>
      <c r="AO23" s="1372"/>
    </row>
    <row r="24" spans="1:41" ht="6.75" customHeight="1">
      <c r="A24" s="1336"/>
      <c r="B24" s="1339"/>
      <c r="C24" s="1379"/>
      <c r="D24" s="1322"/>
      <c r="E24" s="1380"/>
      <c r="F24" s="1324"/>
      <c r="G24" s="1325"/>
      <c r="H24" s="1293"/>
      <c r="I24" s="1295"/>
      <c r="J24" s="1359"/>
      <c r="K24" s="1359"/>
      <c r="L24" s="1359"/>
      <c r="M24" s="1359"/>
      <c r="N24" s="1359"/>
      <c r="O24" s="1359"/>
      <c r="P24" s="1359"/>
      <c r="Q24" s="1359"/>
      <c r="R24" s="1360"/>
      <c r="S24" s="1361"/>
      <c r="T24" s="1361"/>
      <c r="U24" s="1362"/>
      <c r="V24" s="1360"/>
      <c r="W24" s="1361"/>
      <c r="X24" s="1361"/>
      <c r="Y24" s="1362"/>
      <c r="Z24" s="1360"/>
      <c r="AA24" s="1361"/>
      <c r="AB24" s="1361"/>
      <c r="AC24" s="1362"/>
      <c r="AD24" s="1347"/>
      <c r="AE24" s="1348"/>
      <c r="AF24" s="1348"/>
      <c r="AG24" s="1349"/>
      <c r="AH24" s="1347"/>
      <c r="AI24" s="1348"/>
      <c r="AJ24" s="1348"/>
      <c r="AK24" s="1349"/>
      <c r="AL24" s="1350"/>
      <c r="AM24" s="1350"/>
      <c r="AN24" s="1350"/>
      <c r="AO24" s="1351"/>
    </row>
    <row r="25" spans="1:41" ht="6.75" customHeight="1">
      <c r="A25" s="1336"/>
      <c r="B25" s="1339"/>
      <c r="C25" s="1379"/>
      <c r="D25" s="1322"/>
      <c r="E25" s="1381" t="s">
        <v>582</v>
      </c>
      <c r="F25" s="1318"/>
      <c r="G25" s="1319"/>
      <c r="H25" s="1293" t="s">
        <v>583</v>
      </c>
      <c r="I25" s="1295"/>
      <c r="J25" s="1352"/>
      <c r="K25" s="1352"/>
      <c r="L25" s="1352"/>
      <c r="M25" s="1382"/>
      <c r="N25" s="1382"/>
      <c r="O25" s="1382"/>
      <c r="P25" s="1382"/>
      <c r="Q25" s="1382"/>
      <c r="R25" s="1353"/>
      <c r="S25" s="1354"/>
      <c r="T25" s="1354"/>
      <c r="U25" s="1355"/>
      <c r="V25" s="1353"/>
      <c r="W25" s="1354"/>
      <c r="X25" s="1354"/>
      <c r="Y25" s="1355"/>
      <c r="Z25" s="1353"/>
      <c r="AA25" s="1354"/>
      <c r="AB25" s="1354"/>
      <c r="AC25" s="1355"/>
      <c r="AD25" s="1356"/>
      <c r="AE25" s="1357"/>
      <c r="AF25" s="1357"/>
      <c r="AG25" s="1358"/>
      <c r="AH25" s="1356"/>
      <c r="AI25" s="1357"/>
      <c r="AJ25" s="1357"/>
      <c r="AK25" s="1358"/>
      <c r="AL25" s="1371"/>
      <c r="AM25" s="1371"/>
      <c r="AN25" s="1371"/>
      <c r="AO25" s="1372"/>
    </row>
    <row r="26" spans="1:41" ht="6.75" customHeight="1">
      <c r="A26" s="1336"/>
      <c r="B26" s="1339"/>
      <c r="C26" s="1379"/>
      <c r="D26" s="1322"/>
      <c r="E26" s="1380"/>
      <c r="F26" s="1324"/>
      <c r="G26" s="1325"/>
      <c r="H26" s="1293"/>
      <c r="I26" s="1295"/>
      <c r="J26" s="1359"/>
      <c r="K26" s="1359"/>
      <c r="L26" s="1359"/>
      <c r="M26" s="1350"/>
      <c r="N26" s="1350"/>
      <c r="O26" s="1350"/>
      <c r="P26" s="1350"/>
      <c r="Q26" s="1350"/>
      <c r="R26" s="1360"/>
      <c r="S26" s="1361"/>
      <c r="T26" s="1361"/>
      <c r="U26" s="1362"/>
      <c r="V26" s="1360"/>
      <c r="W26" s="1361"/>
      <c r="X26" s="1361"/>
      <c r="Y26" s="1362"/>
      <c r="Z26" s="1360"/>
      <c r="AA26" s="1361"/>
      <c r="AB26" s="1361"/>
      <c r="AC26" s="1362"/>
      <c r="AD26" s="1347"/>
      <c r="AE26" s="1348"/>
      <c r="AF26" s="1348"/>
      <c r="AG26" s="1349"/>
      <c r="AH26" s="1347"/>
      <c r="AI26" s="1348"/>
      <c r="AJ26" s="1348"/>
      <c r="AK26" s="1349"/>
      <c r="AL26" s="1350"/>
      <c r="AM26" s="1350"/>
      <c r="AN26" s="1350"/>
      <c r="AO26" s="1351"/>
    </row>
    <row r="27" spans="1:41" ht="6.75" customHeight="1">
      <c r="A27" s="1336"/>
      <c r="B27" s="1339"/>
      <c r="C27" s="1379"/>
      <c r="D27" s="1322"/>
      <c r="E27" s="1381" t="s">
        <v>584</v>
      </c>
      <c r="F27" s="1318"/>
      <c r="G27" s="1319"/>
      <c r="H27" s="1293" t="s">
        <v>585</v>
      </c>
      <c r="I27" s="1295"/>
      <c r="J27" s="1382"/>
      <c r="K27" s="1382"/>
      <c r="L27" s="1382"/>
      <c r="M27" s="1382"/>
      <c r="N27" s="1382"/>
      <c r="O27" s="1382"/>
      <c r="P27" s="1382"/>
      <c r="Q27" s="1382"/>
      <c r="R27" s="1353"/>
      <c r="S27" s="1354"/>
      <c r="T27" s="1354"/>
      <c r="U27" s="1355"/>
      <c r="V27" s="1353"/>
      <c r="W27" s="1354"/>
      <c r="X27" s="1354"/>
      <c r="Y27" s="1355"/>
      <c r="Z27" s="1353"/>
      <c r="AA27" s="1354"/>
      <c r="AB27" s="1354"/>
      <c r="AC27" s="1355"/>
      <c r="AD27" s="1356"/>
      <c r="AE27" s="1357"/>
      <c r="AF27" s="1357"/>
      <c r="AG27" s="1358"/>
      <c r="AH27" s="1356"/>
      <c r="AI27" s="1357"/>
      <c r="AJ27" s="1357"/>
      <c r="AK27" s="1358"/>
      <c r="AL27" s="1371"/>
      <c r="AM27" s="1371"/>
      <c r="AN27" s="1371"/>
      <c r="AO27" s="1372"/>
    </row>
    <row r="28" spans="1:41" ht="6.75" customHeight="1">
      <c r="A28" s="1336"/>
      <c r="B28" s="1339"/>
      <c r="C28" s="1380"/>
      <c r="D28" s="1325"/>
      <c r="E28" s="1380"/>
      <c r="F28" s="1324"/>
      <c r="G28" s="1325"/>
      <c r="H28" s="1293"/>
      <c r="I28" s="1295"/>
      <c r="J28" s="1350"/>
      <c r="K28" s="1350"/>
      <c r="L28" s="1350"/>
      <c r="M28" s="1350"/>
      <c r="N28" s="1350"/>
      <c r="O28" s="1350"/>
      <c r="P28" s="1350"/>
      <c r="Q28" s="1350"/>
      <c r="R28" s="1360"/>
      <c r="S28" s="1361"/>
      <c r="T28" s="1361"/>
      <c r="U28" s="1362"/>
      <c r="V28" s="1360"/>
      <c r="W28" s="1361"/>
      <c r="X28" s="1361"/>
      <c r="Y28" s="1362"/>
      <c r="Z28" s="1360"/>
      <c r="AA28" s="1361"/>
      <c r="AB28" s="1361"/>
      <c r="AC28" s="1362"/>
      <c r="AD28" s="1347"/>
      <c r="AE28" s="1348"/>
      <c r="AF28" s="1348"/>
      <c r="AG28" s="1349"/>
      <c r="AH28" s="1347"/>
      <c r="AI28" s="1348"/>
      <c r="AJ28" s="1348"/>
      <c r="AK28" s="1349"/>
      <c r="AL28" s="1350"/>
      <c r="AM28" s="1350"/>
      <c r="AN28" s="1350"/>
      <c r="AO28" s="1351"/>
    </row>
    <row r="29" spans="1:41" ht="6.75" customHeight="1">
      <c r="A29" s="1336"/>
      <c r="B29" s="1339"/>
      <c r="C29" s="1383" t="s">
        <v>586</v>
      </c>
      <c r="D29" s="1383"/>
      <c r="E29" s="1383"/>
      <c r="F29" s="1383"/>
      <c r="G29" s="1383"/>
      <c r="H29" s="1293" t="s">
        <v>587</v>
      </c>
      <c r="I29" s="1295"/>
      <c r="J29" s="1352">
        <f>SUM(J23,J21,J19,J17)</f>
        <v>0</v>
      </c>
      <c r="K29" s="1352"/>
      <c r="L29" s="1352"/>
      <c r="M29" s="1352">
        <f>SUM(M23,M21,M19,M17)</f>
        <v>0</v>
      </c>
      <c r="N29" s="1352"/>
      <c r="O29" s="1352"/>
      <c r="P29" s="1352"/>
      <c r="Q29" s="1352"/>
      <c r="R29" s="1353">
        <f>SUM(R23,R21,R19,R17)</f>
        <v>0</v>
      </c>
      <c r="S29" s="1354"/>
      <c r="T29" s="1354"/>
      <c r="U29" s="1355"/>
      <c r="V29" s="1353">
        <f>SUM(V23,V19,V17)</f>
        <v>0</v>
      </c>
      <c r="W29" s="1354"/>
      <c r="X29" s="1354"/>
      <c r="Y29" s="1355"/>
      <c r="Z29" s="1353">
        <f>SUM(Z23,Z21,Z19,Z17)</f>
        <v>0</v>
      </c>
      <c r="AA29" s="1354"/>
      <c r="AB29" s="1354"/>
      <c r="AC29" s="1355"/>
      <c r="AD29" s="1353"/>
      <c r="AE29" s="1354"/>
      <c r="AF29" s="1354"/>
      <c r="AG29" s="1355"/>
      <c r="AH29" s="1353"/>
      <c r="AI29" s="1354"/>
      <c r="AJ29" s="1354"/>
      <c r="AK29" s="1355"/>
      <c r="AL29" s="1352"/>
      <c r="AM29" s="1352"/>
      <c r="AN29" s="1352"/>
      <c r="AO29" s="1395"/>
    </row>
    <row r="30" spans="1:41" ht="6.75" customHeight="1">
      <c r="A30" s="1336"/>
      <c r="B30" s="1340"/>
      <c r="C30" s="1384"/>
      <c r="D30" s="1384"/>
      <c r="E30" s="1384"/>
      <c r="F30" s="1384"/>
      <c r="G30" s="1384"/>
      <c r="H30" s="1385"/>
      <c r="I30" s="1386"/>
      <c r="J30" s="1396">
        <f>SUM(J24,J22,J20,J18)</f>
        <v>1</v>
      </c>
      <c r="K30" s="1396"/>
      <c r="L30" s="1396"/>
      <c r="M30" s="1396">
        <f>SUM(M24,M22,M20,M18)</f>
        <v>13495760</v>
      </c>
      <c r="N30" s="1396"/>
      <c r="O30" s="1396"/>
      <c r="P30" s="1396"/>
      <c r="Q30" s="1396"/>
      <c r="R30" s="1397">
        <f>SUM(R24,R22,R20,R18)</f>
        <v>-77870</v>
      </c>
      <c r="S30" s="1398"/>
      <c r="T30" s="1398"/>
      <c r="U30" s="1399"/>
      <c r="V30" s="1397">
        <f>SUM(V24,V20,V18)</f>
        <v>0</v>
      </c>
      <c r="W30" s="1398"/>
      <c r="X30" s="1398"/>
      <c r="Y30" s="1399"/>
      <c r="Z30" s="1397">
        <f>SUM(Z24,Z22,Z20,Z18)</f>
        <v>0</v>
      </c>
      <c r="AA30" s="1398"/>
      <c r="AB30" s="1398"/>
      <c r="AC30" s="1399"/>
      <c r="AD30" s="1397">
        <f>IF(R30&lt;0,V30+Z30,0)</f>
        <v>0</v>
      </c>
      <c r="AE30" s="1398"/>
      <c r="AF30" s="1398"/>
      <c r="AG30" s="1399"/>
      <c r="AH30" s="1397">
        <f>IF(R30+V30+Z30-AD30&lt;0,0,R30+V30+Z30-AD30)</f>
        <v>0</v>
      </c>
      <c r="AI30" s="1398"/>
      <c r="AJ30" s="1398"/>
      <c r="AK30" s="1399"/>
      <c r="AL30" s="1396"/>
      <c r="AM30" s="1396"/>
      <c r="AN30" s="1396"/>
      <c r="AO30" s="1400"/>
    </row>
    <row r="31" spans="1:41" ht="6.75" customHeight="1">
      <c r="A31" s="1336"/>
      <c r="B31" s="1390" t="s">
        <v>588</v>
      </c>
      <c r="C31" s="1393" t="s">
        <v>589</v>
      </c>
      <c r="D31" s="1393"/>
      <c r="E31" s="1393"/>
      <c r="F31" s="1393"/>
      <c r="G31" s="1394"/>
      <c r="H31" s="1380" t="s">
        <v>590</v>
      </c>
      <c r="I31" s="1325"/>
      <c r="J31" s="1344"/>
      <c r="K31" s="1344"/>
      <c r="L31" s="1344"/>
      <c r="M31" s="1344"/>
      <c r="N31" s="1344"/>
      <c r="O31" s="1344"/>
      <c r="P31" s="1344"/>
      <c r="Q31" s="1344"/>
      <c r="R31" s="1363"/>
      <c r="S31" s="1364"/>
      <c r="T31" s="1364"/>
      <c r="U31" s="1365"/>
      <c r="V31" s="1387"/>
      <c r="W31" s="1388"/>
      <c r="X31" s="1388"/>
      <c r="Y31" s="1389"/>
      <c r="Z31" s="1363"/>
      <c r="AA31" s="1364"/>
      <c r="AB31" s="1364"/>
      <c r="AC31" s="1365"/>
      <c r="AD31" s="1387"/>
      <c r="AE31" s="1388"/>
      <c r="AF31" s="1388"/>
      <c r="AG31" s="1389"/>
      <c r="AH31" s="1363"/>
      <c r="AI31" s="1364"/>
      <c r="AJ31" s="1364"/>
      <c r="AK31" s="1365"/>
      <c r="AL31" s="1369"/>
      <c r="AM31" s="1369"/>
      <c r="AN31" s="1369"/>
      <c r="AO31" s="1370"/>
    </row>
    <row r="32" spans="1:41" ht="6.75" customHeight="1">
      <c r="A32" s="1336"/>
      <c r="B32" s="1391"/>
      <c r="C32" s="1321"/>
      <c r="D32" s="1321"/>
      <c r="E32" s="1321"/>
      <c r="F32" s="1321"/>
      <c r="G32" s="1322"/>
      <c r="H32" s="1381"/>
      <c r="I32" s="1319"/>
      <c r="J32" s="1359"/>
      <c r="K32" s="1359"/>
      <c r="L32" s="1359"/>
      <c r="M32" s="1359"/>
      <c r="N32" s="1359"/>
      <c r="O32" s="1359"/>
      <c r="P32" s="1359"/>
      <c r="Q32" s="1359"/>
      <c r="R32" s="1360"/>
      <c r="S32" s="1361"/>
      <c r="T32" s="1361"/>
      <c r="U32" s="1362"/>
      <c r="V32" s="1347"/>
      <c r="W32" s="1348"/>
      <c r="X32" s="1348"/>
      <c r="Y32" s="1349"/>
      <c r="Z32" s="1360"/>
      <c r="AA32" s="1361"/>
      <c r="AB32" s="1361"/>
      <c r="AC32" s="1362"/>
      <c r="AD32" s="1347"/>
      <c r="AE32" s="1348"/>
      <c r="AF32" s="1348"/>
      <c r="AG32" s="1349"/>
      <c r="AH32" s="1360">
        <f>IF(R32+V32+Z32-AD32&lt;0,0,R32+V32+Z32-AD32)</f>
        <v>0</v>
      </c>
      <c r="AI32" s="1361"/>
      <c r="AJ32" s="1361"/>
      <c r="AK32" s="1362"/>
      <c r="AL32" s="1350"/>
      <c r="AM32" s="1350"/>
      <c r="AN32" s="1350"/>
      <c r="AO32" s="1351"/>
    </row>
    <row r="33" spans="1:41" ht="6.75" customHeight="1">
      <c r="A33" s="1336"/>
      <c r="B33" s="1391"/>
      <c r="C33" s="1381" t="s">
        <v>591</v>
      </c>
      <c r="D33" s="1318"/>
      <c r="E33" s="1318"/>
      <c r="F33" s="1318"/>
      <c r="G33" s="1319"/>
      <c r="H33" s="1381" t="s">
        <v>592</v>
      </c>
      <c r="I33" s="1319"/>
      <c r="J33" s="1352"/>
      <c r="K33" s="1352"/>
      <c r="L33" s="1352"/>
      <c r="M33" s="1352"/>
      <c r="N33" s="1352"/>
      <c r="O33" s="1352"/>
      <c r="P33" s="1352"/>
      <c r="Q33" s="1352"/>
      <c r="R33" s="1353"/>
      <c r="S33" s="1354"/>
      <c r="T33" s="1354"/>
      <c r="U33" s="1355"/>
      <c r="V33" s="1373"/>
      <c r="W33" s="1374"/>
      <c r="X33" s="1374"/>
      <c r="Y33" s="1375"/>
      <c r="Z33" s="1353"/>
      <c r="AA33" s="1354"/>
      <c r="AB33" s="1354"/>
      <c r="AC33" s="1355"/>
      <c r="AD33" s="1373"/>
      <c r="AE33" s="1374"/>
      <c r="AF33" s="1374"/>
      <c r="AG33" s="1375"/>
      <c r="AH33" s="1401"/>
      <c r="AI33" s="1402"/>
      <c r="AJ33" s="1402"/>
      <c r="AK33" s="1403"/>
      <c r="AL33" s="1371"/>
      <c r="AM33" s="1371"/>
      <c r="AN33" s="1371"/>
      <c r="AO33" s="1372"/>
    </row>
    <row r="34" spans="1:41" ht="6.75" customHeight="1">
      <c r="A34" s="1336"/>
      <c r="B34" s="1391"/>
      <c r="C34" s="1380"/>
      <c r="D34" s="1324"/>
      <c r="E34" s="1324"/>
      <c r="F34" s="1324"/>
      <c r="G34" s="1325"/>
      <c r="H34" s="1380"/>
      <c r="I34" s="1325"/>
      <c r="J34" s="1359"/>
      <c r="K34" s="1359"/>
      <c r="L34" s="1359"/>
      <c r="M34" s="1359"/>
      <c r="N34" s="1359"/>
      <c r="O34" s="1359"/>
      <c r="P34" s="1359"/>
      <c r="Q34" s="1359"/>
      <c r="R34" s="1360"/>
      <c r="S34" s="1361"/>
      <c r="T34" s="1361"/>
      <c r="U34" s="1362"/>
      <c r="V34" s="1347"/>
      <c r="W34" s="1348"/>
      <c r="X34" s="1348"/>
      <c r="Y34" s="1349"/>
      <c r="Z34" s="1360"/>
      <c r="AA34" s="1361"/>
      <c r="AB34" s="1361"/>
      <c r="AC34" s="1362"/>
      <c r="AD34" s="1347"/>
      <c r="AE34" s="1348"/>
      <c r="AF34" s="1348"/>
      <c r="AG34" s="1349"/>
      <c r="AH34" s="1360">
        <f>IF(R34+V34+Z34-AD34&lt;0,0,R34+V34+Z34-AD34)</f>
        <v>0</v>
      </c>
      <c r="AI34" s="1361"/>
      <c r="AJ34" s="1361"/>
      <c r="AK34" s="1362"/>
      <c r="AL34" s="1350"/>
      <c r="AM34" s="1350"/>
      <c r="AN34" s="1350"/>
      <c r="AO34" s="1351"/>
    </row>
    <row r="35" spans="1:41" ht="6.75" customHeight="1">
      <c r="A35" s="1336"/>
      <c r="B35" s="1391"/>
      <c r="C35" s="1321" t="s">
        <v>586</v>
      </c>
      <c r="D35" s="1321"/>
      <c r="E35" s="1321"/>
      <c r="F35" s="1321"/>
      <c r="G35" s="1322"/>
      <c r="H35" s="1379" t="s">
        <v>593</v>
      </c>
      <c r="I35" s="1322"/>
      <c r="J35" s="1415"/>
      <c r="K35" s="1415"/>
      <c r="L35" s="1415"/>
      <c r="M35" s="1415"/>
      <c r="N35" s="1415"/>
      <c r="O35" s="1415"/>
      <c r="P35" s="1415"/>
      <c r="Q35" s="1415"/>
      <c r="R35" s="1401"/>
      <c r="S35" s="1402"/>
      <c r="T35" s="1402"/>
      <c r="U35" s="1403"/>
      <c r="V35" s="1416"/>
      <c r="W35" s="1417"/>
      <c r="X35" s="1417"/>
      <c r="Y35" s="1418"/>
      <c r="Z35" s="1401"/>
      <c r="AA35" s="1402"/>
      <c r="AB35" s="1402"/>
      <c r="AC35" s="1403"/>
      <c r="AD35" s="1401"/>
      <c r="AE35" s="1402"/>
      <c r="AF35" s="1402"/>
      <c r="AG35" s="1403"/>
      <c r="AH35" s="1401"/>
      <c r="AI35" s="1402"/>
      <c r="AJ35" s="1402"/>
      <c r="AK35" s="1403"/>
      <c r="AL35" s="1404"/>
      <c r="AM35" s="1404"/>
      <c r="AN35" s="1404"/>
      <c r="AO35" s="1405"/>
    </row>
    <row r="36" spans="1:41" ht="6.75" customHeight="1">
      <c r="A36" s="1336"/>
      <c r="B36" s="1392"/>
      <c r="C36" s="1321"/>
      <c r="D36" s="1321"/>
      <c r="E36" s="1321"/>
      <c r="F36" s="1321"/>
      <c r="G36" s="1322"/>
      <c r="H36" s="1413"/>
      <c r="I36" s="1414"/>
      <c r="J36" s="1406"/>
      <c r="K36" s="1406"/>
      <c r="L36" s="1406"/>
      <c r="M36" s="1406"/>
      <c r="N36" s="1406"/>
      <c r="O36" s="1406"/>
      <c r="P36" s="1406"/>
      <c r="Q36" s="1406"/>
      <c r="R36" s="1407"/>
      <c r="S36" s="1408"/>
      <c r="T36" s="1408"/>
      <c r="U36" s="1409"/>
      <c r="V36" s="1410"/>
      <c r="W36" s="1411"/>
      <c r="X36" s="1411"/>
      <c r="Y36" s="1412"/>
      <c r="Z36" s="1407"/>
      <c r="AA36" s="1408"/>
      <c r="AB36" s="1408"/>
      <c r="AC36" s="1409"/>
      <c r="AD36" s="1397"/>
      <c r="AE36" s="1398"/>
      <c r="AF36" s="1398"/>
      <c r="AG36" s="1399"/>
      <c r="AH36" s="1360"/>
      <c r="AI36" s="1361"/>
      <c r="AJ36" s="1361"/>
      <c r="AK36" s="1362"/>
      <c r="AL36" s="1404"/>
      <c r="AM36" s="1404"/>
      <c r="AN36" s="1404"/>
      <c r="AO36" s="1405"/>
    </row>
    <row r="37" spans="1:41" ht="6.75" customHeight="1">
      <c r="A37" s="1336"/>
      <c r="B37" s="1338" t="s">
        <v>594</v>
      </c>
      <c r="C37" s="1341" t="s">
        <v>595</v>
      </c>
      <c r="D37" s="1341"/>
      <c r="E37" s="1341"/>
      <c r="F37" s="1341"/>
      <c r="G37" s="1341"/>
      <c r="H37" s="1342" t="s">
        <v>596</v>
      </c>
      <c r="I37" s="1343"/>
      <c r="J37" s="1344"/>
      <c r="K37" s="1344"/>
      <c r="L37" s="1344"/>
      <c r="M37" s="1344"/>
      <c r="N37" s="1344"/>
      <c r="O37" s="1344"/>
      <c r="P37" s="1344"/>
      <c r="Q37" s="1344"/>
      <c r="R37" s="1363"/>
      <c r="S37" s="1364"/>
      <c r="T37" s="1364"/>
      <c r="U37" s="1365"/>
      <c r="V37" s="1387"/>
      <c r="W37" s="1388"/>
      <c r="X37" s="1388"/>
      <c r="Y37" s="1389"/>
      <c r="Z37" s="1363"/>
      <c r="AA37" s="1364"/>
      <c r="AB37" s="1364"/>
      <c r="AC37" s="1365"/>
      <c r="AD37" s="1366"/>
      <c r="AE37" s="1367"/>
      <c r="AF37" s="1367"/>
      <c r="AG37" s="1368"/>
      <c r="AH37" s="1366"/>
      <c r="AI37" s="1367"/>
      <c r="AJ37" s="1367"/>
      <c r="AK37" s="1368"/>
      <c r="AL37" s="1369"/>
      <c r="AM37" s="1369"/>
      <c r="AN37" s="1369"/>
      <c r="AO37" s="1370"/>
    </row>
    <row r="38" spans="1:41" ht="6.75" customHeight="1">
      <c r="A38" s="1336"/>
      <c r="B38" s="1339"/>
      <c r="C38" s="1285"/>
      <c r="D38" s="1285"/>
      <c r="E38" s="1285"/>
      <c r="F38" s="1285"/>
      <c r="G38" s="1285"/>
      <c r="H38" s="1293"/>
      <c r="I38" s="1295"/>
      <c r="J38" s="1359"/>
      <c r="K38" s="1359"/>
      <c r="L38" s="1359"/>
      <c r="M38" s="1359"/>
      <c r="N38" s="1359"/>
      <c r="O38" s="1359"/>
      <c r="P38" s="1359"/>
      <c r="Q38" s="1359"/>
      <c r="R38" s="1360"/>
      <c r="S38" s="1361"/>
      <c r="T38" s="1361"/>
      <c r="U38" s="1362"/>
      <c r="V38" s="1347"/>
      <c r="W38" s="1348"/>
      <c r="X38" s="1348"/>
      <c r="Y38" s="1349"/>
      <c r="Z38" s="1360"/>
      <c r="AA38" s="1361"/>
      <c r="AB38" s="1361"/>
      <c r="AC38" s="1362"/>
      <c r="AD38" s="1347"/>
      <c r="AE38" s="1348"/>
      <c r="AF38" s="1348"/>
      <c r="AG38" s="1349"/>
      <c r="AH38" s="1347"/>
      <c r="AI38" s="1348"/>
      <c r="AJ38" s="1348"/>
      <c r="AK38" s="1349"/>
      <c r="AL38" s="1350"/>
      <c r="AM38" s="1350"/>
      <c r="AN38" s="1350"/>
      <c r="AO38" s="1351"/>
    </row>
    <row r="39" spans="1:41" ht="6.75" customHeight="1">
      <c r="A39" s="1336"/>
      <c r="B39" s="1339"/>
      <c r="C39" s="1285" t="s">
        <v>597</v>
      </c>
      <c r="D39" s="1285"/>
      <c r="E39" s="1285"/>
      <c r="F39" s="1285"/>
      <c r="G39" s="1285"/>
      <c r="H39" s="1293" t="s">
        <v>598</v>
      </c>
      <c r="I39" s="1295"/>
      <c r="J39" s="1352"/>
      <c r="K39" s="1352"/>
      <c r="L39" s="1352"/>
      <c r="M39" s="1352"/>
      <c r="N39" s="1352"/>
      <c r="O39" s="1352"/>
      <c r="P39" s="1352"/>
      <c r="Q39" s="1352"/>
      <c r="R39" s="1353"/>
      <c r="S39" s="1354"/>
      <c r="T39" s="1354"/>
      <c r="U39" s="1355"/>
      <c r="V39" s="1353"/>
      <c r="W39" s="1354"/>
      <c r="X39" s="1354"/>
      <c r="Y39" s="1355"/>
      <c r="Z39" s="1353"/>
      <c r="AA39" s="1354"/>
      <c r="AB39" s="1354"/>
      <c r="AC39" s="1355"/>
      <c r="AD39" s="1356"/>
      <c r="AE39" s="1357"/>
      <c r="AF39" s="1357"/>
      <c r="AG39" s="1358"/>
      <c r="AH39" s="1356"/>
      <c r="AI39" s="1357"/>
      <c r="AJ39" s="1357"/>
      <c r="AK39" s="1358"/>
      <c r="AL39" s="1371"/>
      <c r="AM39" s="1371"/>
      <c r="AN39" s="1371"/>
      <c r="AO39" s="1372"/>
    </row>
    <row r="40" spans="1:41" ht="6.75" customHeight="1">
      <c r="A40" s="1336"/>
      <c r="B40" s="1339"/>
      <c r="C40" s="1285"/>
      <c r="D40" s="1285"/>
      <c r="E40" s="1285"/>
      <c r="F40" s="1285"/>
      <c r="G40" s="1285"/>
      <c r="H40" s="1293"/>
      <c r="I40" s="1295"/>
      <c r="J40" s="1359"/>
      <c r="K40" s="1359"/>
      <c r="L40" s="1359"/>
      <c r="M40" s="1359"/>
      <c r="N40" s="1359"/>
      <c r="O40" s="1359"/>
      <c r="P40" s="1359"/>
      <c r="Q40" s="1359"/>
      <c r="R40" s="1360"/>
      <c r="S40" s="1361"/>
      <c r="T40" s="1361"/>
      <c r="U40" s="1362"/>
      <c r="V40" s="1360"/>
      <c r="W40" s="1361"/>
      <c r="X40" s="1361"/>
      <c r="Y40" s="1362"/>
      <c r="Z40" s="1360"/>
      <c r="AA40" s="1361"/>
      <c r="AB40" s="1361"/>
      <c r="AC40" s="1362"/>
      <c r="AD40" s="1347"/>
      <c r="AE40" s="1348"/>
      <c r="AF40" s="1348"/>
      <c r="AG40" s="1349"/>
      <c r="AH40" s="1347"/>
      <c r="AI40" s="1348"/>
      <c r="AJ40" s="1348"/>
      <c r="AK40" s="1349"/>
      <c r="AL40" s="1350"/>
      <c r="AM40" s="1350"/>
      <c r="AN40" s="1350"/>
      <c r="AO40" s="1351"/>
    </row>
    <row r="41" spans="1:41" ht="6.75" customHeight="1">
      <c r="A41" s="1336"/>
      <c r="B41" s="1339"/>
      <c r="C41" s="1383" t="s">
        <v>586</v>
      </c>
      <c r="D41" s="1383"/>
      <c r="E41" s="1383"/>
      <c r="F41" s="1383"/>
      <c r="G41" s="1383"/>
      <c r="H41" s="1293" t="s">
        <v>599</v>
      </c>
      <c r="I41" s="1295"/>
      <c r="J41" s="1352">
        <f>SUM(J39,J37)</f>
        <v>0</v>
      </c>
      <c r="K41" s="1352"/>
      <c r="L41" s="1352"/>
      <c r="M41" s="1352">
        <f>SUM(M39,M37)</f>
        <v>0</v>
      </c>
      <c r="N41" s="1352"/>
      <c r="O41" s="1352"/>
      <c r="P41" s="1352"/>
      <c r="Q41" s="1352"/>
      <c r="R41" s="1353">
        <f>SUM(R39,R37)</f>
        <v>0</v>
      </c>
      <c r="S41" s="1354"/>
      <c r="T41" s="1354"/>
      <c r="U41" s="1355"/>
      <c r="V41" s="1353">
        <f>SUM(V39)</f>
        <v>0</v>
      </c>
      <c r="W41" s="1354"/>
      <c r="X41" s="1354"/>
      <c r="Y41" s="1355"/>
      <c r="Z41" s="1353">
        <f>SUM(Z39,Z37)</f>
        <v>0</v>
      </c>
      <c r="AA41" s="1354"/>
      <c r="AB41" s="1354"/>
      <c r="AC41" s="1355"/>
      <c r="AD41" s="1353"/>
      <c r="AE41" s="1354"/>
      <c r="AF41" s="1354"/>
      <c r="AG41" s="1355"/>
      <c r="AH41" s="1353"/>
      <c r="AI41" s="1354"/>
      <c r="AJ41" s="1354"/>
      <c r="AK41" s="1355"/>
      <c r="AL41" s="1352"/>
      <c r="AM41" s="1352"/>
      <c r="AN41" s="1352"/>
      <c r="AO41" s="1395"/>
    </row>
    <row r="42" spans="1:41" ht="6.75" customHeight="1">
      <c r="A42" s="1336"/>
      <c r="B42" s="1340"/>
      <c r="C42" s="1384"/>
      <c r="D42" s="1384"/>
      <c r="E42" s="1384"/>
      <c r="F42" s="1384"/>
      <c r="G42" s="1384"/>
      <c r="H42" s="1385"/>
      <c r="I42" s="1386"/>
      <c r="J42" s="1396">
        <f>SUM(J40,J38)</f>
        <v>0</v>
      </c>
      <c r="K42" s="1396"/>
      <c r="L42" s="1396"/>
      <c r="M42" s="1396">
        <f>SUM(M40,M38)</f>
        <v>0</v>
      </c>
      <c r="N42" s="1396"/>
      <c r="O42" s="1396"/>
      <c r="P42" s="1396"/>
      <c r="Q42" s="1396"/>
      <c r="R42" s="1397">
        <f>SUM(R40,R38)</f>
        <v>0</v>
      </c>
      <c r="S42" s="1398"/>
      <c r="T42" s="1398"/>
      <c r="U42" s="1399"/>
      <c r="V42" s="1397">
        <f>SUM(V40)</f>
        <v>0</v>
      </c>
      <c r="W42" s="1398"/>
      <c r="X42" s="1398"/>
      <c r="Y42" s="1399"/>
      <c r="Z42" s="1397">
        <f>SUM(Z40,Z38)</f>
        <v>0</v>
      </c>
      <c r="AA42" s="1398"/>
      <c r="AB42" s="1398"/>
      <c r="AC42" s="1399"/>
      <c r="AD42" s="1397">
        <f>IF(R42&lt;0,V42+Z42,0)</f>
        <v>0</v>
      </c>
      <c r="AE42" s="1398"/>
      <c r="AF42" s="1398"/>
      <c r="AG42" s="1399"/>
      <c r="AH42" s="1397">
        <f>IF(R42+V42+Z42-AD42&lt;0,0,R42+V42+Z42-AD42)</f>
        <v>0</v>
      </c>
      <c r="AI42" s="1398"/>
      <c r="AJ42" s="1398"/>
      <c r="AK42" s="1399"/>
      <c r="AL42" s="1396"/>
      <c r="AM42" s="1396"/>
      <c r="AN42" s="1396"/>
      <c r="AO42" s="1400"/>
    </row>
    <row r="43" spans="1:41" ht="6.75" customHeight="1">
      <c r="A43" s="1336"/>
      <c r="B43" s="1390" t="s">
        <v>600</v>
      </c>
      <c r="C43" s="1393" t="s">
        <v>589</v>
      </c>
      <c r="D43" s="1393"/>
      <c r="E43" s="1393"/>
      <c r="F43" s="1393"/>
      <c r="G43" s="1394"/>
      <c r="H43" s="1342" t="s">
        <v>601</v>
      </c>
      <c r="I43" s="1343"/>
      <c r="J43" s="1344"/>
      <c r="K43" s="1344"/>
      <c r="L43" s="1344"/>
      <c r="M43" s="1344"/>
      <c r="N43" s="1344"/>
      <c r="O43" s="1344"/>
      <c r="P43" s="1344"/>
      <c r="Q43" s="1344"/>
      <c r="R43" s="1363"/>
      <c r="S43" s="1364"/>
      <c r="T43" s="1364"/>
      <c r="U43" s="1365"/>
      <c r="V43" s="1387"/>
      <c r="W43" s="1388"/>
      <c r="X43" s="1388"/>
      <c r="Y43" s="1389"/>
      <c r="Z43" s="1363"/>
      <c r="AA43" s="1364"/>
      <c r="AB43" s="1364"/>
      <c r="AC43" s="1365"/>
      <c r="AD43" s="1387"/>
      <c r="AE43" s="1388"/>
      <c r="AF43" s="1388"/>
      <c r="AG43" s="1389"/>
      <c r="AH43" s="1363"/>
      <c r="AI43" s="1364"/>
      <c r="AJ43" s="1364"/>
      <c r="AK43" s="1365"/>
      <c r="AL43" s="1369"/>
      <c r="AM43" s="1369"/>
      <c r="AN43" s="1369"/>
      <c r="AO43" s="1370"/>
    </row>
    <row r="44" spans="1:41" ht="6.75" customHeight="1">
      <c r="A44" s="1336"/>
      <c r="B44" s="1391"/>
      <c r="C44" s="1321"/>
      <c r="D44" s="1321"/>
      <c r="E44" s="1321"/>
      <c r="F44" s="1321"/>
      <c r="G44" s="1322"/>
      <c r="H44" s="1293"/>
      <c r="I44" s="1295"/>
      <c r="J44" s="1359"/>
      <c r="K44" s="1359"/>
      <c r="L44" s="1359"/>
      <c r="M44" s="1359"/>
      <c r="N44" s="1359"/>
      <c r="O44" s="1359"/>
      <c r="P44" s="1359"/>
      <c r="Q44" s="1359"/>
      <c r="R44" s="1360"/>
      <c r="S44" s="1361"/>
      <c r="T44" s="1361"/>
      <c r="U44" s="1362"/>
      <c r="V44" s="1347"/>
      <c r="W44" s="1348"/>
      <c r="X44" s="1348"/>
      <c r="Y44" s="1349"/>
      <c r="Z44" s="1360"/>
      <c r="AA44" s="1361"/>
      <c r="AB44" s="1361"/>
      <c r="AC44" s="1362"/>
      <c r="AD44" s="1347">
        <f>IF(R44&lt;0,V44+Z44,0)</f>
        <v>0</v>
      </c>
      <c r="AE44" s="1348"/>
      <c r="AF44" s="1348"/>
      <c r="AG44" s="1349"/>
      <c r="AH44" s="1360">
        <f>IF(R44+V44+Z44-AD44&lt;0,0,R44+V44+Z44-AD44)</f>
        <v>0</v>
      </c>
      <c r="AI44" s="1361"/>
      <c r="AJ44" s="1361"/>
      <c r="AK44" s="1362"/>
      <c r="AL44" s="1350"/>
      <c r="AM44" s="1350"/>
      <c r="AN44" s="1350"/>
      <c r="AO44" s="1351"/>
    </row>
    <row r="45" spans="1:41" ht="6.75" customHeight="1">
      <c r="A45" s="1336"/>
      <c r="B45" s="1391"/>
      <c r="C45" s="1419" t="s">
        <v>602</v>
      </c>
      <c r="D45" s="1420"/>
      <c r="E45" s="1381" t="s">
        <v>595</v>
      </c>
      <c r="F45" s="1318"/>
      <c r="G45" s="1319"/>
      <c r="H45" s="1293" t="s">
        <v>603</v>
      </c>
      <c r="I45" s="1295"/>
      <c r="J45" s="1415"/>
      <c r="K45" s="1415"/>
      <c r="L45" s="1415"/>
      <c r="M45" s="1415"/>
      <c r="N45" s="1415"/>
      <c r="O45" s="1415"/>
      <c r="P45" s="1415"/>
      <c r="Q45" s="1415"/>
      <c r="R45" s="1401"/>
      <c r="S45" s="1402"/>
      <c r="T45" s="1402"/>
      <c r="U45" s="1403"/>
      <c r="V45" s="1416"/>
      <c r="W45" s="1417"/>
      <c r="X45" s="1417"/>
      <c r="Y45" s="1418"/>
      <c r="Z45" s="1401"/>
      <c r="AA45" s="1402"/>
      <c r="AB45" s="1402"/>
      <c r="AC45" s="1403"/>
      <c r="AD45" s="1416"/>
      <c r="AE45" s="1417"/>
      <c r="AF45" s="1417"/>
      <c r="AG45" s="1418"/>
      <c r="AH45" s="1401"/>
      <c r="AI45" s="1402"/>
      <c r="AJ45" s="1402"/>
      <c r="AK45" s="1403"/>
      <c r="AL45" s="1404"/>
      <c r="AM45" s="1404"/>
      <c r="AN45" s="1404"/>
      <c r="AO45" s="1405"/>
    </row>
    <row r="46" spans="1:41" ht="6.75" customHeight="1">
      <c r="A46" s="1336"/>
      <c r="B46" s="1391"/>
      <c r="C46" s="1421"/>
      <c r="D46" s="1422"/>
      <c r="E46" s="1380"/>
      <c r="F46" s="1324"/>
      <c r="G46" s="1325"/>
      <c r="H46" s="1293"/>
      <c r="I46" s="1295"/>
      <c r="J46" s="1359"/>
      <c r="K46" s="1359"/>
      <c r="L46" s="1359"/>
      <c r="M46" s="1359"/>
      <c r="N46" s="1359"/>
      <c r="O46" s="1359"/>
      <c r="P46" s="1359"/>
      <c r="Q46" s="1359"/>
      <c r="R46" s="1360"/>
      <c r="S46" s="1361"/>
      <c r="T46" s="1361"/>
      <c r="U46" s="1362"/>
      <c r="V46" s="1347"/>
      <c r="W46" s="1348"/>
      <c r="X46" s="1348"/>
      <c r="Y46" s="1349"/>
      <c r="Z46" s="1360"/>
      <c r="AA46" s="1361"/>
      <c r="AB46" s="1361"/>
      <c r="AC46" s="1362"/>
      <c r="AD46" s="1347">
        <f>IF(R46&lt;0,V46+Z46,0)</f>
        <v>0</v>
      </c>
      <c r="AE46" s="1348"/>
      <c r="AF46" s="1348"/>
      <c r="AG46" s="1349"/>
      <c r="AH46" s="1360">
        <f>IF(R46+V46+Z46-AD46&lt;0,0,R46+V46+Z46-AD46)</f>
        <v>0</v>
      </c>
      <c r="AI46" s="1361"/>
      <c r="AJ46" s="1361"/>
      <c r="AK46" s="1362"/>
      <c r="AL46" s="1350"/>
      <c r="AM46" s="1350"/>
      <c r="AN46" s="1350"/>
      <c r="AO46" s="1351"/>
    </row>
    <row r="47" spans="1:41" ht="6.75" customHeight="1">
      <c r="A47" s="1336"/>
      <c r="B47" s="1391"/>
      <c r="C47" s="1421"/>
      <c r="D47" s="1422"/>
      <c r="E47" s="1381" t="s">
        <v>597</v>
      </c>
      <c r="F47" s="1318"/>
      <c r="G47" s="1319"/>
      <c r="H47" s="1293" t="s">
        <v>604</v>
      </c>
      <c r="I47" s="1295"/>
      <c r="J47" s="1415"/>
      <c r="K47" s="1415"/>
      <c r="L47" s="1415"/>
      <c r="M47" s="1415"/>
      <c r="N47" s="1415"/>
      <c r="O47" s="1415"/>
      <c r="P47" s="1415"/>
      <c r="Q47" s="1415"/>
      <c r="R47" s="1401"/>
      <c r="S47" s="1402"/>
      <c r="T47" s="1402"/>
      <c r="U47" s="1403"/>
      <c r="V47" s="1416"/>
      <c r="W47" s="1417"/>
      <c r="X47" s="1417"/>
      <c r="Y47" s="1418"/>
      <c r="Z47" s="1401"/>
      <c r="AA47" s="1402"/>
      <c r="AB47" s="1402"/>
      <c r="AC47" s="1403"/>
      <c r="AD47" s="1416"/>
      <c r="AE47" s="1417"/>
      <c r="AF47" s="1417"/>
      <c r="AG47" s="1418"/>
      <c r="AH47" s="1401"/>
      <c r="AI47" s="1402"/>
      <c r="AJ47" s="1402"/>
      <c r="AK47" s="1403"/>
      <c r="AL47" s="1404"/>
      <c r="AM47" s="1404"/>
      <c r="AN47" s="1404"/>
      <c r="AO47" s="1405"/>
    </row>
    <row r="48" spans="1:41" ht="6.75" customHeight="1">
      <c r="A48" s="1336"/>
      <c r="B48" s="1391"/>
      <c r="C48" s="1423"/>
      <c r="D48" s="1424"/>
      <c r="E48" s="1380"/>
      <c r="F48" s="1324"/>
      <c r="G48" s="1325"/>
      <c r="H48" s="1293"/>
      <c r="I48" s="1295"/>
      <c r="J48" s="1359"/>
      <c r="K48" s="1359"/>
      <c r="L48" s="1359"/>
      <c r="M48" s="1359"/>
      <c r="N48" s="1359"/>
      <c r="O48" s="1359"/>
      <c r="P48" s="1359"/>
      <c r="Q48" s="1359"/>
      <c r="R48" s="1360"/>
      <c r="S48" s="1361"/>
      <c r="T48" s="1361"/>
      <c r="U48" s="1362"/>
      <c r="V48" s="1347"/>
      <c r="W48" s="1348"/>
      <c r="X48" s="1348"/>
      <c r="Y48" s="1349"/>
      <c r="Z48" s="1360"/>
      <c r="AA48" s="1361"/>
      <c r="AB48" s="1361"/>
      <c r="AC48" s="1362"/>
      <c r="AD48" s="1347">
        <f>IF(R48&lt;0,V48+Z48,0)</f>
        <v>0</v>
      </c>
      <c r="AE48" s="1348"/>
      <c r="AF48" s="1348"/>
      <c r="AG48" s="1349"/>
      <c r="AH48" s="1360">
        <f>IF(R48+V48+Z48-AD48&lt;0,0,R48+V48+Z48-AD48)</f>
        <v>0</v>
      </c>
      <c r="AI48" s="1361"/>
      <c r="AJ48" s="1361"/>
      <c r="AK48" s="1362"/>
      <c r="AL48" s="1350"/>
      <c r="AM48" s="1350"/>
      <c r="AN48" s="1350"/>
      <c r="AO48" s="1351"/>
    </row>
    <row r="49" spans="1:41" ht="6.75" customHeight="1">
      <c r="A49" s="1336"/>
      <c r="B49" s="1391"/>
      <c r="C49" s="1318" t="s">
        <v>591</v>
      </c>
      <c r="D49" s="1318"/>
      <c r="E49" s="1318"/>
      <c r="F49" s="1318"/>
      <c r="G49" s="1319"/>
      <c r="H49" s="1293" t="s">
        <v>605</v>
      </c>
      <c r="I49" s="1295"/>
      <c r="J49" s="1415"/>
      <c r="K49" s="1415"/>
      <c r="L49" s="1415"/>
      <c r="M49" s="1415"/>
      <c r="N49" s="1415"/>
      <c r="O49" s="1415"/>
      <c r="P49" s="1415"/>
      <c r="Q49" s="1415"/>
      <c r="R49" s="1401"/>
      <c r="S49" s="1402"/>
      <c r="T49" s="1402"/>
      <c r="U49" s="1403"/>
      <c r="V49" s="1416"/>
      <c r="W49" s="1417"/>
      <c r="X49" s="1417"/>
      <c r="Y49" s="1418"/>
      <c r="Z49" s="1401"/>
      <c r="AA49" s="1402"/>
      <c r="AB49" s="1402"/>
      <c r="AC49" s="1403"/>
      <c r="AD49" s="1416"/>
      <c r="AE49" s="1417"/>
      <c r="AF49" s="1417"/>
      <c r="AG49" s="1418"/>
      <c r="AH49" s="1401"/>
      <c r="AI49" s="1402"/>
      <c r="AJ49" s="1402"/>
      <c r="AK49" s="1403"/>
      <c r="AL49" s="1404"/>
      <c r="AM49" s="1404"/>
      <c r="AN49" s="1404"/>
      <c r="AO49" s="1405"/>
    </row>
    <row r="50" spans="1:41" ht="6.75" customHeight="1">
      <c r="A50" s="1336"/>
      <c r="B50" s="1391"/>
      <c r="C50" s="1324"/>
      <c r="D50" s="1324"/>
      <c r="E50" s="1324"/>
      <c r="F50" s="1324"/>
      <c r="G50" s="1325"/>
      <c r="H50" s="1293"/>
      <c r="I50" s="1295"/>
      <c r="J50" s="1359"/>
      <c r="K50" s="1359"/>
      <c r="L50" s="1359"/>
      <c r="M50" s="1359"/>
      <c r="N50" s="1359"/>
      <c r="O50" s="1359"/>
      <c r="P50" s="1359"/>
      <c r="Q50" s="1359"/>
      <c r="R50" s="1360"/>
      <c r="S50" s="1361"/>
      <c r="T50" s="1361"/>
      <c r="U50" s="1362"/>
      <c r="V50" s="1347"/>
      <c r="W50" s="1348"/>
      <c r="X50" s="1348"/>
      <c r="Y50" s="1349"/>
      <c r="Z50" s="1360"/>
      <c r="AA50" s="1361"/>
      <c r="AB50" s="1361"/>
      <c r="AC50" s="1362"/>
      <c r="AD50" s="1347">
        <f>IF(R50&lt;0,V50+Z50,0)</f>
        <v>0</v>
      </c>
      <c r="AE50" s="1348"/>
      <c r="AF50" s="1348"/>
      <c r="AG50" s="1349"/>
      <c r="AH50" s="1360">
        <f>IF(R50+V50+Z50-AD50&lt;0,0,R50+V50+Z50-AD50)</f>
        <v>0</v>
      </c>
      <c r="AI50" s="1361"/>
      <c r="AJ50" s="1361"/>
      <c r="AK50" s="1362"/>
      <c r="AL50" s="1350"/>
      <c r="AM50" s="1350"/>
      <c r="AN50" s="1350"/>
      <c r="AO50" s="1351"/>
    </row>
    <row r="51" spans="1:41" ht="6.75" customHeight="1">
      <c r="A51" s="1336"/>
      <c r="B51" s="1391"/>
      <c r="C51" s="1318" t="s">
        <v>586</v>
      </c>
      <c r="D51" s="1318"/>
      <c r="E51" s="1318"/>
      <c r="F51" s="1318"/>
      <c r="G51" s="1319"/>
      <c r="H51" s="1293" t="s">
        <v>606</v>
      </c>
      <c r="I51" s="1295"/>
      <c r="J51" s="1415"/>
      <c r="K51" s="1415"/>
      <c r="L51" s="1415"/>
      <c r="M51" s="1415"/>
      <c r="N51" s="1415"/>
      <c r="O51" s="1415"/>
      <c r="P51" s="1415"/>
      <c r="Q51" s="1415"/>
      <c r="R51" s="1401"/>
      <c r="S51" s="1402"/>
      <c r="T51" s="1402"/>
      <c r="U51" s="1403"/>
      <c r="V51" s="1416"/>
      <c r="W51" s="1417"/>
      <c r="X51" s="1417"/>
      <c r="Y51" s="1418"/>
      <c r="Z51" s="1401"/>
      <c r="AA51" s="1402"/>
      <c r="AB51" s="1402"/>
      <c r="AC51" s="1403"/>
      <c r="AD51" s="1401"/>
      <c r="AE51" s="1402"/>
      <c r="AF51" s="1402"/>
      <c r="AG51" s="1403"/>
      <c r="AH51" s="1401"/>
      <c r="AI51" s="1402"/>
      <c r="AJ51" s="1402"/>
      <c r="AK51" s="1403"/>
      <c r="AL51" s="1404"/>
      <c r="AM51" s="1404"/>
      <c r="AN51" s="1404"/>
      <c r="AO51" s="1405"/>
    </row>
    <row r="52" spans="1:41" ht="6.75" customHeight="1">
      <c r="A52" s="1336"/>
      <c r="B52" s="1392"/>
      <c r="C52" s="1425"/>
      <c r="D52" s="1425"/>
      <c r="E52" s="1425"/>
      <c r="F52" s="1425"/>
      <c r="G52" s="1414"/>
      <c r="H52" s="1385"/>
      <c r="I52" s="1386"/>
      <c r="J52" s="1359"/>
      <c r="K52" s="1359"/>
      <c r="L52" s="1359"/>
      <c r="M52" s="1359"/>
      <c r="N52" s="1359"/>
      <c r="O52" s="1359"/>
      <c r="P52" s="1359"/>
      <c r="Q52" s="1359"/>
      <c r="R52" s="1360"/>
      <c r="S52" s="1361"/>
      <c r="T52" s="1361"/>
      <c r="U52" s="1362"/>
      <c r="V52" s="1347"/>
      <c r="W52" s="1348"/>
      <c r="X52" s="1348"/>
      <c r="Y52" s="1349"/>
      <c r="Z52" s="1360"/>
      <c r="AA52" s="1361"/>
      <c r="AB52" s="1361"/>
      <c r="AC52" s="1362"/>
      <c r="AD52" s="1360">
        <f>IF(R52&lt;0,V52+Z52,0)</f>
        <v>0</v>
      </c>
      <c r="AE52" s="1361"/>
      <c r="AF52" s="1361"/>
      <c r="AG52" s="1362"/>
      <c r="AH52" s="1360">
        <f>IF(R52+V52+Z52-AD52&lt;0,0,R52+V52+Z52-AD52)</f>
        <v>0</v>
      </c>
      <c r="AI52" s="1361"/>
      <c r="AJ52" s="1361"/>
      <c r="AK52" s="1362"/>
      <c r="AL52" s="1350"/>
      <c r="AM52" s="1350"/>
      <c r="AN52" s="1350"/>
      <c r="AO52" s="1351"/>
    </row>
    <row r="53" spans="1:41" ht="6.75" customHeight="1">
      <c r="A53" s="1336"/>
      <c r="B53" s="1338" t="s">
        <v>607</v>
      </c>
      <c r="C53" s="1341" t="s">
        <v>589</v>
      </c>
      <c r="D53" s="1341"/>
      <c r="E53" s="1341"/>
      <c r="F53" s="1341"/>
      <c r="G53" s="1341"/>
      <c r="H53" s="1342" t="s">
        <v>608</v>
      </c>
      <c r="I53" s="1343"/>
      <c r="J53" s="1344"/>
      <c r="K53" s="1344"/>
      <c r="L53" s="1344"/>
      <c r="M53" s="1344"/>
      <c r="N53" s="1344"/>
      <c r="O53" s="1344"/>
      <c r="P53" s="1344"/>
      <c r="Q53" s="1344"/>
      <c r="R53" s="1363"/>
      <c r="S53" s="1364"/>
      <c r="T53" s="1364"/>
      <c r="U53" s="1365"/>
      <c r="V53" s="1387"/>
      <c r="W53" s="1388"/>
      <c r="X53" s="1388"/>
      <c r="Y53" s="1389"/>
      <c r="Z53" s="1363"/>
      <c r="AA53" s="1364"/>
      <c r="AB53" s="1364"/>
      <c r="AC53" s="1365"/>
      <c r="AD53" s="1387"/>
      <c r="AE53" s="1388"/>
      <c r="AF53" s="1388"/>
      <c r="AG53" s="1389"/>
      <c r="AH53" s="1387"/>
      <c r="AI53" s="1388"/>
      <c r="AJ53" s="1388"/>
      <c r="AK53" s="1389"/>
      <c r="AL53" s="1369"/>
      <c r="AM53" s="1369"/>
      <c r="AN53" s="1369"/>
      <c r="AO53" s="1370"/>
    </row>
    <row r="54" spans="1:41" ht="6.75" customHeight="1">
      <c r="A54" s="1336"/>
      <c r="B54" s="1339"/>
      <c r="C54" s="1285"/>
      <c r="D54" s="1285"/>
      <c r="E54" s="1285"/>
      <c r="F54" s="1285"/>
      <c r="G54" s="1285"/>
      <c r="H54" s="1293"/>
      <c r="I54" s="1295"/>
      <c r="J54" s="1359"/>
      <c r="K54" s="1359"/>
      <c r="L54" s="1359"/>
      <c r="M54" s="1359"/>
      <c r="N54" s="1359"/>
      <c r="O54" s="1359"/>
      <c r="P54" s="1359"/>
      <c r="Q54" s="1359"/>
      <c r="R54" s="1360"/>
      <c r="S54" s="1361"/>
      <c r="T54" s="1361"/>
      <c r="U54" s="1362"/>
      <c r="V54" s="1347"/>
      <c r="W54" s="1348"/>
      <c r="X54" s="1348"/>
      <c r="Y54" s="1349"/>
      <c r="Z54" s="1360"/>
      <c r="AA54" s="1361"/>
      <c r="AB54" s="1361"/>
      <c r="AC54" s="1362"/>
      <c r="AD54" s="1347"/>
      <c r="AE54" s="1348"/>
      <c r="AF54" s="1348"/>
      <c r="AG54" s="1349"/>
      <c r="AH54" s="1347"/>
      <c r="AI54" s="1348"/>
      <c r="AJ54" s="1348"/>
      <c r="AK54" s="1349"/>
      <c r="AL54" s="1350"/>
      <c r="AM54" s="1350"/>
      <c r="AN54" s="1350"/>
      <c r="AO54" s="1351"/>
    </row>
    <row r="55" spans="1:41" ht="6.75" customHeight="1">
      <c r="A55" s="1336"/>
      <c r="B55" s="1339"/>
      <c r="C55" s="1285" t="s">
        <v>609</v>
      </c>
      <c r="D55" s="1285"/>
      <c r="E55" s="1285"/>
      <c r="F55" s="1285"/>
      <c r="G55" s="1285"/>
      <c r="H55" s="1293" t="s">
        <v>610</v>
      </c>
      <c r="I55" s="1295"/>
      <c r="J55" s="1352"/>
      <c r="K55" s="1352"/>
      <c r="L55" s="1352"/>
      <c r="M55" s="1352"/>
      <c r="N55" s="1352"/>
      <c r="O55" s="1352"/>
      <c r="P55" s="1352"/>
      <c r="Q55" s="1352"/>
      <c r="R55" s="1353"/>
      <c r="S55" s="1354"/>
      <c r="T55" s="1354"/>
      <c r="U55" s="1355"/>
      <c r="V55" s="1373"/>
      <c r="W55" s="1374"/>
      <c r="X55" s="1374"/>
      <c r="Y55" s="1375"/>
      <c r="Z55" s="1353"/>
      <c r="AA55" s="1354"/>
      <c r="AB55" s="1354"/>
      <c r="AC55" s="1355"/>
      <c r="AD55" s="1373"/>
      <c r="AE55" s="1374"/>
      <c r="AF55" s="1374"/>
      <c r="AG55" s="1375"/>
      <c r="AH55" s="1373"/>
      <c r="AI55" s="1374"/>
      <c r="AJ55" s="1374"/>
      <c r="AK55" s="1375"/>
      <c r="AL55" s="1371"/>
      <c r="AM55" s="1371"/>
      <c r="AN55" s="1371"/>
      <c r="AO55" s="1372"/>
    </row>
    <row r="56" spans="1:41" ht="6.75" customHeight="1">
      <c r="A56" s="1336"/>
      <c r="B56" s="1339"/>
      <c r="C56" s="1285"/>
      <c r="D56" s="1285"/>
      <c r="E56" s="1285"/>
      <c r="F56" s="1285"/>
      <c r="G56" s="1285"/>
      <c r="H56" s="1293"/>
      <c r="I56" s="1295"/>
      <c r="J56" s="1359"/>
      <c r="K56" s="1359"/>
      <c r="L56" s="1359"/>
      <c r="M56" s="1359"/>
      <c r="N56" s="1359"/>
      <c r="O56" s="1359"/>
      <c r="P56" s="1359"/>
      <c r="Q56" s="1359"/>
      <c r="R56" s="1360"/>
      <c r="S56" s="1361"/>
      <c r="T56" s="1361"/>
      <c r="U56" s="1362"/>
      <c r="V56" s="1347"/>
      <c r="W56" s="1348"/>
      <c r="X56" s="1348"/>
      <c r="Y56" s="1349"/>
      <c r="Z56" s="1360"/>
      <c r="AA56" s="1361"/>
      <c r="AB56" s="1361"/>
      <c r="AC56" s="1362"/>
      <c r="AD56" s="1347"/>
      <c r="AE56" s="1348"/>
      <c r="AF56" s="1348"/>
      <c r="AG56" s="1349"/>
      <c r="AH56" s="1347"/>
      <c r="AI56" s="1348"/>
      <c r="AJ56" s="1348"/>
      <c r="AK56" s="1349"/>
      <c r="AL56" s="1350"/>
      <c r="AM56" s="1350"/>
      <c r="AN56" s="1350"/>
      <c r="AO56" s="1351"/>
    </row>
    <row r="57" spans="1:41" ht="6.75" customHeight="1">
      <c r="A57" s="1336"/>
      <c r="B57" s="1339"/>
      <c r="C57" s="1285" t="s">
        <v>597</v>
      </c>
      <c r="D57" s="1285"/>
      <c r="E57" s="1285"/>
      <c r="F57" s="1285"/>
      <c r="G57" s="1285"/>
      <c r="H57" s="1293" t="s">
        <v>611</v>
      </c>
      <c r="I57" s="1295"/>
      <c r="J57" s="1352"/>
      <c r="K57" s="1352"/>
      <c r="L57" s="1352"/>
      <c r="M57" s="1352"/>
      <c r="N57" s="1352"/>
      <c r="O57" s="1352"/>
      <c r="P57" s="1352"/>
      <c r="Q57" s="1352"/>
      <c r="R57" s="1353"/>
      <c r="S57" s="1354"/>
      <c r="T57" s="1354"/>
      <c r="U57" s="1355"/>
      <c r="V57" s="1373"/>
      <c r="W57" s="1374"/>
      <c r="X57" s="1374"/>
      <c r="Y57" s="1375"/>
      <c r="Z57" s="1353"/>
      <c r="AA57" s="1354"/>
      <c r="AB57" s="1354"/>
      <c r="AC57" s="1355"/>
      <c r="AD57" s="1373"/>
      <c r="AE57" s="1374"/>
      <c r="AF57" s="1374"/>
      <c r="AG57" s="1375"/>
      <c r="AH57" s="1373"/>
      <c r="AI57" s="1374"/>
      <c r="AJ57" s="1374"/>
      <c r="AK57" s="1375"/>
      <c r="AL57" s="1371"/>
      <c r="AM57" s="1371"/>
      <c r="AN57" s="1371"/>
      <c r="AO57" s="1372"/>
    </row>
    <row r="58" spans="1:41" ht="6.75" customHeight="1">
      <c r="A58" s="1336"/>
      <c r="B58" s="1339"/>
      <c r="C58" s="1285"/>
      <c r="D58" s="1285"/>
      <c r="E58" s="1285"/>
      <c r="F58" s="1285"/>
      <c r="G58" s="1285"/>
      <c r="H58" s="1293"/>
      <c r="I58" s="1295"/>
      <c r="J58" s="1359"/>
      <c r="K58" s="1359"/>
      <c r="L58" s="1359"/>
      <c r="M58" s="1359"/>
      <c r="N58" s="1359"/>
      <c r="O58" s="1359"/>
      <c r="P58" s="1359"/>
      <c r="Q58" s="1359"/>
      <c r="R58" s="1360"/>
      <c r="S58" s="1361"/>
      <c r="T58" s="1361"/>
      <c r="U58" s="1362"/>
      <c r="V58" s="1347"/>
      <c r="W58" s="1348"/>
      <c r="X58" s="1348"/>
      <c r="Y58" s="1349"/>
      <c r="Z58" s="1360"/>
      <c r="AA58" s="1361"/>
      <c r="AB58" s="1361"/>
      <c r="AC58" s="1362"/>
      <c r="AD58" s="1347"/>
      <c r="AE58" s="1348"/>
      <c r="AF58" s="1348"/>
      <c r="AG58" s="1349"/>
      <c r="AH58" s="1347"/>
      <c r="AI58" s="1348"/>
      <c r="AJ58" s="1348"/>
      <c r="AK58" s="1349"/>
      <c r="AL58" s="1350"/>
      <c r="AM58" s="1350"/>
      <c r="AN58" s="1350"/>
      <c r="AO58" s="1351"/>
    </row>
    <row r="59" spans="1:41" ht="6.75" customHeight="1">
      <c r="A59" s="1336"/>
      <c r="B59" s="1339"/>
      <c r="C59" s="1383" t="s">
        <v>586</v>
      </c>
      <c r="D59" s="1383"/>
      <c r="E59" s="1383"/>
      <c r="F59" s="1383"/>
      <c r="G59" s="1383"/>
      <c r="H59" s="1293" t="s">
        <v>612</v>
      </c>
      <c r="I59" s="1295"/>
      <c r="J59" s="1352">
        <f>SUM(J55,J53)</f>
        <v>0</v>
      </c>
      <c r="K59" s="1352"/>
      <c r="L59" s="1352"/>
      <c r="M59" s="1352">
        <f>SUM(M55,M53)</f>
        <v>0</v>
      </c>
      <c r="N59" s="1352"/>
      <c r="O59" s="1352"/>
      <c r="P59" s="1352"/>
      <c r="Q59" s="1352"/>
      <c r="R59" s="1353">
        <f>SUM(R55,R53)</f>
        <v>0</v>
      </c>
      <c r="S59" s="1354"/>
      <c r="T59" s="1354"/>
      <c r="U59" s="1355"/>
      <c r="V59" s="1373"/>
      <c r="W59" s="1374"/>
      <c r="X59" s="1374"/>
      <c r="Y59" s="1375"/>
      <c r="Z59" s="1353">
        <f>SUM(Z55,Z53)</f>
        <v>0</v>
      </c>
      <c r="AA59" s="1354"/>
      <c r="AB59" s="1354"/>
      <c r="AC59" s="1355"/>
      <c r="AD59" s="1353">
        <f t="shared" ref="AD59" si="0">SUM(AD55,AD53)</f>
        <v>0</v>
      </c>
      <c r="AE59" s="1354"/>
      <c r="AF59" s="1354"/>
      <c r="AG59" s="1355"/>
      <c r="AH59" s="1353">
        <f t="shared" ref="AH59:AH60" si="1">SUM(AH55,AH53)</f>
        <v>0</v>
      </c>
      <c r="AI59" s="1354"/>
      <c r="AJ59" s="1354"/>
      <c r="AK59" s="1355"/>
      <c r="AL59" s="1371"/>
      <c r="AM59" s="1371"/>
      <c r="AN59" s="1371"/>
      <c r="AO59" s="1372"/>
    </row>
    <row r="60" spans="1:41" ht="6.75" customHeight="1">
      <c r="A60" s="1336"/>
      <c r="B60" s="1340"/>
      <c r="C60" s="1384"/>
      <c r="D60" s="1384"/>
      <c r="E60" s="1384"/>
      <c r="F60" s="1384"/>
      <c r="G60" s="1384"/>
      <c r="H60" s="1385"/>
      <c r="I60" s="1386"/>
      <c r="J60" s="1396">
        <f>SUM(J56,J54)</f>
        <v>0</v>
      </c>
      <c r="K60" s="1396"/>
      <c r="L60" s="1396"/>
      <c r="M60" s="1396">
        <f>SUM(M56,M54)</f>
        <v>0</v>
      </c>
      <c r="N60" s="1396"/>
      <c r="O60" s="1396"/>
      <c r="P60" s="1396"/>
      <c r="Q60" s="1396"/>
      <c r="R60" s="1397">
        <f>SUM(R56,R54)</f>
        <v>0</v>
      </c>
      <c r="S60" s="1398"/>
      <c r="T60" s="1398"/>
      <c r="U60" s="1399"/>
      <c r="V60" s="1430"/>
      <c r="W60" s="1431"/>
      <c r="X60" s="1431"/>
      <c r="Y60" s="1432"/>
      <c r="Z60" s="1397">
        <f>SUM(Z56,Z54)</f>
        <v>0</v>
      </c>
      <c r="AA60" s="1398"/>
      <c r="AB60" s="1398"/>
      <c r="AC60" s="1399"/>
      <c r="AD60" s="1397">
        <f>IF(R60&lt;0,V60+Z60,0)</f>
        <v>0</v>
      </c>
      <c r="AE60" s="1398"/>
      <c r="AF60" s="1398"/>
      <c r="AG60" s="1399"/>
      <c r="AH60" s="1397">
        <f t="shared" si="1"/>
        <v>0</v>
      </c>
      <c r="AI60" s="1398"/>
      <c r="AJ60" s="1398"/>
      <c r="AK60" s="1399"/>
      <c r="AL60" s="1428"/>
      <c r="AM60" s="1428"/>
      <c r="AN60" s="1428"/>
      <c r="AO60" s="1429"/>
    </row>
    <row r="61" spans="1:41" ht="6.75" customHeight="1">
      <c r="A61" s="1336"/>
      <c r="B61" s="1379" t="s">
        <v>613</v>
      </c>
      <c r="C61" s="1321"/>
      <c r="D61" s="1321"/>
      <c r="E61" s="1321"/>
      <c r="F61" s="1321"/>
      <c r="G61" s="1322"/>
      <c r="H61" s="1380" t="s">
        <v>614</v>
      </c>
      <c r="I61" s="1325"/>
      <c r="J61" s="1415"/>
      <c r="K61" s="1415"/>
      <c r="L61" s="1415"/>
      <c r="M61" s="1415"/>
      <c r="N61" s="1415"/>
      <c r="O61" s="1415"/>
      <c r="P61" s="1415"/>
      <c r="Q61" s="1415"/>
      <c r="R61" s="1401"/>
      <c r="S61" s="1402"/>
      <c r="T61" s="1402"/>
      <c r="U61" s="1403"/>
      <c r="V61" s="1401"/>
      <c r="W61" s="1402"/>
      <c r="X61" s="1402"/>
      <c r="Y61" s="1403"/>
      <c r="Z61" s="1401"/>
      <c r="AA61" s="1402"/>
      <c r="AB61" s="1402"/>
      <c r="AC61" s="1403"/>
      <c r="AD61" s="1401"/>
      <c r="AE61" s="1402"/>
      <c r="AF61" s="1402"/>
      <c r="AG61" s="1403"/>
      <c r="AH61" s="1401"/>
      <c r="AI61" s="1402"/>
      <c r="AJ61" s="1402"/>
      <c r="AK61" s="1403"/>
      <c r="AL61" s="1415"/>
      <c r="AM61" s="1415"/>
      <c r="AN61" s="1415"/>
      <c r="AO61" s="1426"/>
    </row>
    <row r="62" spans="1:41" ht="6.75" customHeight="1">
      <c r="A62" s="1336"/>
      <c r="B62" s="1380"/>
      <c r="C62" s="1324"/>
      <c r="D62" s="1324"/>
      <c r="E62" s="1324"/>
      <c r="F62" s="1324"/>
      <c r="G62" s="1325"/>
      <c r="H62" s="1293"/>
      <c r="I62" s="1295"/>
      <c r="J62" s="1359"/>
      <c r="K62" s="1359"/>
      <c r="L62" s="1359"/>
      <c r="M62" s="1359"/>
      <c r="N62" s="1359"/>
      <c r="O62" s="1359"/>
      <c r="P62" s="1359"/>
      <c r="Q62" s="1359"/>
      <c r="R62" s="1360"/>
      <c r="S62" s="1361"/>
      <c r="T62" s="1361"/>
      <c r="U62" s="1362"/>
      <c r="V62" s="1360"/>
      <c r="W62" s="1361"/>
      <c r="X62" s="1361"/>
      <c r="Y62" s="1362"/>
      <c r="Z62" s="1360"/>
      <c r="AA62" s="1361"/>
      <c r="AB62" s="1361"/>
      <c r="AC62" s="1362"/>
      <c r="AD62" s="1360"/>
      <c r="AE62" s="1361"/>
      <c r="AF62" s="1361"/>
      <c r="AG62" s="1362"/>
      <c r="AH62" s="1360"/>
      <c r="AI62" s="1361"/>
      <c r="AJ62" s="1361"/>
      <c r="AK62" s="1362"/>
      <c r="AL62" s="1359"/>
      <c r="AM62" s="1359"/>
      <c r="AN62" s="1359"/>
      <c r="AO62" s="1427"/>
    </row>
    <row r="63" spans="1:41" ht="6.75" customHeight="1">
      <c r="A63" s="1336"/>
      <c r="B63" s="1381" t="s">
        <v>615</v>
      </c>
      <c r="C63" s="1318"/>
      <c r="D63" s="1318"/>
      <c r="E63" s="1318"/>
      <c r="F63" s="1318"/>
      <c r="G63" s="1319"/>
      <c r="H63" s="1293" t="s">
        <v>616</v>
      </c>
      <c r="I63" s="1295"/>
      <c r="J63" s="1352"/>
      <c r="K63" s="1352"/>
      <c r="L63" s="1352"/>
      <c r="M63" s="1352"/>
      <c r="N63" s="1352"/>
      <c r="O63" s="1352"/>
      <c r="P63" s="1352"/>
      <c r="Q63" s="1352"/>
      <c r="R63" s="1353"/>
      <c r="S63" s="1354"/>
      <c r="T63" s="1354"/>
      <c r="U63" s="1355"/>
      <c r="V63" s="1353"/>
      <c r="W63" s="1354"/>
      <c r="X63" s="1354"/>
      <c r="Y63" s="1355"/>
      <c r="Z63" s="1353"/>
      <c r="AA63" s="1354"/>
      <c r="AB63" s="1354"/>
      <c r="AC63" s="1355"/>
      <c r="AD63" s="1353"/>
      <c r="AE63" s="1354"/>
      <c r="AF63" s="1354"/>
      <c r="AG63" s="1355"/>
      <c r="AH63" s="1353"/>
      <c r="AI63" s="1354"/>
      <c r="AJ63" s="1354"/>
      <c r="AK63" s="1355"/>
      <c r="AL63" s="1352"/>
      <c r="AM63" s="1352"/>
      <c r="AN63" s="1352"/>
      <c r="AO63" s="1395"/>
    </row>
    <row r="64" spans="1:41" ht="6.75" customHeight="1">
      <c r="A64" s="1336"/>
      <c r="B64" s="1380"/>
      <c r="C64" s="1324"/>
      <c r="D64" s="1324"/>
      <c r="E64" s="1324"/>
      <c r="F64" s="1324"/>
      <c r="G64" s="1325"/>
      <c r="H64" s="1293"/>
      <c r="I64" s="1295"/>
      <c r="J64" s="1359"/>
      <c r="K64" s="1359"/>
      <c r="L64" s="1359"/>
      <c r="M64" s="1359"/>
      <c r="N64" s="1359"/>
      <c r="O64" s="1359"/>
      <c r="P64" s="1359"/>
      <c r="Q64" s="1359"/>
      <c r="R64" s="1360"/>
      <c r="S64" s="1361"/>
      <c r="T64" s="1361"/>
      <c r="U64" s="1362"/>
      <c r="V64" s="1360"/>
      <c r="W64" s="1361"/>
      <c r="X64" s="1361"/>
      <c r="Y64" s="1362"/>
      <c r="Z64" s="1360"/>
      <c r="AA64" s="1361"/>
      <c r="AB64" s="1361"/>
      <c r="AC64" s="1362"/>
      <c r="AD64" s="1360"/>
      <c r="AE64" s="1361"/>
      <c r="AF64" s="1361"/>
      <c r="AG64" s="1362"/>
      <c r="AH64" s="1360"/>
      <c r="AI64" s="1361"/>
      <c r="AJ64" s="1361"/>
      <c r="AK64" s="1362"/>
      <c r="AL64" s="1359"/>
      <c r="AM64" s="1359"/>
      <c r="AN64" s="1359"/>
      <c r="AO64" s="1427"/>
    </row>
    <row r="65" spans="1:41" ht="6.75" customHeight="1">
      <c r="A65" s="1336"/>
      <c r="B65" s="1381" t="s">
        <v>617</v>
      </c>
      <c r="C65" s="1318"/>
      <c r="D65" s="1318"/>
      <c r="E65" s="1318"/>
      <c r="F65" s="1318"/>
      <c r="G65" s="1319"/>
      <c r="H65" s="1293" t="s">
        <v>618</v>
      </c>
      <c r="I65" s="1295"/>
      <c r="J65" s="1352"/>
      <c r="K65" s="1352"/>
      <c r="L65" s="1352"/>
      <c r="M65" s="1382"/>
      <c r="N65" s="1382"/>
      <c r="O65" s="1382"/>
      <c r="P65" s="1382"/>
      <c r="Q65" s="1382"/>
      <c r="R65" s="1353"/>
      <c r="S65" s="1354"/>
      <c r="T65" s="1354"/>
      <c r="U65" s="1355"/>
      <c r="V65" s="1373"/>
      <c r="W65" s="1374"/>
      <c r="X65" s="1374"/>
      <c r="Y65" s="1375"/>
      <c r="Z65" s="1353"/>
      <c r="AA65" s="1354"/>
      <c r="AB65" s="1354"/>
      <c r="AC65" s="1355"/>
      <c r="AD65" s="1353"/>
      <c r="AE65" s="1354"/>
      <c r="AF65" s="1354"/>
      <c r="AG65" s="1355"/>
      <c r="AH65" s="1353"/>
      <c r="AI65" s="1354"/>
      <c r="AJ65" s="1354"/>
      <c r="AK65" s="1355"/>
      <c r="AL65" s="1371"/>
      <c r="AM65" s="1371"/>
      <c r="AN65" s="1371"/>
      <c r="AO65" s="1372"/>
    </row>
    <row r="66" spans="1:41" ht="6.75" customHeight="1">
      <c r="A66" s="1336"/>
      <c r="B66" s="1380"/>
      <c r="C66" s="1324"/>
      <c r="D66" s="1324"/>
      <c r="E66" s="1324"/>
      <c r="F66" s="1324"/>
      <c r="G66" s="1325"/>
      <c r="H66" s="1293"/>
      <c r="I66" s="1295"/>
      <c r="J66" s="1359"/>
      <c r="K66" s="1359"/>
      <c r="L66" s="1359"/>
      <c r="M66" s="1350"/>
      <c r="N66" s="1350"/>
      <c r="O66" s="1350"/>
      <c r="P66" s="1350"/>
      <c r="Q66" s="1350"/>
      <c r="R66" s="1360"/>
      <c r="S66" s="1361"/>
      <c r="T66" s="1361"/>
      <c r="U66" s="1362"/>
      <c r="V66" s="1347"/>
      <c r="W66" s="1348"/>
      <c r="X66" s="1348"/>
      <c r="Y66" s="1349"/>
      <c r="Z66" s="1360"/>
      <c r="AA66" s="1361"/>
      <c r="AB66" s="1361"/>
      <c r="AC66" s="1362"/>
      <c r="AD66" s="1360"/>
      <c r="AE66" s="1361"/>
      <c r="AF66" s="1361"/>
      <c r="AG66" s="1362"/>
      <c r="AH66" s="1360"/>
      <c r="AI66" s="1361"/>
      <c r="AJ66" s="1361"/>
      <c r="AK66" s="1362"/>
      <c r="AL66" s="1350"/>
      <c r="AM66" s="1350"/>
      <c r="AN66" s="1350"/>
      <c r="AO66" s="1351"/>
    </row>
    <row r="67" spans="1:41" ht="6.75" customHeight="1">
      <c r="A67" s="1336"/>
      <c r="B67" s="1381" t="s">
        <v>619</v>
      </c>
      <c r="C67" s="1318"/>
      <c r="D67" s="1318"/>
      <c r="E67" s="1318"/>
      <c r="F67" s="1318"/>
      <c r="G67" s="1319"/>
      <c r="H67" s="1293" t="s">
        <v>620</v>
      </c>
      <c r="I67" s="1295"/>
      <c r="J67" s="1352"/>
      <c r="K67" s="1352"/>
      <c r="L67" s="1352"/>
      <c r="M67" s="1352"/>
      <c r="N67" s="1352"/>
      <c r="O67" s="1352"/>
      <c r="P67" s="1352"/>
      <c r="Q67" s="1352"/>
      <c r="R67" s="1353"/>
      <c r="S67" s="1354"/>
      <c r="T67" s="1354"/>
      <c r="U67" s="1355"/>
      <c r="V67" s="1373"/>
      <c r="W67" s="1374"/>
      <c r="X67" s="1374"/>
      <c r="Y67" s="1375"/>
      <c r="Z67" s="1353"/>
      <c r="AA67" s="1354"/>
      <c r="AB67" s="1354"/>
      <c r="AC67" s="1355"/>
      <c r="AD67" s="1353"/>
      <c r="AE67" s="1354"/>
      <c r="AF67" s="1354"/>
      <c r="AG67" s="1355"/>
      <c r="AH67" s="1353"/>
      <c r="AI67" s="1354"/>
      <c r="AJ67" s="1354"/>
      <c r="AK67" s="1355"/>
      <c r="AL67" s="1371"/>
      <c r="AM67" s="1371"/>
      <c r="AN67" s="1371"/>
      <c r="AO67" s="1372"/>
    </row>
    <row r="68" spans="1:41" ht="6.75" customHeight="1">
      <c r="A68" s="1337"/>
      <c r="B68" s="1380"/>
      <c r="C68" s="1324"/>
      <c r="D68" s="1324"/>
      <c r="E68" s="1324"/>
      <c r="F68" s="1324"/>
      <c r="G68" s="1325"/>
      <c r="H68" s="1293"/>
      <c r="I68" s="1295"/>
      <c r="J68" s="1359"/>
      <c r="K68" s="1359"/>
      <c r="L68" s="1359"/>
      <c r="M68" s="1359"/>
      <c r="N68" s="1359"/>
      <c r="O68" s="1359"/>
      <c r="P68" s="1359"/>
      <c r="Q68" s="1359"/>
      <c r="R68" s="1360"/>
      <c r="S68" s="1361"/>
      <c r="T68" s="1361"/>
      <c r="U68" s="1362"/>
      <c r="V68" s="1347"/>
      <c r="W68" s="1348"/>
      <c r="X68" s="1348"/>
      <c r="Y68" s="1349"/>
      <c r="Z68" s="1360"/>
      <c r="AA68" s="1361"/>
      <c r="AB68" s="1361"/>
      <c r="AC68" s="1362"/>
      <c r="AD68" s="1360"/>
      <c r="AE68" s="1361"/>
      <c r="AF68" s="1361"/>
      <c r="AG68" s="1362"/>
      <c r="AH68" s="1360"/>
      <c r="AI68" s="1361"/>
      <c r="AJ68" s="1361"/>
      <c r="AK68" s="1362"/>
      <c r="AL68" s="1350"/>
      <c r="AM68" s="1350"/>
      <c r="AN68" s="1350"/>
      <c r="AO68" s="1351"/>
    </row>
    <row r="69" spans="1:41" ht="6.75" customHeight="1">
      <c r="A69" s="1433" t="s">
        <v>621</v>
      </c>
      <c r="B69" s="1285" t="s">
        <v>622</v>
      </c>
      <c r="C69" s="1285"/>
      <c r="D69" s="1285"/>
      <c r="E69" s="1285"/>
      <c r="F69" s="1285"/>
      <c r="G69" s="1285"/>
      <c r="H69" s="1293" t="s">
        <v>623</v>
      </c>
      <c r="I69" s="1295"/>
      <c r="J69" s="1352"/>
      <c r="K69" s="1352"/>
      <c r="L69" s="1352"/>
      <c r="M69" s="1352"/>
      <c r="N69" s="1352"/>
      <c r="O69" s="1352"/>
      <c r="P69" s="1352"/>
      <c r="Q69" s="1352"/>
      <c r="R69" s="1353"/>
      <c r="S69" s="1354"/>
      <c r="T69" s="1354"/>
      <c r="U69" s="1355"/>
      <c r="V69" s="1373"/>
      <c r="W69" s="1374"/>
      <c r="X69" s="1374"/>
      <c r="Y69" s="1375"/>
      <c r="Z69" s="1353"/>
      <c r="AA69" s="1354"/>
      <c r="AB69" s="1354"/>
      <c r="AC69" s="1355"/>
      <c r="AD69" s="1353"/>
      <c r="AE69" s="1354"/>
      <c r="AF69" s="1354"/>
      <c r="AG69" s="1355"/>
      <c r="AH69" s="1353"/>
      <c r="AI69" s="1354"/>
      <c r="AJ69" s="1354"/>
      <c r="AK69" s="1355"/>
      <c r="AL69" s="1371"/>
      <c r="AM69" s="1371"/>
      <c r="AN69" s="1371"/>
      <c r="AO69" s="1372"/>
    </row>
    <row r="70" spans="1:41" ht="6.75" customHeight="1">
      <c r="A70" s="1433"/>
      <c r="B70" s="1285"/>
      <c r="C70" s="1285"/>
      <c r="D70" s="1285"/>
      <c r="E70" s="1285"/>
      <c r="F70" s="1285"/>
      <c r="G70" s="1285"/>
      <c r="H70" s="1293"/>
      <c r="I70" s="1295"/>
      <c r="J70" s="1359"/>
      <c r="K70" s="1359"/>
      <c r="L70" s="1359"/>
      <c r="M70" s="1359"/>
      <c r="N70" s="1359"/>
      <c r="O70" s="1359"/>
      <c r="P70" s="1359"/>
      <c r="Q70" s="1359"/>
      <c r="R70" s="1360"/>
      <c r="S70" s="1361"/>
      <c r="T70" s="1361"/>
      <c r="U70" s="1362"/>
      <c r="V70" s="1347"/>
      <c r="W70" s="1348"/>
      <c r="X70" s="1348"/>
      <c r="Y70" s="1349"/>
      <c r="Z70" s="1360"/>
      <c r="AA70" s="1361"/>
      <c r="AB70" s="1361"/>
      <c r="AC70" s="1362"/>
      <c r="AD70" s="1360"/>
      <c r="AE70" s="1361"/>
      <c r="AF70" s="1361"/>
      <c r="AG70" s="1362"/>
      <c r="AH70" s="1360"/>
      <c r="AI70" s="1361"/>
      <c r="AJ70" s="1361"/>
      <c r="AK70" s="1362"/>
      <c r="AL70" s="1350"/>
      <c r="AM70" s="1350"/>
      <c r="AN70" s="1350"/>
      <c r="AO70" s="1351"/>
    </row>
    <row r="71" spans="1:41" ht="6.75" customHeight="1">
      <c r="A71" s="1284" t="s">
        <v>624</v>
      </c>
      <c r="B71" s="1285"/>
      <c r="C71" s="1285"/>
      <c r="D71" s="1285"/>
      <c r="E71" s="1285"/>
      <c r="F71" s="1285"/>
      <c r="G71" s="1285"/>
      <c r="H71" s="1293" t="s">
        <v>625</v>
      </c>
      <c r="I71" s="1295"/>
      <c r="J71" s="1371"/>
      <c r="K71" s="1371"/>
      <c r="L71" s="1371"/>
      <c r="M71" s="1371"/>
      <c r="N71" s="1371"/>
      <c r="O71" s="1371"/>
      <c r="P71" s="1371"/>
      <c r="Q71" s="1371"/>
      <c r="R71" s="1353"/>
      <c r="S71" s="1354"/>
      <c r="T71" s="1354"/>
      <c r="U71" s="1355"/>
      <c r="V71" s="1353"/>
      <c r="W71" s="1354"/>
      <c r="X71" s="1354"/>
      <c r="Y71" s="1355"/>
      <c r="Z71" s="1353"/>
      <c r="AA71" s="1354"/>
      <c r="AB71" s="1354"/>
      <c r="AC71" s="1355"/>
      <c r="AD71" s="1353"/>
      <c r="AE71" s="1354"/>
      <c r="AF71" s="1354"/>
      <c r="AG71" s="1355"/>
      <c r="AH71" s="1353"/>
      <c r="AI71" s="1354"/>
      <c r="AJ71" s="1354"/>
      <c r="AK71" s="1355"/>
      <c r="AL71" s="1352"/>
      <c r="AM71" s="1352"/>
      <c r="AN71" s="1352"/>
      <c r="AO71" s="1395"/>
    </row>
    <row r="72" spans="1:41" ht="6.75" customHeight="1" thickBot="1">
      <c r="A72" s="1284"/>
      <c r="B72" s="1285"/>
      <c r="C72" s="1285"/>
      <c r="D72" s="1285"/>
      <c r="E72" s="1285"/>
      <c r="F72" s="1285"/>
      <c r="G72" s="1285"/>
      <c r="H72" s="1293"/>
      <c r="I72" s="1295"/>
      <c r="J72" s="1350"/>
      <c r="K72" s="1350"/>
      <c r="L72" s="1350"/>
      <c r="M72" s="1350"/>
      <c r="N72" s="1350"/>
      <c r="O72" s="1350"/>
      <c r="P72" s="1350"/>
      <c r="Q72" s="1350"/>
      <c r="R72" s="1360"/>
      <c r="S72" s="1361"/>
      <c r="T72" s="1361"/>
      <c r="U72" s="1362"/>
      <c r="V72" s="1360"/>
      <c r="W72" s="1361"/>
      <c r="X72" s="1361"/>
      <c r="Y72" s="1362"/>
      <c r="Z72" s="1360"/>
      <c r="AA72" s="1361"/>
      <c r="AB72" s="1361"/>
      <c r="AC72" s="1362"/>
      <c r="AD72" s="1407"/>
      <c r="AE72" s="1408"/>
      <c r="AF72" s="1408"/>
      <c r="AG72" s="1409"/>
      <c r="AH72" s="1360"/>
      <c r="AI72" s="1361"/>
      <c r="AJ72" s="1361"/>
      <c r="AK72" s="1362"/>
      <c r="AL72" s="1359"/>
      <c r="AM72" s="1359"/>
      <c r="AN72" s="1359"/>
      <c r="AO72" s="1427"/>
    </row>
    <row r="73" spans="1:41" ht="6.75" customHeight="1">
      <c r="A73" s="1284" t="s">
        <v>626</v>
      </c>
      <c r="B73" s="1285"/>
      <c r="C73" s="1285"/>
      <c r="D73" s="1285"/>
      <c r="E73" s="1285"/>
      <c r="F73" s="1285"/>
      <c r="G73" s="1285"/>
      <c r="H73" s="1293" t="s">
        <v>627</v>
      </c>
      <c r="I73" s="1295"/>
      <c r="J73" s="1352">
        <f>SUM(J69,J67,J65,J63,J61,J59,J43,J41,J31,J29)</f>
        <v>0</v>
      </c>
      <c r="K73" s="1352"/>
      <c r="L73" s="1352"/>
      <c r="M73" s="1352">
        <f>SUM(M69,M67,M63,M61,M59,M43,M41,M31,M29)</f>
        <v>0</v>
      </c>
      <c r="N73" s="1352"/>
      <c r="O73" s="1352"/>
      <c r="P73" s="1352"/>
      <c r="Q73" s="1352"/>
      <c r="R73" s="1353">
        <f>SUM(R71,R69,R67,R65,R63,R61,R59,R43,R41,R31,R29)</f>
        <v>0</v>
      </c>
      <c r="S73" s="1354"/>
      <c r="T73" s="1354"/>
      <c r="U73" s="1355"/>
      <c r="V73" s="1353">
        <f>SUM(V71,V63,V61,V41,V29)</f>
        <v>0</v>
      </c>
      <c r="W73" s="1354"/>
      <c r="X73" s="1354"/>
      <c r="Y73" s="1355"/>
      <c r="Z73" s="1353">
        <f>SUM(Z71,Z69,Z67,Z65,Z63,Z61,Z59,Z43,Z41,Z31,Z29)</f>
        <v>0</v>
      </c>
      <c r="AA73" s="1354"/>
      <c r="AB73" s="1354"/>
      <c r="AC73" s="1354"/>
      <c r="AD73" s="1443">
        <f>SUM(AD71,AD69,AD67,AD65,AD63,AD61,AD59,AD43,AD41,AD31,AD29)</f>
        <v>0</v>
      </c>
      <c r="AE73" s="1444"/>
      <c r="AF73" s="1444"/>
      <c r="AG73" s="1445"/>
      <c r="AH73" s="1354">
        <f>SUM(AH71,AH69,AH67,AH65,AH63,AH61,AH59,AH43,AH41,AH31,AH29)</f>
        <v>0</v>
      </c>
      <c r="AI73" s="1354"/>
      <c r="AJ73" s="1354"/>
      <c r="AK73" s="1355"/>
      <c r="AL73" s="1352">
        <f>SUM(AL71,AL63,AL61,AL41,AL29)</f>
        <v>0</v>
      </c>
      <c r="AM73" s="1352"/>
      <c r="AN73" s="1352"/>
      <c r="AO73" s="1395"/>
    </row>
    <row r="74" spans="1:41" ht="6.75" customHeight="1" thickBot="1">
      <c r="A74" s="1449"/>
      <c r="B74" s="1450"/>
      <c r="C74" s="1450"/>
      <c r="D74" s="1450"/>
      <c r="E74" s="1450"/>
      <c r="F74" s="1450"/>
      <c r="G74" s="1450"/>
      <c r="H74" s="1451"/>
      <c r="I74" s="1452"/>
      <c r="J74" s="1438">
        <f>SUM(J70,J68,J66,J64,J62,J60,J44,J42,J32,J30)</f>
        <v>1</v>
      </c>
      <c r="K74" s="1438"/>
      <c r="L74" s="1438"/>
      <c r="M74" s="1438">
        <f>SUM(M70,M68,M64,M62,M60,M44,M42,M32,M30)</f>
        <v>13495760</v>
      </c>
      <c r="N74" s="1438"/>
      <c r="O74" s="1438"/>
      <c r="P74" s="1438"/>
      <c r="Q74" s="1438"/>
      <c r="R74" s="1446">
        <f>IF(SUM(R72,R70,R68,R66,R64,R62,R60,R44,R42,R32,R30)&lt;0,0,SUM(R72,R70,R68,R66,R64,R62,R60,R44,R42,R32,R30))</f>
        <v>0</v>
      </c>
      <c r="S74" s="1436"/>
      <c r="T74" s="1436"/>
      <c r="U74" s="1437"/>
      <c r="V74" s="1446">
        <f>IF(SUM(V72,V64,V62,V42,V30)&lt;0,0,SUM(V72,V64,V62,V42,V30))</f>
        <v>0</v>
      </c>
      <c r="W74" s="1436"/>
      <c r="X74" s="1436"/>
      <c r="Y74" s="1437"/>
      <c r="Z74" s="1446">
        <f>IF(SUM(Z72,Z70,Z68,Z66,Z64,Z62,Z60,Z44,Z42,Z32,Z30)&lt;0,0,SUM(Z72,Z70,Z68,Z66,Z64,Z62,Z60,Z44,Z42,Z32,Z30))</f>
        <v>0</v>
      </c>
      <c r="AA74" s="1436"/>
      <c r="AB74" s="1436"/>
      <c r="AC74" s="1436"/>
      <c r="AD74" s="1447">
        <f>SUM(AD72,AD70,AD68,AD66,AD64,AD62,AD60,AD44,AD42,AD32,AD30)</f>
        <v>0</v>
      </c>
      <c r="AE74" s="1436"/>
      <c r="AF74" s="1436"/>
      <c r="AG74" s="1448"/>
      <c r="AH74" s="1436">
        <f>SUM(AH72,AH70,AH68,AH66,AH64,AH62,AH60,AH44,AH42,AH32,AH30)</f>
        <v>0</v>
      </c>
      <c r="AI74" s="1436"/>
      <c r="AJ74" s="1436"/>
      <c r="AK74" s="1437"/>
      <c r="AL74" s="1438">
        <f>SUM(AL72,AL64,AL62,AL42,AL30)</f>
        <v>0</v>
      </c>
      <c r="AM74" s="1438"/>
      <c r="AN74" s="1438"/>
      <c r="AO74" s="1439"/>
    </row>
    <row r="75" spans="1:41" ht="15" customHeight="1">
      <c r="A75" s="215" t="s">
        <v>628</v>
      </c>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16" t="s">
        <v>629</v>
      </c>
      <c r="AM75" s="205"/>
      <c r="AN75" s="205"/>
      <c r="AO75" s="217"/>
    </row>
    <row r="76" spans="1:41" ht="16.5" customHeight="1">
      <c r="A76" s="1284" t="s">
        <v>630</v>
      </c>
      <c r="B76" s="1285"/>
      <c r="C76" s="1285"/>
      <c r="D76" s="1285"/>
      <c r="E76" s="1285"/>
      <c r="F76" s="1285"/>
      <c r="G76" s="1285"/>
      <c r="H76" s="1285"/>
      <c r="I76" s="1285"/>
      <c r="J76" s="1285"/>
      <c r="K76" s="1285"/>
      <c r="L76" s="1285"/>
      <c r="M76" s="1285" t="s">
        <v>631</v>
      </c>
      <c r="N76" s="1285"/>
      <c r="O76" s="1285"/>
      <c r="P76" s="1285"/>
      <c r="Q76" s="1285"/>
      <c r="R76" s="1285"/>
      <c r="S76" s="1285"/>
      <c r="T76" s="1285"/>
      <c r="U76" s="1285"/>
      <c r="V76" s="1285"/>
      <c r="W76" s="1285"/>
      <c r="X76" s="1285"/>
      <c r="Y76" s="1285"/>
      <c r="Z76" s="1440" t="s">
        <v>632</v>
      </c>
      <c r="AA76" s="1441"/>
      <c r="AB76" s="1441"/>
      <c r="AC76" s="1441"/>
      <c r="AD76" s="1305" t="s">
        <v>633</v>
      </c>
      <c r="AE76" s="1285"/>
      <c r="AF76" s="1285"/>
      <c r="AG76" s="1285"/>
      <c r="AH76" s="1440" t="s">
        <v>634</v>
      </c>
      <c r="AI76" s="1441"/>
      <c r="AJ76" s="1441"/>
      <c r="AK76" s="1441"/>
      <c r="AL76" s="1305" t="s">
        <v>635</v>
      </c>
      <c r="AM76" s="1285"/>
      <c r="AN76" s="1285"/>
      <c r="AO76" s="1345"/>
    </row>
    <row r="77" spans="1:41" ht="12" customHeight="1">
      <c r="A77" s="1442" t="s">
        <v>636</v>
      </c>
      <c r="B77" s="1285"/>
      <c r="C77" s="1285"/>
      <c r="D77" s="1285"/>
      <c r="E77" s="1305" t="s">
        <v>637</v>
      </c>
      <c r="F77" s="1285"/>
      <c r="G77" s="1285"/>
      <c r="H77" s="1285"/>
      <c r="I77" s="1305" t="s">
        <v>638</v>
      </c>
      <c r="J77" s="1285"/>
      <c r="K77" s="1285"/>
      <c r="L77" s="1285"/>
      <c r="M77" s="1285" t="s">
        <v>639</v>
      </c>
      <c r="N77" s="1285"/>
      <c r="O77" s="1285"/>
      <c r="P77" s="1285"/>
      <c r="Q77" s="1302" t="s">
        <v>640</v>
      </c>
      <c r="R77" s="1434"/>
      <c r="S77" s="1434"/>
      <c r="T77" s="1435" t="s">
        <v>641</v>
      </c>
      <c r="U77" s="1435"/>
      <c r="V77" s="1435"/>
      <c r="W77" s="1435"/>
      <c r="X77" s="1435"/>
      <c r="Y77" s="1435"/>
      <c r="Z77" s="1441"/>
      <c r="AA77" s="1441"/>
      <c r="AB77" s="1441"/>
      <c r="AC77" s="1441"/>
      <c r="AD77" s="1285"/>
      <c r="AE77" s="1285"/>
      <c r="AF77" s="1285"/>
      <c r="AG77" s="1285"/>
      <c r="AH77" s="1441"/>
      <c r="AI77" s="1441"/>
      <c r="AJ77" s="1441"/>
      <c r="AK77" s="1441"/>
      <c r="AL77" s="1285"/>
      <c r="AM77" s="1285"/>
      <c r="AN77" s="1285"/>
      <c r="AO77" s="1345"/>
    </row>
    <row r="78" spans="1:41" ht="12" customHeight="1" thickBot="1">
      <c r="A78" s="1284"/>
      <c r="B78" s="1285"/>
      <c r="C78" s="1285"/>
      <c r="D78" s="1285"/>
      <c r="E78" s="1285"/>
      <c r="F78" s="1285"/>
      <c r="G78" s="1285"/>
      <c r="H78" s="1285"/>
      <c r="I78" s="1285"/>
      <c r="J78" s="1285"/>
      <c r="K78" s="1285"/>
      <c r="L78" s="1285"/>
      <c r="M78" s="1285"/>
      <c r="N78" s="1285"/>
      <c r="O78" s="1285"/>
      <c r="P78" s="1285"/>
      <c r="Q78" s="1434"/>
      <c r="R78" s="1434"/>
      <c r="S78" s="1434"/>
      <c r="T78" s="1435" t="s">
        <v>642</v>
      </c>
      <c r="U78" s="1435"/>
      <c r="V78" s="1435"/>
      <c r="W78" s="1435" t="s">
        <v>643</v>
      </c>
      <c r="X78" s="1435"/>
      <c r="Y78" s="1435"/>
      <c r="Z78" s="1441"/>
      <c r="AA78" s="1441"/>
      <c r="AB78" s="1441"/>
      <c r="AC78" s="1441"/>
      <c r="AD78" s="1333"/>
      <c r="AE78" s="1333"/>
      <c r="AF78" s="1333"/>
      <c r="AG78" s="1333"/>
      <c r="AH78" s="1441"/>
      <c r="AI78" s="1441"/>
      <c r="AJ78" s="1441"/>
      <c r="AK78" s="1441"/>
      <c r="AL78" s="1285"/>
      <c r="AM78" s="1285"/>
      <c r="AN78" s="1285"/>
      <c r="AO78" s="1345"/>
    </row>
    <row r="79" spans="1:41">
      <c r="A79" s="1465"/>
      <c r="B79" s="1458"/>
      <c r="C79" s="1458"/>
      <c r="D79" s="1458"/>
      <c r="E79" s="1458"/>
      <c r="F79" s="1458"/>
      <c r="G79" s="1458"/>
      <c r="H79" s="1458"/>
      <c r="I79" s="1458"/>
      <c r="J79" s="1458"/>
      <c r="K79" s="1458"/>
      <c r="L79" s="1458"/>
      <c r="M79" s="1458"/>
      <c r="N79" s="1458"/>
      <c r="O79" s="1458"/>
      <c r="P79" s="1458"/>
      <c r="Q79" s="1458"/>
      <c r="R79" s="1458"/>
      <c r="S79" s="1458"/>
      <c r="T79" s="1458"/>
      <c r="U79" s="1458"/>
      <c r="V79" s="1458"/>
      <c r="W79" s="1458"/>
      <c r="X79" s="1458"/>
      <c r="Y79" s="1458"/>
      <c r="Z79" s="1458"/>
      <c r="AA79" s="1458"/>
      <c r="AB79" s="1458"/>
      <c r="AC79" s="1459"/>
      <c r="AD79" s="1460"/>
      <c r="AE79" s="1461"/>
      <c r="AF79" s="1461"/>
      <c r="AG79" s="1462"/>
      <c r="AH79" s="1463"/>
      <c r="AI79" s="1458"/>
      <c r="AJ79" s="1458"/>
      <c r="AK79" s="1458"/>
      <c r="AL79" s="1458"/>
      <c r="AM79" s="1458"/>
      <c r="AN79" s="1458"/>
      <c r="AO79" s="1464"/>
    </row>
    <row r="80" spans="1:41" ht="11.25" thickBot="1">
      <c r="A80" s="1455"/>
      <c r="B80" s="1453"/>
      <c r="C80" s="1453"/>
      <c r="D80" s="1453"/>
      <c r="E80" s="1453"/>
      <c r="F80" s="1453"/>
      <c r="G80" s="1453"/>
      <c r="H80" s="1453"/>
      <c r="I80" s="1453">
        <f>A80-E80</f>
        <v>0</v>
      </c>
      <c r="J80" s="1453"/>
      <c r="K80" s="1453"/>
      <c r="L80" s="1453"/>
      <c r="M80" s="1453">
        <f>IF(R30&lt;0,R30*-1,0)+IF(R32&lt;0,R32*-1,0)+IF(R42&lt;0,R42*-1,0)+IF(R44&lt;0,R44*-1,0)+IF(R60&lt;0,R60*-1,0)+IF(R62&lt;0,R62*-1,0)+IF(R64&lt;0,R64*-1,0)+IF(R66&lt;0,R66*-1,0)+IF(R68&lt;0,R68*-1,0)+IF(R70&lt;0,R70*-1,0)+IF(R72&lt;0,R72*-1,0)</f>
        <v>77870</v>
      </c>
      <c r="N80" s="1453"/>
      <c r="O80" s="1453"/>
      <c r="P80" s="1453"/>
      <c r="Q80" s="1453"/>
      <c r="R80" s="1453"/>
      <c r="S80" s="1453"/>
      <c r="T80" s="1453"/>
      <c r="U80" s="1453"/>
      <c r="V80" s="1453"/>
      <c r="W80" s="1453"/>
      <c r="X80" s="1453"/>
      <c r="Y80" s="1453"/>
      <c r="Z80" s="1453">
        <f>I80+M80+Q80+T80+W80</f>
        <v>77870</v>
      </c>
      <c r="AA80" s="1453"/>
      <c r="AB80" s="1453"/>
      <c r="AC80" s="1454"/>
      <c r="AD80" s="1455">
        <f>AD74</f>
        <v>0</v>
      </c>
      <c r="AE80" s="1453"/>
      <c r="AF80" s="1453"/>
      <c r="AG80" s="1456"/>
      <c r="AH80" s="1457">
        <f>Z80-AD80</f>
        <v>77870</v>
      </c>
      <c r="AI80" s="1453"/>
      <c r="AJ80" s="1453"/>
      <c r="AK80" s="1453"/>
      <c r="AL80" s="1453">
        <f>AH80</f>
        <v>77870</v>
      </c>
      <c r="AM80" s="1453"/>
      <c r="AN80" s="1453"/>
      <c r="AO80" s="1456"/>
    </row>
    <row r="81" spans="1:43">
      <c r="A81" s="213"/>
      <c r="AA81" s="1468" t="s">
        <v>644</v>
      </c>
      <c r="AB81" s="1482"/>
      <c r="AC81" s="1482"/>
      <c r="AD81" s="1482"/>
      <c r="AE81" s="1482"/>
      <c r="AF81" s="1482"/>
      <c r="AG81" s="1482"/>
      <c r="AH81" s="1482"/>
      <c r="AI81" s="1482"/>
      <c r="AJ81" s="1482"/>
      <c r="AK81" s="1482"/>
      <c r="AL81" s="1482"/>
      <c r="AM81" s="1482"/>
      <c r="AN81" s="1482"/>
      <c r="AO81" s="1483"/>
    </row>
    <row r="82" spans="1:43">
      <c r="A82" s="213"/>
      <c r="B82" s="202" t="s">
        <v>645</v>
      </c>
      <c r="AA82" s="1323"/>
      <c r="AB82" s="1324"/>
      <c r="AC82" s="1324"/>
      <c r="AD82" s="1324"/>
      <c r="AE82" s="1324"/>
      <c r="AF82" s="1324"/>
      <c r="AG82" s="1324"/>
      <c r="AH82" s="1324"/>
      <c r="AI82" s="1324"/>
      <c r="AJ82" s="1324"/>
      <c r="AK82" s="1324"/>
      <c r="AL82" s="1324"/>
      <c r="AM82" s="1324"/>
      <c r="AN82" s="1324"/>
      <c r="AO82" s="1484"/>
    </row>
    <row r="83" spans="1:43">
      <c r="A83" s="213"/>
      <c r="B83" s="202" t="s">
        <v>646</v>
      </c>
      <c r="AA83" s="1284" t="s">
        <v>647</v>
      </c>
      <c r="AB83" s="1285"/>
      <c r="AC83" s="1285"/>
      <c r="AD83" s="1285"/>
      <c r="AE83" s="1285"/>
      <c r="AF83" s="1285" t="s">
        <v>648</v>
      </c>
      <c r="AG83" s="1285"/>
      <c r="AH83" s="1285"/>
      <c r="AI83" s="1285"/>
      <c r="AJ83" s="1285"/>
      <c r="AK83" s="1285" t="s">
        <v>649</v>
      </c>
      <c r="AL83" s="1285"/>
      <c r="AM83" s="1285"/>
      <c r="AN83" s="1285"/>
      <c r="AO83" s="1345"/>
    </row>
    <row r="84" spans="1:43">
      <c r="A84" s="213"/>
      <c r="B84" s="218" t="s">
        <v>650</v>
      </c>
      <c r="AA84" s="1485"/>
      <c r="AB84" s="1332"/>
      <c r="AC84" s="1332"/>
      <c r="AD84" s="1332"/>
      <c r="AE84" s="1332"/>
      <c r="AF84" s="1332"/>
      <c r="AG84" s="1332"/>
      <c r="AH84" s="1332"/>
      <c r="AI84" s="1332"/>
      <c r="AJ84" s="1332"/>
      <c r="AK84" s="1332"/>
      <c r="AL84" s="1332"/>
      <c r="AM84" s="1332"/>
      <c r="AN84" s="1332"/>
      <c r="AO84" s="1486"/>
    </row>
    <row r="85" spans="1:43">
      <c r="A85" s="213"/>
      <c r="O85" s="1477">
        <f ca="1">TODAY()</f>
        <v>44049</v>
      </c>
      <c r="P85" s="1477"/>
      <c r="Q85" s="1477"/>
      <c r="R85" s="1477"/>
      <c r="S85" s="1477"/>
      <c r="T85" s="1477"/>
      <c r="U85" s="1477"/>
      <c r="V85" s="1477"/>
      <c r="W85" s="1477"/>
      <c r="X85" s="1477"/>
      <c r="Y85" s="1477"/>
      <c r="Z85" s="214"/>
      <c r="AA85" s="1474" t="s">
        <v>651</v>
      </c>
      <c r="AB85" s="1294"/>
      <c r="AC85" s="1294"/>
      <c r="AD85" s="1294"/>
      <c r="AE85" s="1294"/>
      <c r="AF85" s="1294"/>
      <c r="AG85" s="1294"/>
      <c r="AH85" s="1294"/>
      <c r="AI85" s="1294"/>
      <c r="AJ85" s="1294"/>
      <c r="AK85" s="1294"/>
      <c r="AL85" s="1294"/>
      <c r="AM85" s="1294"/>
      <c r="AN85" s="1294"/>
      <c r="AO85" s="1475"/>
    </row>
    <row r="86" spans="1:43" ht="11.25" customHeight="1">
      <c r="A86" s="213"/>
      <c r="H86" s="1476" t="str">
        <f>I9</f>
        <v>조선세법의 실무</v>
      </c>
      <c r="I86" s="1476"/>
      <c r="J86" s="1476"/>
      <c r="K86" s="1476"/>
      <c r="L86" s="1476"/>
      <c r="M86" s="1476"/>
      <c r="N86" s="1476"/>
      <c r="O86" s="1476"/>
      <c r="P86" s="1476"/>
      <c r="Q86" s="1476"/>
      <c r="R86" s="1476"/>
      <c r="Z86" s="214"/>
      <c r="AA86" s="1284" t="s">
        <v>652</v>
      </c>
      <c r="AB86" s="1285"/>
      <c r="AC86" s="1285"/>
      <c r="AD86" s="1285"/>
      <c r="AE86" s="1285"/>
      <c r="AF86" s="1285"/>
      <c r="AG86" s="1285"/>
      <c r="AH86" s="1478" t="s">
        <v>653</v>
      </c>
      <c r="AI86" s="1478"/>
      <c r="AJ86" s="1478"/>
      <c r="AK86" s="1478"/>
      <c r="AL86" s="1478"/>
      <c r="AM86" s="1478"/>
      <c r="AN86" s="1478"/>
      <c r="AO86" s="1479"/>
    </row>
    <row r="87" spans="1:43" ht="11.25" customHeight="1" thickBot="1">
      <c r="A87" s="219"/>
      <c r="B87" s="220"/>
      <c r="C87" s="220" t="s">
        <v>654</v>
      </c>
      <c r="D87" s="220"/>
      <c r="E87" s="220"/>
      <c r="F87" s="220"/>
      <c r="G87" s="220"/>
      <c r="H87" s="220"/>
      <c r="I87" s="220"/>
      <c r="J87" s="220"/>
      <c r="K87" s="221" t="str">
        <f>V9</f>
        <v>주황규</v>
      </c>
      <c r="L87" s="220"/>
      <c r="M87" s="220"/>
      <c r="N87" s="220"/>
      <c r="O87" s="220"/>
      <c r="P87" s="220"/>
      <c r="Q87" s="220"/>
      <c r="R87" s="220"/>
      <c r="S87" s="220" t="s">
        <v>655</v>
      </c>
      <c r="T87" s="220"/>
      <c r="U87" s="220"/>
      <c r="V87" s="220"/>
      <c r="W87" s="220"/>
      <c r="X87" s="220"/>
      <c r="Y87" s="220"/>
      <c r="Z87" s="222"/>
      <c r="AA87" s="1284" t="s">
        <v>656</v>
      </c>
      <c r="AB87" s="1285"/>
      <c r="AC87" s="1285"/>
      <c r="AD87" s="1285"/>
      <c r="AE87" s="1285"/>
      <c r="AF87" s="1285"/>
      <c r="AG87" s="1285"/>
      <c r="AH87" s="1480">
        <v>3128111113</v>
      </c>
      <c r="AI87" s="1480"/>
      <c r="AJ87" s="1480"/>
      <c r="AK87" s="1480"/>
      <c r="AL87" s="1480"/>
      <c r="AM87" s="1480"/>
      <c r="AN87" s="1480"/>
      <c r="AO87" s="1481"/>
      <c r="AP87" s="202">
        <f>IF(10-MOD(MID(AH87,1,1)*1+MID(AH87,2,1)*3+MID(AH87,3,1)*7+MID(AH87,4,1)*1+MID(AH87,5,1)*3+MID(AH87,6,1)*7+MID(AH87,7,1)*1+MID(AH87,8,1)*3+INT((MID(AH87,9,1)*5)/10)+MOD(MID(AH87,9,1)*5,10),10)=10,0,10-MOD(MID(AH87,1,1)*1+MID(AH87,2,1)*3+MID(AH87,3,1)*7+MID(AH87,4,1)*1+MID(AH87,5,1)*3+MID(AH87,6,1)*7+MID(AH87,7,1)*1+MID(AH87,8,1)*3+INT((MID(AH87,9,1)*5)/10)+MOD(MID(AH87,9,1)*5,10),10))</f>
        <v>3</v>
      </c>
      <c r="AQ87" s="202" t="str">
        <f>IF(INT(MID(AH87,10,1))=AP87,"OK","사업자오류")</f>
        <v>OK</v>
      </c>
    </row>
    <row r="88" spans="1:43" ht="11.25" customHeight="1" thickBot="1">
      <c r="A88" s="213"/>
      <c r="AA88" s="1449" t="s">
        <v>557</v>
      </c>
      <c r="AB88" s="1450"/>
      <c r="AC88" s="1450"/>
      <c r="AD88" s="1450"/>
      <c r="AE88" s="1450"/>
      <c r="AF88" s="1450"/>
      <c r="AG88" s="1450"/>
      <c r="AH88" s="1466" t="s">
        <v>558</v>
      </c>
      <c r="AI88" s="1466"/>
      <c r="AJ88" s="1466"/>
      <c r="AK88" s="1466"/>
      <c r="AL88" s="1466"/>
      <c r="AM88" s="1466"/>
      <c r="AN88" s="1466"/>
      <c r="AO88" s="1467"/>
    </row>
    <row r="89" spans="1:43" ht="10.5" customHeight="1">
      <c r="A89" s="213"/>
      <c r="C89" s="218" t="s">
        <v>657</v>
      </c>
      <c r="AA89" s="1468" t="s">
        <v>658</v>
      </c>
      <c r="AB89" s="1469"/>
      <c r="AC89" s="1469"/>
      <c r="AD89" s="1469"/>
      <c r="AE89" s="1469"/>
      <c r="AF89" s="1469"/>
      <c r="AG89" s="1469"/>
      <c r="AH89" s="1469"/>
      <c r="AI89" s="1469"/>
      <c r="AJ89" s="1469"/>
      <c r="AK89" s="1469"/>
      <c r="AL89" s="1469"/>
      <c r="AM89" s="1469"/>
      <c r="AN89" s="1469"/>
      <c r="AO89" s="1470"/>
    </row>
    <row r="90" spans="1:43">
      <c r="A90" s="213"/>
      <c r="B90" s="218" t="s">
        <v>659</v>
      </c>
      <c r="AA90" s="1471"/>
      <c r="AB90" s="1472"/>
      <c r="AC90" s="1472"/>
      <c r="AD90" s="1472"/>
      <c r="AE90" s="1472"/>
      <c r="AF90" s="1472"/>
      <c r="AG90" s="1472"/>
      <c r="AH90" s="1472"/>
      <c r="AI90" s="1472"/>
      <c r="AJ90" s="1472"/>
      <c r="AK90" s="1472"/>
      <c r="AL90" s="1472"/>
      <c r="AM90" s="1472"/>
      <c r="AN90" s="1472"/>
      <c r="AO90" s="1473"/>
    </row>
    <row r="91" spans="1:43" ht="11.25" customHeight="1">
      <c r="A91" s="213"/>
      <c r="AA91" s="1474" t="s">
        <v>660</v>
      </c>
      <c r="AB91" s="1294"/>
      <c r="AC91" s="1294"/>
      <c r="AD91" s="1295"/>
      <c r="AE91" s="1293"/>
      <c r="AF91" s="1294"/>
      <c r="AG91" s="1294"/>
      <c r="AH91" s="1294"/>
      <c r="AI91" s="1294"/>
      <c r="AJ91" s="1294"/>
      <c r="AK91" s="1294"/>
      <c r="AL91" s="1294"/>
      <c r="AM91" s="1294"/>
      <c r="AN91" s="1294"/>
      <c r="AO91" s="1475"/>
    </row>
    <row r="92" spans="1:43" ht="11.25" customHeight="1">
      <c r="A92" s="213"/>
      <c r="C92" s="202" t="s">
        <v>651</v>
      </c>
      <c r="H92" s="1476" t="str">
        <f>AH86</f>
        <v>신우회계법인 주홍선회계사.세무사</v>
      </c>
      <c r="I92" s="1476"/>
      <c r="J92" s="1476"/>
      <c r="K92" s="1476"/>
      <c r="L92" s="1476"/>
      <c r="M92" s="1476"/>
      <c r="N92" s="1476"/>
      <c r="O92" s="1476"/>
      <c r="P92" s="1476"/>
      <c r="Q92" s="1476"/>
      <c r="R92" s="1476"/>
      <c r="S92" s="202" t="s">
        <v>655</v>
      </c>
      <c r="AA92" s="1474" t="s">
        <v>661</v>
      </c>
      <c r="AB92" s="1294"/>
      <c r="AC92" s="1294"/>
      <c r="AD92" s="1295"/>
      <c r="AE92" s="1293"/>
      <c r="AF92" s="1294"/>
      <c r="AG92" s="1294"/>
      <c r="AH92" s="1294"/>
      <c r="AI92" s="1294"/>
      <c r="AJ92" s="1294"/>
      <c r="AK92" s="1294"/>
      <c r="AL92" s="1294"/>
      <c r="AM92" s="1294"/>
      <c r="AN92" s="1294"/>
      <c r="AO92" s="1475"/>
    </row>
    <row r="93" spans="1:43" ht="11.25" customHeight="1" thickBot="1">
      <c r="A93" s="219"/>
      <c r="B93" s="1488" t="s">
        <v>662</v>
      </c>
      <c r="C93" s="1488"/>
      <c r="D93" s="1488"/>
      <c r="E93" s="223" t="s">
        <v>663</v>
      </c>
      <c r="F93" s="220"/>
      <c r="G93" s="220"/>
      <c r="H93" s="220"/>
      <c r="I93" s="220"/>
      <c r="J93" s="220"/>
      <c r="K93" s="220"/>
      <c r="L93" s="220"/>
      <c r="M93" s="220"/>
      <c r="N93" s="220"/>
      <c r="O93" s="220"/>
      <c r="P93" s="220"/>
      <c r="Q93" s="220"/>
      <c r="R93" s="220"/>
      <c r="S93" s="220"/>
      <c r="T93" s="220"/>
      <c r="U93" s="220"/>
      <c r="V93" s="220"/>
      <c r="W93" s="220"/>
      <c r="X93" s="220"/>
      <c r="Y93" s="220"/>
      <c r="Z93" s="220"/>
      <c r="AA93" s="1489" t="s">
        <v>664</v>
      </c>
      <c r="AB93" s="1490"/>
      <c r="AC93" s="1490"/>
      <c r="AD93" s="1452"/>
      <c r="AE93" s="1451"/>
      <c r="AF93" s="1490"/>
      <c r="AG93" s="1490"/>
      <c r="AH93" s="1490"/>
      <c r="AI93" s="1490"/>
      <c r="AJ93" s="1490"/>
      <c r="AK93" s="1490"/>
      <c r="AL93" s="1490"/>
      <c r="AM93" s="1490"/>
      <c r="AN93" s="1490"/>
      <c r="AO93" s="1491"/>
    </row>
    <row r="94" spans="1:43" ht="10.5" customHeight="1">
      <c r="AO94" s="224" t="s">
        <v>665</v>
      </c>
    </row>
    <row r="95" spans="1:43" ht="10.5" customHeight="1">
      <c r="AM95" s="202" t="s">
        <v>666</v>
      </c>
    </row>
    <row r="96" spans="1:43" s="228" customFormat="1" ht="9">
      <c r="A96" s="225"/>
      <c r="B96" s="226"/>
      <c r="C96" s="226"/>
      <c r="D96" s="226"/>
      <c r="E96" s="226"/>
      <c r="F96" s="226"/>
      <c r="G96" s="226"/>
      <c r="H96" s="226"/>
      <c r="I96" s="226"/>
      <c r="J96" s="226"/>
      <c r="K96" s="226"/>
      <c r="L96" s="226"/>
      <c r="M96" s="226"/>
      <c r="N96" s="226"/>
      <c r="O96" s="226"/>
      <c r="P96" s="226"/>
      <c r="Q96" s="226"/>
      <c r="R96" s="1492" t="s">
        <v>667</v>
      </c>
      <c r="S96" s="1492"/>
      <c r="T96" s="1492"/>
      <c r="U96" s="1492"/>
      <c r="V96" s="1492"/>
      <c r="W96" s="1492"/>
      <c r="X96" s="1492"/>
      <c r="Y96" s="1492"/>
      <c r="Z96" s="1492"/>
      <c r="AA96" s="1492"/>
      <c r="AB96" s="1492"/>
      <c r="AC96" s="1492"/>
      <c r="AD96" s="1492"/>
      <c r="AE96" s="1492"/>
      <c r="AF96" s="1492"/>
      <c r="AG96" s="1492"/>
      <c r="AH96" s="1492"/>
      <c r="AI96" s="1492"/>
      <c r="AJ96" s="1492"/>
      <c r="AK96" s="1492"/>
      <c r="AL96" s="226"/>
      <c r="AM96" s="226"/>
      <c r="AN96" s="226"/>
      <c r="AO96" s="227"/>
    </row>
    <row r="97" spans="1:41" s="228" customFormat="1" ht="9">
      <c r="A97" s="229" t="s">
        <v>668</v>
      </c>
      <c r="E97" s="230" t="str">
        <f>MID($I$11,1,1)</f>
        <v>3</v>
      </c>
      <c r="F97" s="230" t="str">
        <f>MID($I$11,2,1)</f>
        <v>1</v>
      </c>
      <c r="G97" s="230" t="str">
        <f>MID($I$11,3,1)</f>
        <v>2</v>
      </c>
      <c r="H97" s="231" t="s">
        <v>669</v>
      </c>
      <c r="I97" s="230" t="str">
        <f>MID($I$11,4,1)</f>
        <v>8</v>
      </c>
      <c r="J97" s="230" t="str">
        <f>MID($I$11,5,1)</f>
        <v>6</v>
      </c>
      <c r="K97" s="231" t="s">
        <v>669</v>
      </c>
      <c r="L97" s="230" t="str">
        <f>MID($I$11,6,1)</f>
        <v>1</v>
      </c>
      <c r="M97" s="230" t="str">
        <f>MID($I$11,7,1)</f>
        <v>2</v>
      </c>
      <c r="N97" s="230" t="str">
        <f>MID($I$11,8,1)</f>
        <v>3</v>
      </c>
      <c r="O97" s="230" t="str">
        <f>MID($I$11,9,1)</f>
        <v>4</v>
      </c>
      <c r="P97" s="230" t="str">
        <f>MID($I$11,10,1)</f>
        <v>4</v>
      </c>
      <c r="R97" s="1493"/>
      <c r="S97" s="1493"/>
      <c r="T97" s="1493"/>
      <c r="U97" s="1493"/>
      <c r="V97" s="1493"/>
      <c r="W97" s="1493"/>
      <c r="X97" s="1493"/>
      <c r="Y97" s="1493"/>
      <c r="Z97" s="1493"/>
      <c r="AA97" s="1493"/>
      <c r="AB97" s="1493"/>
      <c r="AC97" s="1493"/>
      <c r="AD97" s="1493"/>
      <c r="AE97" s="1493"/>
      <c r="AF97" s="1493"/>
      <c r="AG97" s="1493"/>
      <c r="AH97" s="1493"/>
      <c r="AI97" s="1493"/>
      <c r="AJ97" s="1493"/>
      <c r="AK97" s="1493"/>
      <c r="AO97" s="232"/>
    </row>
    <row r="98" spans="1:41" s="228" customFormat="1" ht="9.75">
      <c r="A98" s="229"/>
      <c r="R98" s="1494"/>
      <c r="S98" s="1494"/>
      <c r="T98" s="1494"/>
      <c r="U98" s="1494"/>
      <c r="V98" s="1494"/>
      <c r="W98" s="1494"/>
      <c r="X98" s="1494"/>
      <c r="Y98" s="1494"/>
      <c r="Z98" s="1494"/>
      <c r="AA98" s="1494"/>
      <c r="AB98" s="1494"/>
      <c r="AC98" s="1494"/>
      <c r="AD98" s="1494"/>
      <c r="AE98" s="1494"/>
      <c r="AF98" s="1494"/>
      <c r="AG98" s="1494"/>
      <c r="AH98" s="1494"/>
      <c r="AI98" s="1494"/>
      <c r="AJ98" s="1494"/>
      <c r="AK98" s="1494"/>
      <c r="AL98" s="1495" t="s">
        <v>670</v>
      </c>
      <c r="AM98" s="1495"/>
      <c r="AN98" s="1495"/>
      <c r="AO98" s="1496"/>
    </row>
    <row r="99" spans="1:41" s="228" customFormat="1" ht="16.5" customHeight="1">
      <c r="A99" s="1497" t="s">
        <v>561</v>
      </c>
      <c r="B99" s="1318"/>
      <c r="C99" s="1318"/>
      <c r="D99" s="1318"/>
      <c r="E99" s="1318"/>
      <c r="F99" s="1318"/>
      <c r="G99" s="1318"/>
      <c r="H99" s="1318"/>
      <c r="I99" s="1318"/>
      <c r="J99" s="1318"/>
      <c r="K99" s="1318"/>
      <c r="L99" s="1318"/>
      <c r="M99" s="1319"/>
      <c r="N99" s="1381" t="s">
        <v>501</v>
      </c>
      <c r="O99" s="1319"/>
      <c r="P99" s="1293" t="s">
        <v>671</v>
      </c>
      <c r="Q99" s="1294"/>
      <c r="R99" s="1294"/>
      <c r="S99" s="1294"/>
      <c r="T99" s="1294"/>
      <c r="U99" s="1294"/>
      <c r="V99" s="1295"/>
      <c r="W99" s="1293" t="s">
        <v>566</v>
      </c>
      <c r="X99" s="1294"/>
      <c r="Y99" s="1294"/>
      <c r="Z99" s="1294"/>
      <c r="AA99" s="1294"/>
      <c r="AB99" s="1294"/>
      <c r="AC99" s="1294"/>
      <c r="AD99" s="1294"/>
      <c r="AE99" s="1294"/>
      <c r="AF99" s="1295"/>
      <c r="AG99" s="1305" t="s">
        <v>672</v>
      </c>
      <c r="AH99" s="1305"/>
      <c r="AI99" s="1305"/>
      <c r="AJ99" s="1285" t="s">
        <v>564</v>
      </c>
      <c r="AK99" s="1285"/>
      <c r="AL99" s="1285"/>
      <c r="AM99" s="1285"/>
      <c r="AN99" s="1285"/>
      <c r="AO99" s="1487"/>
    </row>
    <row r="100" spans="1:41" ht="21.75" customHeight="1">
      <c r="A100" s="1498"/>
      <c r="B100" s="1324"/>
      <c r="C100" s="1324"/>
      <c r="D100" s="1324"/>
      <c r="E100" s="1324"/>
      <c r="F100" s="1324"/>
      <c r="G100" s="1324"/>
      <c r="H100" s="1324"/>
      <c r="I100" s="1324"/>
      <c r="J100" s="1324"/>
      <c r="K100" s="1324"/>
      <c r="L100" s="1324"/>
      <c r="M100" s="1325"/>
      <c r="N100" s="1380"/>
      <c r="O100" s="1325"/>
      <c r="P100" s="1294" t="s">
        <v>514</v>
      </c>
      <c r="Q100" s="1294"/>
      <c r="R100" s="1295"/>
      <c r="S100" s="1293" t="s">
        <v>673</v>
      </c>
      <c r="T100" s="1294"/>
      <c r="U100" s="1294"/>
      <c r="V100" s="1295"/>
      <c r="W100" s="1293" t="s">
        <v>674</v>
      </c>
      <c r="X100" s="1294"/>
      <c r="Y100" s="1294"/>
      <c r="Z100" s="1295"/>
      <c r="AA100" s="1303" t="s">
        <v>675</v>
      </c>
      <c r="AB100" s="1294"/>
      <c r="AC100" s="1295"/>
      <c r="AD100" s="1293" t="s">
        <v>516</v>
      </c>
      <c r="AE100" s="1294"/>
      <c r="AF100" s="1295"/>
      <c r="AG100" s="1305"/>
      <c r="AH100" s="1305"/>
      <c r="AI100" s="1305"/>
      <c r="AJ100" s="1305" t="s">
        <v>676</v>
      </c>
      <c r="AK100" s="1285"/>
      <c r="AL100" s="1285"/>
      <c r="AM100" s="1305" t="s">
        <v>675</v>
      </c>
      <c r="AN100" s="1285"/>
      <c r="AO100" s="1487"/>
    </row>
    <row r="101" spans="1:41" ht="10.5" customHeight="1">
      <c r="A101" s="1504" t="s">
        <v>677</v>
      </c>
      <c r="B101" s="1378" t="s">
        <v>678</v>
      </c>
      <c r="C101" s="1319"/>
      <c r="D101" s="1378" t="s">
        <v>679</v>
      </c>
      <c r="E101" s="1507"/>
      <c r="F101" s="1501" t="s">
        <v>680</v>
      </c>
      <c r="G101" s="1502"/>
      <c r="H101" s="1502"/>
      <c r="I101" s="1502"/>
      <c r="J101" s="1502"/>
      <c r="K101" s="1502"/>
      <c r="L101" s="1502"/>
      <c r="M101" s="1503"/>
      <c r="N101" s="1285" t="s">
        <v>681</v>
      </c>
      <c r="O101" s="1285"/>
      <c r="P101" s="1285"/>
      <c r="Q101" s="1285"/>
      <c r="R101" s="1285"/>
      <c r="S101" s="1285"/>
      <c r="T101" s="1285"/>
      <c r="U101" s="1285"/>
      <c r="V101" s="1285"/>
      <c r="W101" s="1499"/>
      <c r="X101" s="1499"/>
      <c r="Y101" s="1499"/>
      <c r="Z101" s="1499"/>
      <c r="AA101" s="1499"/>
      <c r="AB101" s="1499"/>
      <c r="AC101" s="1499"/>
      <c r="AD101" s="1499"/>
      <c r="AE101" s="1499"/>
      <c r="AF101" s="1499"/>
      <c r="AG101" s="1499"/>
      <c r="AH101" s="1499"/>
      <c r="AI101" s="1499"/>
      <c r="AJ101" s="1499"/>
      <c r="AK101" s="1499"/>
      <c r="AL101" s="1499"/>
      <c r="AM101" s="1499"/>
      <c r="AN101" s="1499"/>
      <c r="AO101" s="1500"/>
    </row>
    <row r="102" spans="1:41" ht="10.5" customHeight="1">
      <c r="A102" s="1505"/>
      <c r="B102" s="1379"/>
      <c r="C102" s="1322"/>
      <c r="D102" s="1508"/>
      <c r="E102" s="1509"/>
      <c r="F102" s="1501" t="s">
        <v>682</v>
      </c>
      <c r="G102" s="1502"/>
      <c r="H102" s="1502"/>
      <c r="I102" s="1502"/>
      <c r="J102" s="1502"/>
      <c r="K102" s="1502"/>
      <c r="L102" s="1502"/>
      <c r="M102" s="1503"/>
      <c r="N102" s="1285" t="s">
        <v>683</v>
      </c>
      <c r="O102" s="1285"/>
      <c r="P102" s="1285"/>
      <c r="Q102" s="1285"/>
      <c r="R102" s="1285"/>
      <c r="S102" s="1285"/>
      <c r="T102" s="1285"/>
      <c r="U102" s="1285"/>
      <c r="V102" s="1285"/>
      <c r="W102" s="1499"/>
      <c r="X102" s="1499"/>
      <c r="Y102" s="1499"/>
      <c r="Z102" s="1499"/>
      <c r="AA102" s="1499"/>
      <c r="AB102" s="1499"/>
      <c r="AC102" s="1499"/>
      <c r="AD102" s="1499"/>
      <c r="AE102" s="1499"/>
      <c r="AF102" s="1499"/>
      <c r="AG102" s="1499"/>
      <c r="AH102" s="1499"/>
      <c r="AI102" s="1499"/>
      <c r="AJ102" s="1499"/>
      <c r="AK102" s="1499"/>
      <c r="AL102" s="1499"/>
      <c r="AM102" s="1499"/>
      <c r="AN102" s="1499"/>
      <c r="AO102" s="1500"/>
    </row>
    <row r="103" spans="1:41" ht="10.5" customHeight="1">
      <c r="A103" s="1505"/>
      <c r="B103" s="1379"/>
      <c r="C103" s="1322"/>
      <c r="D103" s="1508"/>
      <c r="E103" s="1509"/>
      <c r="F103" s="1501" t="s">
        <v>684</v>
      </c>
      <c r="G103" s="1502"/>
      <c r="H103" s="1502"/>
      <c r="I103" s="1502"/>
      <c r="J103" s="1502"/>
      <c r="K103" s="1502"/>
      <c r="L103" s="1502"/>
      <c r="M103" s="1503"/>
      <c r="N103" s="1285" t="s">
        <v>685</v>
      </c>
      <c r="O103" s="1285"/>
      <c r="P103" s="1285"/>
      <c r="Q103" s="1285"/>
      <c r="R103" s="1285"/>
      <c r="S103" s="1285"/>
      <c r="T103" s="1285"/>
      <c r="U103" s="1285"/>
      <c r="V103" s="1285"/>
      <c r="W103" s="1499"/>
      <c r="X103" s="1499"/>
      <c r="Y103" s="1499"/>
      <c r="Z103" s="1499"/>
      <c r="AA103" s="1499"/>
      <c r="AB103" s="1499"/>
      <c r="AC103" s="1499"/>
      <c r="AD103" s="1499"/>
      <c r="AE103" s="1499"/>
      <c r="AF103" s="1499"/>
      <c r="AG103" s="1499"/>
      <c r="AH103" s="1499"/>
      <c r="AI103" s="1499"/>
      <c r="AJ103" s="1499"/>
      <c r="AK103" s="1499"/>
      <c r="AL103" s="1499"/>
      <c r="AM103" s="1499"/>
      <c r="AN103" s="1499"/>
      <c r="AO103" s="1500"/>
    </row>
    <row r="104" spans="1:41" ht="10.5" customHeight="1">
      <c r="A104" s="1505"/>
      <c r="B104" s="1379"/>
      <c r="C104" s="1322"/>
      <c r="D104" s="1508"/>
      <c r="E104" s="1509"/>
      <c r="F104" s="1501" t="s">
        <v>686</v>
      </c>
      <c r="G104" s="1502"/>
      <c r="H104" s="1502"/>
      <c r="I104" s="1502"/>
      <c r="J104" s="1502"/>
      <c r="K104" s="1502"/>
      <c r="L104" s="1502"/>
      <c r="M104" s="1503"/>
      <c r="N104" s="1293" t="s">
        <v>687</v>
      </c>
      <c r="O104" s="1295"/>
      <c r="P104" s="1285"/>
      <c r="Q104" s="1285"/>
      <c r="R104" s="1285"/>
      <c r="S104" s="1285"/>
      <c r="T104" s="1285"/>
      <c r="U104" s="1285"/>
      <c r="V104" s="1285"/>
      <c r="W104" s="1499"/>
      <c r="X104" s="1499"/>
      <c r="Y104" s="1499"/>
      <c r="Z104" s="1499"/>
      <c r="AA104" s="1499"/>
      <c r="AB104" s="1499"/>
      <c r="AC104" s="1499"/>
      <c r="AD104" s="1499"/>
      <c r="AE104" s="1499"/>
      <c r="AF104" s="1499"/>
      <c r="AG104" s="1499"/>
      <c r="AH104" s="1499"/>
      <c r="AI104" s="1499"/>
      <c r="AJ104" s="1499"/>
      <c r="AK104" s="1499"/>
      <c r="AL104" s="1499"/>
      <c r="AM104" s="1499"/>
      <c r="AN104" s="1499"/>
      <c r="AO104" s="1500"/>
    </row>
    <row r="105" spans="1:41" ht="10.5" customHeight="1">
      <c r="A105" s="1505"/>
      <c r="B105" s="1379"/>
      <c r="C105" s="1322"/>
      <c r="D105" s="1508"/>
      <c r="E105" s="1509"/>
      <c r="F105" s="1501" t="s">
        <v>688</v>
      </c>
      <c r="G105" s="1502"/>
      <c r="H105" s="1502"/>
      <c r="I105" s="1502"/>
      <c r="J105" s="1502"/>
      <c r="K105" s="1502"/>
      <c r="L105" s="1502"/>
      <c r="M105" s="1503"/>
      <c r="N105" s="1293" t="s">
        <v>689</v>
      </c>
      <c r="O105" s="1295"/>
      <c r="P105" s="1285"/>
      <c r="Q105" s="1285"/>
      <c r="R105" s="1285"/>
      <c r="S105" s="1285"/>
      <c r="T105" s="1285"/>
      <c r="U105" s="1285"/>
      <c r="V105" s="1285"/>
      <c r="W105" s="1499"/>
      <c r="X105" s="1499"/>
      <c r="Y105" s="1499"/>
      <c r="Z105" s="1499"/>
      <c r="AA105" s="1285"/>
      <c r="AB105" s="1285"/>
      <c r="AC105" s="1285"/>
      <c r="AD105" s="1285"/>
      <c r="AE105" s="1285"/>
      <c r="AF105" s="1285"/>
      <c r="AG105" s="1499"/>
      <c r="AH105" s="1499"/>
      <c r="AI105" s="1499"/>
      <c r="AJ105" s="1499"/>
      <c r="AK105" s="1499"/>
      <c r="AL105" s="1499"/>
      <c r="AM105" s="1499"/>
      <c r="AN105" s="1499"/>
      <c r="AO105" s="1500"/>
    </row>
    <row r="106" spans="1:41" ht="10.5" customHeight="1">
      <c r="A106" s="1505"/>
      <c r="B106" s="1379"/>
      <c r="C106" s="1322"/>
      <c r="D106" s="1508"/>
      <c r="E106" s="1509"/>
      <c r="F106" s="1501" t="s">
        <v>690</v>
      </c>
      <c r="G106" s="1502"/>
      <c r="H106" s="1502"/>
      <c r="I106" s="1502"/>
      <c r="J106" s="1502"/>
      <c r="K106" s="1502"/>
      <c r="L106" s="1502"/>
      <c r="M106" s="1503"/>
      <c r="N106" s="1293" t="s">
        <v>691</v>
      </c>
      <c r="O106" s="1295"/>
      <c r="P106" s="1285"/>
      <c r="Q106" s="1285"/>
      <c r="R106" s="1285"/>
      <c r="S106" s="1285"/>
      <c r="T106" s="1285"/>
      <c r="U106" s="1285"/>
      <c r="V106" s="1285"/>
      <c r="W106" s="1499"/>
      <c r="X106" s="1499"/>
      <c r="Y106" s="1499"/>
      <c r="Z106" s="1499"/>
      <c r="AA106" s="1499"/>
      <c r="AB106" s="1499"/>
      <c r="AC106" s="1499"/>
      <c r="AD106" s="1499"/>
      <c r="AE106" s="1499"/>
      <c r="AF106" s="1499"/>
      <c r="AG106" s="1499"/>
      <c r="AH106" s="1499"/>
      <c r="AI106" s="1499"/>
      <c r="AJ106" s="1499"/>
      <c r="AK106" s="1499"/>
      <c r="AL106" s="1499"/>
      <c r="AM106" s="1499"/>
      <c r="AN106" s="1499"/>
      <c r="AO106" s="1500"/>
    </row>
    <row r="107" spans="1:41" ht="10.5" customHeight="1">
      <c r="A107" s="1505"/>
      <c r="B107" s="1379"/>
      <c r="C107" s="1322"/>
      <c r="D107" s="1508"/>
      <c r="E107" s="1509"/>
      <c r="F107" s="1501" t="s">
        <v>692</v>
      </c>
      <c r="G107" s="1502"/>
      <c r="H107" s="1502"/>
      <c r="I107" s="1502"/>
      <c r="J107" s="1502"/>
      <c r="K107" s="1502"/>
      <c r="L107" s="1502"/>
      <c r="M107" s="1503"/>
      <c r="N107" s="1293" t="s">
        <v>693</v>
      </c>
      <c r="O107" s="1295"/>
      <c r="P107" s="1285"/>
      <c r="Q107" s="1285"/>
      <c r="R107" s="1285"/>
      <c r="S107" s="1285"/>
      <c r="T107" s="1285"/>
      <c r="U107" s="1285"/>
      <c r="V107" s="1285"/>
      <c r="W107" s="1499"/>
      <c r="X107" s="1499"/>
      <c r="Y107" s="1499"/>
      <c r="Z107" s="1499"/>
      <c r="AA107" s="1499"/>
      <c r="AB107" s="1499"/>
      <c r="AC107" s="1499"/>
      <c r="AD107" s="1499"/>
      <c r="AE107" s="1499"/>
      <c r="AF107" s="1499"/>
      <c r="AG107" s="1499"/>
      <c r="AH107" s="1499"/>
      <c r="AI107" s="1499"/>
      <c r="AJ107" s="1499"/>
      <c r="AK107" s="1499"/>
      <c r="AL107" s="1499"/>
      <c r="AM107" s="1499"/>
      <c r="AN107" s="1499"/>
      <c r="AO107" s="1500"/>
    </row>
    <row r="108" spans="1:41" ht="10.5" customHeight="1">
      <c r="A108" s="1505"/>
      <c r="B108" s="1379"/>
      <c r="C108" s="1322"/>
      <c r="D108" s="1508"/>
      <c r="E108" s="1509"/>
      <c r="F108" s="1501" t="s">
        <v>694</v>
      </c>
      <c r="G108" s="1502"/>
      <c r="H108" s="1502"/>
      <c r="I108" s="1502"/>
      <c r="J108" s="1502"/>
      <c r="K108" s="1502"/>
      <c r="L108" s="1502"/>
      <c r="M108" s="1503"/>
      <c r="N108" s="1293" t="s">
        <v>695</v>
      </c>
      <c r="O108" s="1295"/>
      <c r="P108" s="1285"/>
      <c r="Q108" s="1285"/>
      <c r="R108" s="1285"/>
      <c r="S108" s="1285"/>
      <c r="T108" s="1285"/>
      <c r="U108" s="1285"/>
      <c r="V108" s="1285"/>
      <c r="W108" s="1499"/>
      <c r="X108" s="1499"/>
      <c r="Y108" s="1499"/>
      <c r="Z108" s="1499"/>
      <c r="AA108" s="1499"/>
      <c r="AB108" s="1499"/>
      <c r="AC108" s="1499"/>
      <c r="AD108" s="1499"/>
      <c r="AE108" s="1499"/>
      <c r="AF108" s="1499"/>
      <c r="AG108" s="1499"/>
      <c r="AH108" s="1499"/>
      <c r="AI108" s="1499"/>
      <c r="AJ108" s="1499"/>
      <c r="AK108" s="1499"/>
      <c r="AL108" s="1499"/>
      <c r="AM108" s="1499"/>
      <c r="AN108" s="1499"/>
      <c r="AO108" s="1500"/>
    </row>
    <row r="109" spans="1:41" ht="10.5" customHeight="1">
      <c r="A109" s="1505"/>
      <c r="B109" s="1379"/>
      <c r="C109" s="1322"/>
      <c r="D109" s="1508"/>
      <c r="E109" s="1509"/>
      <c r="F109" s="1501" t="s">
        <v>696</v>
      </c>
      <c r="G109" s="1502"/>
      <c r="H109" s="1502"/>
      <c r="I109" s="1502"/>
      <c r="J109" s="1502"/>
      <c r="K109" s="1502"/>
      <c r="L109" s="1502"/>
      <c r="M109" s="1503"/>
      <c r="N109" s="1293" t="s">
        <v>697</v>
      </c>
      <c r="O109" s="1295"/>
      <c r="P109" s="1285"/>
      <c r="Q109" s="1285"/>
      <c r="R109" s="1285"/>
      <c r="S109" s="1285"/>
      <c r="T109" s="1285"/>
      <c r="U109" s="1285"/>
      <c r="V109" s="1285"/>
      <c r="W109" s="1499"/>
      <c r="X109" s="1499"/>
      <c r="Y109" s="1499"/>
      <c r="Z109" s="1499"/>
      <c r="AA109" s="1499"/>
      <c r="AB109" s="1499"/>
      <c r="AC109" s="1499"/>
      <c r="AD109" s="1499"/>
      <c r="AE109" s="1499"/>
      <c r="AF109" s="1499"/>
      <c r="AG109" s="1499"/>
      <c r="AH109" s="1499"/>
      <c r="AI109" s="1499"/>
      <c r="AJ109" s="1499"/>
      <c r="AK109" s="1499"/>
      <c r="AL109" s="1499"/>
      <c r="AM109" s="1499"/>
      <c r="AN109" s="1499"/>
      <c r="AO109" s="1500"/>
    </row>
    <row r="110" spans="1:41" ht="10.5" customHeight="1">
      <c r="A110" s="1505"/>
      <c r="B110" s="1379"/>
      <c r="C110" s="1322"/>
      <c r="D110" s="1508"/>
      <c r="E110" s="1509"/>
      <c r="F110" s="1501" t="s">
        <v>698</v>
      </c>
      <c r="G110" s="1502"/>
      <c r="H110" s="1502"/>
      <c r="I110" s="1502"/>
      <c r="J110" s="1502"/>
      <c r="K110" s="1502"/>
      <c r="L110" s="1502"/>
      <c r="M110" s="1503"/>
      <c r="N110" s="1293" t="s">
        <v>699</v>
      </c>
      <c r="O110" s="1295"/>
      <c r="P110" s="1285"/>
      <c r="Q110" s="1285"/>
      <c r="R110" s="1285"/>
      <c r="S110" s="1285"/>
      <c r="T110" s="1285"/>
      <c r="U110" s="1285"/>
      <c r="V110" s="1285"/>
      <c r="W110" s="1499"/>
      <c r="X110" s="1499"/>
      <c r="Y110" s="1499"/>
      <c r="Z110" s="1499"/>
      <c r="AA110" s="1499"/>
      <c r="AB110" s="1499"/>
      <c r="AC110" s="1499"/>
      <c r="AD110" s="1499"/>
      <c r="AE110" s="1499"/>
      <c r="AF110" s="1499"/>
      <c r="AG110" s="1499"/>
      <c r="AH110" s="1499"/>
      <c r="AI110" s="1499"/>
      <c r="AJ110" s="1499"/>
      <c r="AK110" s="1499"/>
      <c r="AL110" s="1499"/>
      <c r="AM110" s="1499"/>
      <c r="AN110" s="1499"/>
      <c r="AO110" s="1500"/>
    </row>
    <row r="111" spans="1:41" ht="10.5" customHeight="1">
      <c r="A111" s="1505"/>
      <c r="B111" s="1379"/>
      <c r="C111" s="1322"/>
      <c r="D111" s="1508"/>
      <c r="E111" s="1509"/>
      <c r="F111" s="1501" t="s">
        <v>700</v>
      </c>
      <c r="G111" s="1502"/>
      <c r="H111" s="1502"/>
      <c r="I111" s="1502"/>
      <c r="J111" s="1502"/>
      <c r="K111" s="1502"/>
      <c r="L111" s="1502"/>
      <c r="M111" s="1503"/>
      <c r="N111" s="1293" t="s">
        <v>701</v>
      </c>
      <c r="O111" s="1295"/>
      <c r="P111" s="1285"/>
      <c r="Q111" s="1285"/>
      <c r="R111" s="1285"/>
      <c r="S111" s="1285"/>
      <c r="T111" s="1285"/>
      <c r="U111" s="1285"/>
      <c r="V111" s="1285"/>
      <c r="W111" s="1499"/>
      <c r="X111" s="1499"/>
      <c r="Y111" s="1499"/>
      <c r="Z111" s="1499"/>
      <c r="AA111" s="1285"/>
      <c r="AB111" s="1285"/>
      <c r="AC111" s="1285"/>
      <c r="AD111" s="1285"/>
      <c r="AE111" s="1285"/>
      <c r="AF111" s="1285"/>
      <c r="AG111" s="1499"/>
      <c r="AH111" s="1499"/>
      <c r="AI111" s="1499"/>
      <c r="AJ111" s="1499"/>
      <c r="AK111" s="1499"/>
      <c r="AL111" s="1499"/>
      <c r="AM111" s="1499"/>
      <c r="AN111" s="1499"/>
      <c r="AO111" s="1500"/>
    </row>
    <row r="112" spans="1:41" ht="17.25" customHeight="1">
      <c r="A112" s="1505"/>
      <c r="B112" s="1379"/>
      <c r="C112" s="1322"/>
      <c r="D112" s="1508"/>
      <c r="E112" s="1509"/>
      <c r="F112" s="1514" t="s">
        <v>702</v>
      </c>
      <c r="G112" s="1502"/>
      <c r="H112" s="1502"/>
      <c r="I112" s="1502"/>
      <c r="J112" s="1502"/>
      <c r="K112" s="1502"/>
      <c r="L112" s="1502"/>
      <c r="M112" s="1503"/>
      <c r="N112" s="1293" t="s">
        <v>703</v>
      </c>
      <c r="O112" s="1295"/>
      <c r="P112" s="1285"/>
      <c r="Q112" s="1285"/>
      <c r="R112" s="1285"/>
      <c r="S112" s="1285"/>
      <c r="T112" s="1285"/>
      <c r="U112" s="1285"/>
      <c r="V112" s="1285"/>
      <c r="W112" s="1499"/>
      <c r="X112" s="1499"/>
      <c r="Y112" s="1499"/>
      <c r="Z112" s="1499"/>
      <c r="AA112" s="1285"/>
      <c r="AB112" s="1285"/>
      <c r="AC112" s="1285"/>
      <c r="AD112" s="1285"/>
      <c r="AE112" s="1285"/>
      <c r="AF112" s="1285"/>
      <c r="AG112" s="1499"/>
      <c r="AH112" s="1499"/>
      <c r="AI112" s="1499"/>
      <c r="AJ112" s="1499"/>
      <c r="AK112" s="1499"/>
      <c r="AL112" s="1499"/>
      <c r="AM112" s="1499"/>
      <c r="AN112" s="1499"/>
      <c r="AO112" s="1500"/>
    </row>
    <row r="113" spans="1:41" ht="10.5" customHeight="1">
      <c r="A113" s="1505"/>
      <c r="B113" s="1379"/>
      <c r="C113" s="1322"/>
      <c r="D113" s="1508"/>
      <c r="E113" s="1509"/>
      <c r="F113" s="1515" t="s">
        <v>704</v>
      </c>
      <c r="G113" s="1516"/>
      <c r="H113" s="1516"/>
      <c r="I113" s="1516"/>
      <c r="J113" s="1516"/>
      <c r="K113" s="1516"/>
      <c r="L113" s="1516"/>
      <c r="M113" s="1517"/>
      <c r="N113" s="1293" t="s">
        <v>705</v>
      </c>
      <c r="O113" s="1295"/>
      <c r="P113" s="1285"/>
      <c r="Q113" s="1285"/>
      <c r="R113" s="1285"/>
      <c r="S113" s="1285"/>
      <c r="T113" s="1285"/>
      <c r="U113" s="1285"/>
      <c r="V113" s="1285"/>
      <c r="W113" s="1499"/>
      <c r="X113" s="1499"/>
      <c r="Y113" s="1499"/>
      <c r="Z113" s="1499"/>
      <c r="AA113" s="1285"/>
      <c r="AB113" s="1285"/>
      <c r="AC113" s="1285"/>
      <c r="AD113" s="1285"/>
      <c r="AE113" s="1285"/>
      <c r="AF113" s="1285"/>
      <c r="AG113" s="1499"/>
      <c r="AH113" s="1499"/>
      <c r="AI113" s="1499"/>
      <c r="AJ113" s="1499"/>
      <c r="AK113" s="1499"/>
      <c r="AL113" s="1499"/>
      <c r="AM113" s="1499"/>
      <c r="AN113" s="1499"/>
      <c r="AO113" s="1500"/>
    </row>
    <row r="114" spans="1:41" ht="10.5" customHeight="1">
      <c r="A114" s="1505"/>
      <c r="B114" s="1379"/>
      <c r="C114" s="1322"/>
      <c r="D114" s="1508"/>
      <c r="E114" s="1509"/>
      <c r="F114" s="1501" t="s">
        <v>706</v>
      </c>
      <c r="G114" s="1502"/>
      <c r="H114" s="1502"/>
      <c r="I114" s="1502"/>
      <c r="J114" s="1502"/>
      <c r="K114" s="1502"/>
      <c r="L114" s="1502"/>
      <c r="M114" s="1503"/>
      <c r="N114" s="1293" t="s">
        <v>707</v>
      </c>
      <c r="O114" s="1295"/>
      <c r="P114" s="1285"/>
      <c r="Q114" s="1285"/>
      <c r="R114" s="1285"/>
      <c r="S114" s="1285"/>
      <c r="T114" s="1285"/>
      <c r="U114" s="1285"/>
      <c r="V114" s="1285"/>
      <c r="W114" s="1499"/>
      <c r="X114" s="1499"/>
      <c r="Y114" s="1499"/>
      <c r="Z114" s="1499"/>
      <c r="AA114" s="1285"/>
      <c r="AB114" s="1285"/>
      <c r="AC114" s="1285"/>
      <c r="AD114" s="1285"/>
      <c r="AE114" s="1285"/>
      <c r="AF114" s="1285"/>
      <c r="AG114" s="1499"/>
      <c r="AH114" s="1499"/>
      <c r="AI114" s="1499"/>
      <c r="AJ114" s="1499"/>
      <c r="AK114" s="1499"/>
      <c r="AL114" s="1499"/>
      <c r="AM114" s="1499"/>
      <c r="AN114" s="1499"/>
      <c r="AO114" s="1500"/>
    </row>
    <row r="115" spans="1:41" ht="10.5" customHeight="1">
      <c r="A115" s="1505"/>
      <c r="B115" s="1379"/>
      <c r="C115" s="1322"/>
      <c r="D115" s="1508"/>
      <c r="E115" s="1509"/>
      <c r="F115" s="1501" t="s">
        <v>708</v>
      </c>
      <c r="G115" s="1502"/>
      <c r="H115" s="1502"/>
      <c r="I115" s="1502"/>
      <c r="J115" s="1502"/>
      <c r="K115" s="1502"/>
      <c r="L115" s="1502"/>
      <c r="M115" s="1503"/>
      <c r="N115" s="1293" t="s">
        <v>709</v>
      </c>
      <c r="O115" s="1295"/>
      <c r="P115" s="1285"/>
      <c r="Q115" s="1285"/>
      <c r="R115" s="1285"/>
      <c r="S115" s="1285"/>
      <c r="T115" s="1285"/>
      <c r="U115" s="1285"/>
      <c r="V115" s="1285"/>
      <c r="W115" s="1499"/>
      <c r="X115" s="1499"/>
      <c r="Y115" s="1499"/>
      <c r="Z115" s="1499"/>
      <c r="AA115" s="1285"/>
      <c r="AB115" s="1285"/>
      <c r="AC115" s="1285"/>
      <c r="AD115" s="1285"/>
      <c r="AE115" s="1285"/>
      <c r="AF115" s="1285"/>
      <c r="AG115" s="1499"/>
      <c r="AH115" s="1499"/>
      <c r="AI115" s="1499"/>
      <c r="AJ115" s="1499"/>
      <c r="AK115" s="1499"/>
      <c r="AL115" s="1499"/>
      <c r="AM115" s="1499"/>
      <c r="AN115" s="1499"/>
      <c r="AO115" s="1500"/>
    </row>
    <row r="116" spans="1:41" ht="10.5" customHeight="1">
      <c r="A116" s="1505"/>
      <c r="B116" s="1379"/>
      <c r="C116" s="1322"/>
      <c r="D116" s="1510"/>
      <c r="E116" s="1511"/>
      <c r="F116" s="1501" t="s">
        <v>710</v>
      </c>
      <c r="G116" s="1502"/>
      <c r="H116" s="1502"/>
      <c r="I116" s="1502"/>
      <c r="J116" s="1502"/>
      <c r="K116" s="1502"/>
      <c r="L116" s="1502"/>
      <c r="M116" s="1503"/>
      <c r="N116" s="1285" t="s">
        <v>711</v>
      </c>
      <c r="O116" s="1285"/>
      <c r="P116" s="1285"/>
      <c r="Q116" s="1285"/>
      <c r="R116" s="1285"/>
      <c r="S116" s="1285"/>
      <c r="T116" s="1285"/>
      <c r="U116" s="1285"/>
      <c r="V116" s="1285"/>
      <c r="W116" s="1499"/>
      <c r="X116" s="1499"/>
      <c r="Y116" s="1499"/>
      <c r="Z116" s="1499"/>
      <c r="AA116" s="1285"/>
      <c r="AB116" s="1285"/>
      <c r="AC116" s="1285"/>
      <c r="AD116" s="1285"/>
      <c r="AE116" s="1285"/>
      <c r="AF116" s="1285"/>
      <c r="AG116" s="1499"/>
      <c r="AH116" s="1499"/>
      <c r="AI116" s="1499"/>
      <c r="AJ116" s="1499"/>
      <c r="AK116" s="1499"/>
      <c r="AL116" s="1499"/>
      <c r="AM116" s="1499"/>
      <c r="AN116" s="1499"/>
      <c r="AO116" s="1500"/>
    </row>
    <row r="117" spans="1:41" ht="21" customHeight="1">
      <c r="A117" s="1505"/>
      <c r="B117" s="1379"/>
      <c r="C117" s="1322"/>
      <c r="D117" s="1508" t="s">
        <v>712</v>
      </c>
      <c r="E117" s="1322"/>
      <c r="F117" s="1520" t="s">
        <v>713</v>
      </c>
      <c r="G117" s="1521"/>
      <c r="H117" s="1521"/>
      <c r="I117" s="1521"/>
      <c r="J117" s="1521"/>
      <c r="K117" s="1521"/>
      <c r="L117" s="1521"/>
      <c r="M117" s="1522"/>
      <c r="N117" s="1523" t="s">
        <v>714</v>
      </c>
      <c r="O117" s="1523"/>
      <c r="P117" s="1523"/>
      <c r="Q117" s="1523"/>
      <c r="R117" s="1523"/>
      <c r="S117" s="1523"/>
      <c r="T117" s="1523"/>
      <c r="U117" s="1523"/>
      <c r="V117" s="1523"/>
      <c r="W117" s="1523"/>
      <c r="X117" s="1523"/>
      <c r="Y117" s="1523"/>
      <c r="Z117" s="1523"/>
      <c r="AA117" s="1523"/>
      <c r="AB117" s="1523"/>
      <c r="AC117" s="1523"/>
      <c r="AD117" s="1523"/>
      <c r="AE117" s="1523"/>
      <c r="AF117" s="1523"/>
      <c r="AG117" s="1518"/>
      <c r="AH117" s="1518"/>
      <c r="AI117" s="1518"/>
      <c r="AJ117" s="1518"/>
      <c r="AK117" s="1518"/>
      <c r="AL117" s="1518"/>
      <c r="AM117" s="1518"/>
      <c r="AN117" s="1518"/>
      <c r="AO117" s="1519"/>
    </row>
    <row r="118" spans="1:41" ht="21" customHeight="1">
      <c r="A118" s="1505"/>
      <c r="B118" s="1379"/>
      <c r="C118" s="1322"/>
      <c r="D118" s="1379"/>
      <c r="E118" s="1322"/>
      <c r="F118" s="1501" t="s">
        <v>698</v>
      </c>
      <c r="G118" s="1502"/>
      <c r="H118" s="1502"/>
      <c r="I118" s="1502"/>
      <c r="J118" s="1502"/>
      <c r="K118" s="1502"/>
      <c r="L118" s="1502"/>
      <c r="M118" s="1503"/>
      <c r="N118" s="1285" t="s">
        <v>715</v>
      </c>
      <c r="O118" s="1285"/>
      <c r="P118" s="1285"/>
      <c r="Q118" s="1285"/>
      <c r="R118" s="1285"/>
      <c r="S118" s="1285"/>
      <c r="T118" s="1285"/>
      <c r="U118" s="1285"/>
      <c r="V118" s="1285"/>
      <c r="W118" s="1285"/>
      <c r="X118" s="1285"/>
      <c r="Y118" s="1285"/>
      <c r="Z118" s="1285"/>
      <c r="AA118" s="1499"/>
      <c r="AB118" s="1499"/>
      <c r="AC118" s="1499"/>
      <c r="AD118" s="1285"/>
      <c r="AE118" s="1285"/>
      <c r="AF118" s="1285"/>
      <c r="AG118" s="1499"/>
      <c r="AH118" s="1499"/>
      <c r="AI118" s="1499"/>
      <c r="AJ118" s="1499"/>
      <c r="AK118" s="1499"/>
      <c r="AL118" s="1499"/>
      <c r="AM118" s="1499"/>
      <c r="AN118" s="1499"/>
      <c r="AO118" s="1500"/>
    </row>
    <row r="119" spans="1:41" ht="21" customHeight="1">
      <c r="A119" s="1505"/>
      <c r="B119" s="1379"/>
      <c r="C119" s="1322"/>
      <c r="D119" s="1379"/>
      <c r="E119" s="1322"/>
      <c r="F119" s="1514" t="s">
        <v>696</v>
      </c>
      <c r="G119" s="1502"/>
      <c r="H119" s="1502"/>
      <c r="I119" s="1502"/>
      <c r="J119" s="1502"/>
      <c r="K119" s="1502"/>
      <c r="L119" s="1502"/>
      <c r="M119" s="1503"/>
      <c r="N119" s="1285" t="s">
        <v>716</v>
      </c>
      <c r="O119" s="1285"/>
      <c r="P119" s="1285"/>
      <c r="Q119" s="1285"/>
      <c r="R119" s="1285"/>
      <c r="S119" s="1285"/>
      <c r="T119" s="1285"/>
      <c r="U119" s="1285"/>
      <c r="V119" s="1285"/>
      <c r="W119" s="1285"/>
      <c r="X119" s="1285"/>
      <c r="Y119" s="1285"/>
      <c r="Z119" s="1285"/>
      <c r="AA119" s="1499"/>
      <c r="AB119" s="1499"/>
      <c r="AC119" s="1499"/>
      <c r="AD119" s="1285"/>
      <c r="AE119" s="1285"/>
      <c r="AF119" s="1285"/>
      <c r="AG119" s="1499"/>
      <c r="AH119" s="1499"/>
      <c r="AI119" s="1499"/>
      <c r="AJ119" s="1499"/>
      <c r="AK119" s="1499"/>
      <c r="AL119" s="1499"/>
      <c r="AM119" s="1499"/>
      <c r="AN119" s="1499"/>
      <c r="AO119" s="1500"/>
    </row>
    <row r="120" spans="1:41" ht="21" customHeight="1">
      <c r="A120" s="1505"/>
      <c r="B120" s="1379"/>
      <c r="C120" s="1322"/>
      <c r="D120" s="1379"/>
      <c r="E120" s="1322"/>
      <c r="F120" s="1514" t="s">
        <v>717</v>
      </c>
      <c r="G120" s="1502"/>
      <c r="H120" s="1502"/>
      <c r="I120" s="1502"/>
      <c r="J120" s="1502"/>
      <c r="K120" s="1502"/>
      <c r="L120" s="1502"/>
      <c r="M120" s="1503"/>
      <c r="N120" s="1285" t="s">
        <v>718</v>
      </c>
      <c r="O120" s="1285"/>
      <c r="P120" s="1285"/>
      <c r="Q120" s="1285"/>
      <c r="R120" s="1285"/>
      <c r="S120" s="1285"/>
      <c r="T120" s="1285"/>
      <c r="U120" s="1285"/>
      <c r="V120" s="1285"/>
      <c r="W120" s="1285"/>
      <c r="X120" s="1285"/>
      <c r="Y120" s="1285"/>
      <c r="Z120" s="1285"/>
      <c r="AA120" s="1285"/>
      <c r="AB120" s="1285"/>
      <c r="AC120" s="1285"/>
      <c r="AD120" s="1285"/>
      <c r="AE120" s="1285"/>
      <c r="AF120" s="1285"/>
      <c r="AG120" s="1499"/>
      <c r="AH120" s="1499"/>
      <c r="AI120" s="1499"/>
      <c r="AJ120" s="1499"/>
      <c r="AK120" s="1499"/>
      <c r="AL120" s="1499"/>
      <c r="AM120" s="1499"/>
      <c r="AN120" s="1499"/>
      <c r="AO120" s="1500"/>
    </row>
    <row r="121" spans="1:41" ht="21" customHeight="1">
      <c r="A121" s="1505"/>
      <c r="B121" s="1379"/>
      <c r="C121" s="1322"/>
      <c r="D121" s="1379"/>
      <c r="E121" s="1322"/>
      <c r="F121" s="1514" t="s">
        <v>719</v>
      </c>
      <c r="G121" s="1502"/>
      <c r="H121" s="1502"/>
      <c r="I121" s="1502"/>
      <c r="J121" s="1502"/>
      <c r="K121" s="1502"/>
      <c r="L121" s="1502"/>
      <c r="M121" s="1503"/>
      <c r="N121" s="1285" t="s">
        <v>720</v>
      </c>
      <c r="O121" s="1285"/>
      <c r="P121" s="1285"/>
      <c r="Q121" s="1285"/>
      <c r="R121" s="1285"/>
      <c r="S121" s="1285"/>
      <c r="T121" s="1285"/>
      <c r="U121" s="1285"/>
      <c r="V121" s="1285"/>
      <c r="W121" s="1285"/>
      <c r="X121" s="1285"/>
      <c r="Y121" s="1285"/>
      <c r="Z121" s="1285"/>
      <c r="AA121" s="1285"/>
      <c r="AB121" s="1285"/>
      <c r="AC121" s="1285"/>
      <c r="AD121" s="1285"/>
      <c r="AE121" s="1285"/>
      <c r="AF121" s="1285"/>
      <c r="AG121" s="1499"/>
      <c r="AH121" s="1499"/>
      <c r="AI121" s="1499"/>
      <c r="AJ121" s="1499"/>
      <c r="AK121" s="1499"/>
      <c r="AL121" s="1499"/>
      <c r="AM121" s="1499"/>
      <c r="AN121" s="1499"/>
      <c r="AO121" s="1500"/>
    </row>
    <row r="122" spans="1:41" ht="21" customHeight="1">
      <c r="A122" s="1505"/>
      <c r="B122" s="1379"/>
      <c r="C122" s="1322"/>
      <c r="D122" s="1379"/>
      <c r="E122" s="1322"/>
      <c r="F122" s="1514" t="s">
        <v>702</v>
      </c>
      <c r="G122" s="1502"/>
      <c r="H122" s="1502"/>
      <c r="I122" s="1502"/>
      <c r="J122" s="1502"/>
      <c r="K122" s="1502"/>
      <c r="L122" s="1502"/>
      <c r="M122" s="1503"/>
      <c r="N122" s="1285" t="s">
        <v>721</v>
      </c>
      <c r="O122" s="1285"/>
      <c r="P122" s="1285"/>
      <c r="Q122" s="1285"/>
      <c r="R122" s="1285"/>
      <c r="S122" s="1285"/>
      <c r="T122" s="1285"/>
      <c r="U122" s="1285"/>
      <c r="V122" s="1285"/>
      <c r="W122" s="1285"/>
      <c r="X122" s="1285"/>
      <c r="Y122" s="1285"/>
      <c r="Z122" s="1285"/>
      <c r="AA122" s="1285"/>
      <c r="AB122" s="1285"/>
      <c r="AC122" s="1285"/>
      <c r="AD122" s="1285"/>
      <c r="AE122" s="1285"/>
      <c r="AF122" s="1285"/>
      <c r="AG122" s="1499"/>
      <c r="AH122" s="1499"/>
      <c r="AI122" s="1499"/>
      <c r="AJ122" s="1499"/>
      <c r="AK122" s="1499"/>
      <c r="AL122" s="1499"/>
      <c r="AM122" s="1499"/>
      <c r="AN122" s="1499"/>
      <c r="AO122" s="1500"/>
    </row>
    <row r="123" spans="1:41" ht="21" customHeight="1">
      <c r="A123" s="1505"/>
      <c r="B123" s="1379"/>
      <c r="C123" s="1322"/>
      <c r="D123" s="1413"/>
      <c r="E123" s="1414"/>
      <c r="F123" s="1529" t="s">
        <v>722</v>
      </c>
      <c r="G123" s="1530"/>
      <c r="H123" s="1530"/>
      <c r="I123" s="1530"/>
      <c r="J123" s="1530"/>
      <c r="K123" s="1530"/>
      <c r="L123" s="1530"/>
      <c r="M123" s="1531"/>
      <c r="N123" s="1513" t="s">
        <v>723</v>
      </c>
      <c r="O123" s="1513"/>
      <c r="P123" s="1513"/>
      <c r="Q123" s="1513"/>
      <c r="R123" s="1513"/>
      <c r="S123" s="1513"/>
      <c r="T123" s="1513"/>
      <c r="U123" s="1513"/>
      <c r="V123" s="1513"/>
      <c r="W123" s="1513"/>
      <c r="X123" s="1513"/>
      <c r="Y123" s="1513"/>
      <c r="Z123" s="1513"/>
      <c r="AA123" s="1513"/>
      <c r="AB123" s="1513"/>
      <c r="AC123" s="1513"/>
      <c r="AD123" s="1513"/>
      <c r="AE123" s="1513"/>
      <c r="AF123" s="1513"/>
      <c r="AG123" s="1524"/>
      <c r="AH123" s="1524"/>
      <c r="AI123" s="1524"/>
      <c r="AJ123" s="1524"/>
      <c r="AK123" s="1524"/>
      <c r="AL123" s="1524"/>
      <c r="AM123" s="1524"/>
      <c r="AN123" s="1524"/>
      <c r="AO123" s="1525"/>
    </row>
    <row r="124" spans="1:41" ht="10.5" customHeight="1">
      <c r="A124" s="1505"/>
      <c r="B124" s="1379"/>
      <c r="C124" s="1322"/>
      <c r="D124" s="1526" t="s">
        <v>724</v>
      </c>
      <c r="E124" s="1394"/>
      <c r="F124" s="1527" t="s">
        <v>725</v>
      </c>
      <c r="G124" s="1495"/>
      <c r="H124" s="1495"/>
      <c r="I124" s="1495"/>
      <c r="J124" s="1495"/>
      <c r="K124" s="1495"/>
      <c r="L124" s="1495"/>
      <c r="M124" s="1528"/>
      <c r="N124" s="1523" t="s">
        <v>726</v>
      </c>
      <c r="O124" s="1523"/>
      <c r="P124" s="1523"/>
      <c r="Q124" s="1523"/>
      <c r="R124" s="1523"/>
      <c r="S124" s="1523"/>
      <c r="T124" s="1523"/>
      <c r="U124" s="1523"/>
      <c r="V124" s="1523"/>
      <c r="W124" s="1523"/>
      <c r="X124" s="1523"/>
      <c r="Y124" s="1523"/>
      <c r="Z124" s="1523"/>
      <c r="AA124" s="1523"/>
      <c r="AB124" s="1523"/>
      <c r="AC124" s="1523"/>
      <c r="AD124" s="1523"/>
      <c r="AE124" s="1523"/>
      <c r="AF124" s="1523"/>
      <c r="AG124" s="1518"/>
      <c r="AH124" s="1518"/>
      <c r="AI124" s="1518"/>
      <c r="AJ124" s="1518"/>
      <c r="AK124" s="1518"/>
      <c r="AL124" s="1518"/>
      <c r="AM124" s="1518"/>
      <c r="AN124" s="1518"/>
      <c r="AO124" s="1519"/>
    </row>
    <row r="125" spans="1:41" ht="10.5" customHeight="1">
      <c r="A125" s="1505"/>
      <c r="B125" s="1379"/>
      <c r="C125" s="1322"/>
      <c r="D125" s="1413"/>
      <c r="E125" s="1414"/>
      <c r="F125" s="1532" t="s">
        <v>727</v>
      </c>
      <c r="G125" s="1533"/>
      <c r="H125" s="1533"/>
      <c r="I125" s="1533"/>
      <c r="J125" s="1533"/>
      <c r="K125" s="1533"/>
      <c r="L125" s="1533"/>
      <c r="M125" s="1534"/>
      <c r="N125" s="1513" t="s">
        <v>728</v>
      </c>
      <c r="O125" s="1513"/>
      <c r="P125" s="1513"/>
      <c r="Q125" s="1513"/>
      <c r="R125" s="1513"/>
      <c r="S125" s="1513"/>
      <c r="T125" s="1513"/>
      <c r="U125" s="1513"/>
      <c r="V125" s="1513"/>
      <c r="W125" s="1513"/>
      <c r="X125" s="1513"/>
      <c r="Y125" s="1513"/>
      <c r="Z125" s="1513"/>
      <c r="AA125" s="1513"/>
      <c r="AB125" s="1513"/>
      <c r="AC125" s="1513"/>
      <c r="AD125" s="1513"/>
      <c r="AE125" s="1513"/>
      <c r="AF125" s="1513"/>
      <c r="AG125" s="1524"/>
      <c r="AH125" s="1524"/>
      <c r="AI125" s="1524"/>
      <c r="AJ125" s="1524"/>
      <c r="AK125" s="1524"/>
      <c r="AL125" s="1524"/>
      <c r="AM125" s="1524"/>
      <c r="AN125" s="1524"/>
      <c r="AO125" s="1525"/>
    </row>
    <row r="126" spans="1:41" ht="10.5" customHeight="1">
      <c r="A126" s="1505"/>
      <c r="B126" s="1379"/>
      <c r="C126" s="1322"/>
      <c r="D126" s="1508" t="s">
        <v>729</v>
      </c>
      <c r="E126" s="1322"/>
      <c r="F126" s="1527" t="s">
        <v>730</v>
      </c>
      <c r="G126" s="1495"/>
      <c r="H126" s="1495"/>
      <c r="I126" s="1495"/>
      <c r="J126" s="1495"/>
      <c r="K126" s="1495"/>
      <c r="L126" s="1495"/>
      <c r="M126" s="1528"/>
      <c r="N126" s="1523" t="s">
        <v>731</v>
      </c>
      <c r="O126" s="1523"/>
      <c r="P126" s="1523"/>
      <c r="Q126" s="1523"/>
      <c r="R126" s="1523"/>
      <c r="S126" s="1523"/>
      <c r="T126" s="1523"/>
      <c r="U126" s="1523"/>
      <c r="V126" s="1523"/>
      <c r="W126" s="1523"/>
      <c r="X126" s="1523"/>
      <c r="Y126" s="1523"/>
      <c r="Z126" s="1523"/>
      <c r="AA126" s="1518"/>
      <c r="AB126" s="1518"/>
      <c r="AC126" s="1518"/>
      <c r="AD126" s="1523"/>
      <c r="AE126" s="1523"/>
      <c r="AF126" s="1523"/>
      <c r="AG126" s="1518"/>
      <c r="AH126" s="1518"/>
      <c r="AI126" s="1518"/>
      <c r="AJ126" s="1518"/>
      <c r="AK126" s="1518"/>
      <c r="AL126" s="1518"/>
      <c r="AM126" s="1518"/>
      <c r="AN126" s="1518"/>
      <c r="AO126" s="1519"/>
    </row>
    <row r="127" spans="1:41" ht="10.5" customHeight="1">
      <c r="A127" s="1505"/>
      <c r="B127" s="1379"/>
      <c r="C127" s="1322"/>
      <c r="D127" s="1379"/>
      <c r="E127" s="1322"/>
      <c r="F127" s="1538" t="s">
        <v>732</v>
      </c>
      <c r="G127" s="1536"/>
      <c r="H127" s="1536"/>
      <c r="I127" s="1536"/>
      <c r="J127" s="1536"/>
      <c r="K127" s="1536"/>
      <c r="L127" s="1536"/>
      <c r="M127" s="1537"/>
      <c r="N127" s="1285" t="s">
        <v>733</v>
      </c>
      <c r="O127" s="1285"/>
      <c r="P127" s="1285"/>
      <c r="Q127" s="1285"/>
      <c r="R127" s="1285"/>
      <c r="S127" s="1285"/>
      <c r="T127" s="1285"/>
      <c r="U127" s="1285"/>
      <c r="V127" s="1285"/>
      <c r="W127" s="1285"/>
      <c r="X127" s="1285"/>
      <c r="Y127" s="1285"/>
      <c r="Z127" s="1285"/>
      <c r="AA127" s="1499"/>
      <c r="AB127" s="1499"/>
      <c r="AC127" s="1499"/>
      <c r="AD127" s="1285"/>
      <c r="AE127" s="1285"/>
      <c r="AF127" s="1285"/>
      <c r="AG127" s="1499"/>
      <c r="AH127" s="1499"/>
      <c r="AI127" s="1499"/>
      <c r="AJ127" s="1499"/>
      <c r="AK127" s="1499"/>
      <c r="AL127" s="1499"/>
      <c r="AM127" s="1499"/>
      <c r="AN127" s="1499"/>
      <c r="AO127" s="1500"/>
    </row>
    <row r="128" spans="1:41" ht="21" customHeight="1">
      <c r="A128" s="1505"/>
      <c r="B128" s="1379"/>
      <c r="C128" s="1322"/>
      <c r="D128" s="1379"/>
      <c r="E128" s="1322"/>
      <c r="F128" s="1535" t="s">
        <v>717</v>
      </c>
      <c r="G128" s="1536"/>
      <c r="H128" s="1536"/>
      <c r="I128" s="1536"/>
      <c r="J128" s="1536"/>
      <c r="K128" s="1536"/>
      <c r="L128" s="1536"/>
      <c r="M128" s="1537"/>
      <c r="N128" s="1285" t="s">
        <v>734</v>
      </c>
      <c r="O128" s="1285"/>
      <c r="P128" s="1285"/>
      <c r="Q128" s="1285"/>
      <c r="R128" s="1285"/>
      <c r="S128" s="1285"/>
      <c r="T128" s="1285"/>
      <c r="U128" s="1285"/>
      <c r="V128" s="1285"/>
      <c r="W128" s="1285"/>
      <c r="X128" s="1285"/>
      <c r="Y128" s="1285"/>
      <c r="Z128" s="1285"/>
      <c r="AA128" s="1499"/>
      <c r="AB128" s="1499"/>
      <c r="AC128" s="1499"/>
      <c r="AD128" s="1285"/>
      <c r="AE128" s="1285"/>
      <c r="AF128" s="1285"/>
      <c r="AG128" s="1499"/>
      <c r="AH128" s="1499"/>
      <c r="AI128" s="1499"/>
      <c r="AJ128" s="1499"/>
      <c r="AK128" s="1499"/>
      <c r="AL128" s="1499"/>
      <c r="AM128" s="1499"/>
      <c r="AN128" s="1499"/>
      <c r="AO128" s="1500"/>
    </row>
    <row r="129" spans="1:41" ht="21" customHeight="1">
      <c r="A129" s="1505"/>
      <c r="B129" s="1379"/>
      <c r="C129" s="1322"/>
      <c r="D129" s="1413"/>
      <c r="E129" s="1414"/>
      <c r="F129" s="1532" t="s">
        <v>735</v>
      </c>
      <c r="G129" s="1533"/>
      <c r="H129" s="1533"/>
      <c r="I129" s="1533"/>
      <c r="J129" s="1533"/>
      <c r="K129" s="1533"/>
      <c r="L129" s="1533"/>
      <c r="M129" s="1534"/>
      <c r="N129" s="1513" t="s">
        <v>736</v>
      </c>
      <c r="O129" s="1513"/>
      <c r="P129" s="1513"/>
      <c r="Q129" s="1513"/>
      <c r="R129" s="1513"/>
      <c r="S129" s="1513"/>
      <c r="T129" s="1513"/>
      <c r="U129" s="1513"/>
      <c r="V129" s="1513"/>
      <c r="W129" s="1513"/>
      <c r="X129" s="1513"/>
      <c r="Y129" s="1513"/>
      <c r="Z129" s="1513"/>
      <c r="AA129" s="1524"/>
      <c r="AB129" s="1524"/>
      <c r="AC129" s="1524"/>
      <c r="AD129" s="1513"/>
      <c r="AE129" s="1513"/>
      <c r="AF129" s="1513"/>
      <c r="AG129" s="1524"/>
      <c r="AH129" s="1524"/>
      <c r="AI129" s="1524"/>
      <c r="AJ129" s="1524"/>
      <c r="AK129" s="1524"/>
      <c r="AL129" s="1524"/>
      <c r="AM129" s="1524"/>
      <c r="AN129" s="1524"/>
      <c r="AO129" s="1525"/>
    </row>
    <row r="130" spans="1:41" ht="10.5" customHeight="1">
      <c r="A130" s="1505"/>
      <c r="B130" s="1379"/>
      <c r="C130" s="1322"/>
      <c r="D130" s="1508" t="s">
        <v>737</v>
      </c>
      <c r="E130" s="1322"/>
      <c r="F130" s="1380" t="s">
        <v>613</v>
      </c>
      <c r="G130" s="1324"/>
      <c r="H130" s="1324"/>
      <c r="I130" s="1324"/>
      <c r="J130" s="1324"/>
      <c r="K130" s="1324"/>
      <c r="L130" s="1324"/>
      <c r="M130" s="1325"/>
      <c r="N130" s="1523" t="s">
        <v>738</v>
      </c>
      <c r="O130" s="1523"/>
      <c r="P130" s="1523"/>
      <c r="Q130" s="1523"/>
      <c r="R130" s="1523"/>
      <c r="S130" s="1523"/>
      <c r="T130" s="1523"/>
      <c r="U130" s="1523"/>
      <c r="V130" s="1523"/>
      <c r="W130" s="1523"/>
      <c r="X130" s="1523"/>
      <c r="Y130" s="1523"/>
      <c r="Z130" s="1523"/>
      <c r="AA130" s="1518"/>
      <c r="AB130" s="1518"/>
      <c r="AC130" s="1518"/>
      <c r="AD130" s="1523"/>
      <c r="AE130" s="1523"/>
      <c r="AF130" s="1523"/>
      <c r="AG130" s="1518"/>
      <c r="AH130" s="1518"/>
      <c r="AI130" s="1518"/>
      <c r="AJ130" s="1518"/>
      <c r="AK130" s="1518"/>
      <c r="AL130" s="1518"/>
      <c r="AM130" s="1518"/>
      <c r="AN130" s="1518"/>
      <c r="AO130" s="1519"/>
    </row>
    <row r="131" spans="1:41" ht="10.5" customHeight="1">
      <c r="A131" s="1505"/>
      <c r="B131" s="1379"/>
      <c r="C131" s="1322"/>
      <c r="D131" s="1413"/>
      <c r="E131" s="1414"/>
      <c r="F131" s="1385" t="s">
        <v>615</v>
      </c>
      <c r="G131" s="1512"/>
      <c r="H131" s="1512"/>
      <c r="I131" s="1512"/>
      <c r="J131" s="1512"/>
      <c r="K131" s="1512"/>
      <c r="L131" s="1512"/>
      <c r="M131" s="1386"/>
      <c r="N131" s="1513" t="s">
        <v>739</v>
      </c>
      <c r="O131" s="1513"/>
      <c r="P131" s="1513"/>
      <c r="Q131" s="1513"/>
      <c r="R131" s="1513"/>
      <c r="S131" s="1513"/>
      <c r="T131" s="1513"/>
      <c r="U131" s="1513"/>
      <c r="V131" s="1513"/>
      <c r="W131" s="1513"/>
      <c r="X131" s="1513"/>
      <c r="Y131" s="1513"/>
      <c r="Z131" s="1513"/>
      <c r="AA131" s="1524"/>
      <c r="AB131" s="1524"/>
      <c r="AC131" s="1524"/>
      <c r="AD131" s="1513"/>
      <c r="AE131" s="1513"/>
      <c r="AF131" s="1513"/>
      <c r="AG131" s="1524"/>
      <c r="AH131" s="1524"/>
      <c r="AI131" s="1524"/>
      <c r="AJ131" s="1524"/>
      <c r="AK131" s="1524"/>
      <c r="AL131" s="1524"/>
      <c r="AM131" s="1524"/>
      <c r="AN131" s="1524"/>
      <c r="AO131" s="1525"/>
    </row>
    <row r="132" spans="1:41" ht="10.5" customHeight="1">
      <c r="A132" s="1505"/>
      <c r="B132" s="1379"/>
      <c r="C132" s="1322"/>
      <c r="D132" s="1539" t="s">
        <v>740</v>
      </c>
      <c r="E132" s="1422"/>
      <c r="F132" s="1380" t="s">
        <v>741</v>
      </c>
      <c r="G132" s="1324"/>
      <c r="H132" s="1324"/>
      <c r="I132" s="1324"/>
      <c r="J132" s="1324"/>
      <c r="K132" s="1324"/>
      <c r="L132" s="1324"/>
      <c r="M132" s="1325"/>
      <c r="N132" s="1523" t="s">
        <v>742</v>
      </c>
      <c r="O132" s="1523"/>
      <c r="P132" s="1523"/>
      <c r="Q132" s="1523"/>
      <c r="R132" s="1523"/>
      <c r="S132" s="1523"/>
      <c r="T132" s="1523"/>
      <c r="U132" s="1523"/>
      <c r="V132" s="1523"/>
      <c r="W132" s="1523"/>
      <c r="X132" s="1523"/>
      <c r="Y132" s="1523"/>
      <c r="Z132" s="1523"/>
      <c r="AA132" s="1518"/>
      <c r="AB132" s="1518"/>
      <c r="AC132" s="1518"/>
      <c r="AD132" s="1523"/>
      <c r="AE132" s="1523"/>
      <c r="AF132" s="1523"/>
      <c r="AG132" s="1518"/>
      <c r="AH132" s="1518"/>
      <c r="AI132" s="1518"/>
      <c r="AJ132" s="1518"/>
      <c r="AK132" s="1518"/>
      <c r="AL132" s="1518"/>
      <c r="AM132" s="1518"/>
      <c r="AN132" s="1518"/>
      <c r="AO132" s="1519"/>
    </row>
    <row r="133" spans="1:41" ht="10.5" customHeight="1">
      <c r="A133" s="1505"/>
      <c r="B133" s="1379"/>
      <c r="C133" s="1322"/>
      <c r="D133" s="1540"/>
      <c r="E133" s="1541"/>
      <c r="F133" s="1385" t="s">
        <v>743</v>
      </c>
      <c r="G133" s="1512"/>
      <c r="H133" s="1512"/>
      <c r="I133" s="1512"/>
      <c r="J133" s="1512"/>
      <c r="K133" s="1512"/>
      <c r="L133" s="1512"/>
      <c r="M133" s="1386"/>
      <c r="N133" s="1513" t="s">
        <v>744</v>
      </c>
      <c r="O133" s="1513"/>
      <c r="P133" s="1513"/>
      <c r="Q133" s="1513"/>
      <c r="R133" s="1513"/>
      <c r="S133" s="1513"/>
      <c r="T133" s="1513"/>
      <c r="U133" s="1513"/>
      <c r="V133" s="1513"/>
      <c r="W133" s="1513"/>
      <c r="X133" s="1513"/>
      <c r="Y133" s="1513"/>
      <c r="Z133" s="1513"/>
      <c r="AA133" s="1524"/>
      <c r="AB133" s="1524"/>
      <c r="AC133" s="1524"/>
      <c r="AD133" s="1513"/>
      <c r="AE133" s="1513"/>
      <c r="AF133" s="1513"/>
      <c r="AG133" s="1524"/>
      <c r="AH133" s="1524"/>
      <c r="AI133" s="1524"/>
      <c r="AJ133" s="1524"/>
      <c r="AK133" s="1524"/>
      <c r="AL133" s="1524"/>
      <c r="AM133" s="1524"/>
      <c r="AN133" s="1524"/>
      <c r="AO133" s="1525"/>
    </row>
    <row r="134" spans="1:41" ht="10.5" customHeight="1">
      <c r="A134" s="1505"/>
      <c r="B134" s="1379"/>
      <c r="C134" s="1322"/>
      <c r="D134" s="1508" t="s">
        <v>745</v>
      </c>
      <c r="E134" s="1322"/>
      <c r="F134" s="1380" t="s">
        <v>746</v>
      </c>
      <c r="G134" s="1324"/>
      <c r="H134" s="1324"/>
      <c r="I134" s="1324"/>
      <c r="J134" s="1324"/>
      <c r="K134" s="1324"/>
      <c r="L134" s="1324"/>
      <c r="M134" s="1325"/>
      <c r="N134" s="1523" t="s">
        <v>747</v>
      </c>
      <c r="O134" s="1523"/>
      <c r="P134" s="1523"/>
      <c r="Q134" s="1523"/>
      <c r="R134" s="1523"/>
      <c r="S134" s="1523"/>
      <c r="T134" s="1523"/>
      <c r="U134" s="1523"/>
      <c r="V134" s="1523"/>
      <c r="W134" s="1523"/>
      <c r="X134" s="1523"/>
      <c r="Y134" s="1523"/>
      <c r="Z134" s="1523"/>
      <c r="AA134" s="1518"/>
      <c r="AB134" s="1518"/>
      <c r="AC134" s="1518"/>
      <c r="AD134" s="1523"/>
      <c r="AE134" s="1523"/>
      <c r="AF134" s="1523"/>
      <c r="AG134" s="1518"/>
      <c r="AH134" s="1518"/>
      <c r="AI134" s="1518"/>
      <c r="AJ134" s="1518"/>
      <c r="AK134" s="1518"/>
      <c r="AL134" s="1518"/>
      <c r="AM134" s="1518"/>
      <c r="AN134" s="1518"/>
      <c r="AO134" s="1519"/>
    </row>
    <row r="135" spans="1:41" ht="10.5" customHeight="1">
      <c r="A135" s="1505"/>
      <c r="B135" s="1379"/>
      <c r="C135" s="1322"/>
      <c r="D135" s="1413"/>
      <c r="E135" s="1414"/>
      <c r="F135" s="1385" t="s">
        <v>748</v>
      </c>
      <c r="G135" s="1512"/>
      <c r="H135" s="1512"/>
      <c r="I135" s="1512"/>
      <c r="J135" s="1512"/>
      <c r="K135" s="1512"/>
      <c r="L135" s="1512"/>
      <c r="M135" s="1386"/>
      <c r="N135" s="1513" t="s">
        <v>749</v>
      </c>
      <c r="O135" s="1513"/>
      <c r="P135" s="1513"/>
      <c r="Q135" s="1513"/>
      <c r="R135" s="1513"/>
      <c r="S135" s="1513"/>
      <c r="T135" s="1513"/>
      <c r="U135" s="1513"/>
      <c r="V135" s="1513"/>
      <c r="W135" s="1513"/>
      <c r="X135" s="1513"/>
      <c r="Y135" s="1513"/>
      <c r="Z135" s="1513"/>
      <c r="AA135" s="1524"/>
      <c r="AB135" s="1524"/>
      <c r="AC135" s="1524"/>
      <c r="AD135" s="1513"/>
      <c r="AE135" s="1513"/>
      <c r="AF135" s="1513"/>
      <c r="AG135" s="1524"/>
      <c r="AH135" s="1524"/>
      <c r="AI135" s="1524"/>
      <c r="AJ135" s="1524"/>
      <c r="AK135" s="1524"/>
      <c r="AL135" s="1524"/>
      <c r="AM135" s="1524"/>
      <c r="AN135" s="1524"/>
      <c r="AO135" s="1525"/>
    </row>
    <row r="136" spans="1:41" ht="10.5" customHeight="1">
      <c r="A136" s="1505"/>
      <c r="B136" s="1379"/>
      <c r="C136" s="1322"/>
      <c r="D136" s="1380" t="s">
        <v>750</v>
      </c>
      <c r="E136" s="1324"/>
      <c r="F136" s="1324"/>
      <c r="G136" s="1324"/>
      <c r="H136" s="1324"/>
      <c r="I136" s="1324"/>
      <c r="J136" s="1324"/>
      <c r="K136" s="1324"/>
      <c r="L136" s="1324"/>
      <c r="M136" s="1325"/>
      <c r="N136" s="1523" t="s">
        <v>751</v>
      </c>
      <c r="O136" s="1523"/>
      <c r="P136" s="1523"/>
      <c r="Q136" s="1523"/>
      <c r="R136" s="1523"/>
      <c r="S136" s="1523"/>
      <c r="T136" s="1523"/>
      <c r="U136" s="1523"/>
      <c r="V136" s="1523"/>
      <c r="W136" s="1523"/>
      <c r="X136" s="1523"/>
      <c r="Y136" s="1523"/>
      <c r="Z136" s="1523"/>
      <c r="AA136" s="1518"/>
      <c r="AB136" s="1518"/>
      <c r="AC136" s="1518"/>
      <c r="AD136" s="1523"/>
      <c r="AE136" s="1523"/>
      <c r="AF136" s="1523"/>
      <c r="AG136" s="1518"/>
      <c r="AH136" s="1518"/>
      <c r="AI136" s="1518"/>
      <c r="AJ136" s="1518"/>
      <c r="AK136" s="1518"/>
      <c r="AL136" s="1518"/>
      <c r="AM136" s="1518"/>
      <c r="AN136" s="1518"/>
      <c r="AO136" s="1519"/>
    </row>
    <row r="137" spans="1:41" ht="10.5" customHeight="1">
      <c r="A137" s="1505"/>
      <c r="B137" s="1379"/>
      <c r="C137" s="1322"/>
      <c r="D137" s="1380" t="s">
        <v>752</v>
      </c>
      <c r="E137" s="1324"/>
      <c r="F137" s="1324"/>
      <c r="G137" s="1324"/>
      <c r="H137" s="1324"/>
      <c r="I137" s="1324"/>
      <c r="J137" s="1324"/>
      <c r="K137" s="1324"/>
      <c r="L137" s="1324"/>
      <c r="M137" s="1325"/>
      <c r="N137" s="1285" t="s">
        <v>753</v>
      </c>
      <c r="O137" s="1285"/>
      <c r="P137" s="1285"/>
      <c r="Q137" s="1285"/>
      <c r="R137" s="1285"/>
      <c r="S137" s="1285"/>
      <c r="T137" s="1285"/>
      <c r="U137" s="1285"/>
      <c r="V137" s="1285"/>
      <c r="W137" s="1285"/>
      <c r="X137" s="1285"/>
      <c r="Y137" s="1285"/>
      <c r="Z137" s="1285"/>
      <c r="AA137" s="1499"/>
      <c r="AB137" s="1499"/>
      <c r="AC137" s="1499"/>
      <c r="AD137" s="1285"/>
      <c r="AE137" s="1285"/>
      <c r="AF137" s="1285"/>
      <c r="AG137" s="1499"/>
      <c r="AH137" s="1499"/>
      <c r="AI137" s="1499"/>
      <c r="AJ137" s="1499"/>
      <c r="AK137" s="1499"/>
      <c r="AL137" s="1499"/>
      <c r="AM137" s="1499"/>
      <c r="AN137" s="1499"/>
      <c r="AO137" s="1500"/>
    </row>
    <row r="138" spans="1:41" ht="10.5" customHeight="1">
      <c r="A138" s="1505"/>
      <c r="B138" s="1413"/>
      <c r="C138" s="1414"/>
      <c r="D138" s="1385" t="s">
        <v>754</v>
      </c>
      <c r="E138" s="1512"/>
      <c r="F138" s="1512"/>
      <c r="G138" s="1512"/>
      <c r="H138" s="1512"/>
      <c r="I138" s="1512"/>
      <c r="J138" s="1512"/>
      <c r="K138" s="1512"/>
      <c r="L138" s="1512"/>
      <c r="M138" s="1386"/>
      <c r="N138" s="1513" t="s">
        <v>755</v>
      </c>
      <c r="O138" s="1513"/>
      <c r="P138" s="1513"/>
      <c r="Q138" s="1513"/>
      <c r="R138" s="1513"/>
      <c r="S138" s="1513"/>
      <c r="T138" s="1513"/>
      <c r="U138" s="1513"/>
      <c r="V138" s="1513"/>
      <c r="W138" s="1513"/>
      <c r="X138" s="1513"/>
      <c r="Y138" s="1513"/>
      <c r="Z138" s="1513"/>
      <c r="AA138" s="1513"/>
      <c r="AB138" s="1513"/>
      <c r="AC138" s="1513"/>
      <c r="AD138" s="1513"/>
      <c r="AE138" s="1513"/>
      <c r="AF138" s="1513"/>
      <c r="AG138" s="1513"/>
      <c r="AH138" s="1513"/>
      <c r="AI138" s="1513"/>
      <c r="AJ138" s="1513"/>
      <c r="AK138" s="1513"/>
      <c r="AL138" s="1513"/>
      <c r="AM138" s="1513"/>
      <c r="AN138" s="1513"/>
      <c r="AO138" s="1545"/>
    </row>
    <row r="139" spans="1:41" ht="10.5" customHeight="1">
      <c r="A139" s="1505"/>
      <c r="B139" s="1546" t="s">
        <v>756</v>
      </c>
      <c r="C139" s="1547"/>
      <c r="D139" s="1542" t="s">
        <v>757</v>
      </c>
      <c r="E139" s="1542"/>
      <c r="F139" s="1542"/>
      <c r="G139" s="1542"/>
      <c r="H139" s="1542"/>
      <c r="I139" s="1542"/>
      <c r="J139" s="1542"/>
      <c r="K139" s="1548">
        <v>0.19</v>
      </c>
      <c r="L139" s="1542"/>
      <c r="M139" s="1542"/>
      <c r="N139" s="1542" t="s">
        <v>758</v>
      </c>
      <c r="O139" s="1542"/>
      <c r="P139" s="1542"/>
      <c r="Q139" s="1542"/>
      <c r="R139" s="1542"/>
      <c r="S139" s="1542"/>
      <c r="T139" s="1542"/>
      <c r="U139" s="1542"/>
      <c r="V139" s="1542"/>
      <c r="W139" s="1542"/>
      <c r="X139" s="1542"/>
      <c r="Y139" s="1542"/>
      <c r="Z139" s="1542"/>
      <c r="AA139" s="1542"/>
      <c r="AB139" s="1542"/>
      <c r="AC139" s="1542"/>
      <c r="AD139" s="1542"/>
      <c r="AE139" s="1542"/>
      <c r="AF139" s="1542"/>
      <c r="AG139" s="1542"/>
      <c r="AH139" s="1542"/>
      <c r="AI139" s="1542"/>
      <c r="AJ139" s="1542"/>
      <c r="AK139" s="1542"/>
      <c r="AL139" s="1542"/>
      <c r="AM139" s="1542"/>
      <c r="AN139" s="1542"/>
      <c r="AO139" s="1543"/>
    </row>
    <row r="140" spans="1:41" ht="10.5" customHeight="1">
      <c r="A140" s="1505"/>
      <c r="B140" s="1508" t="s">
        <v>759</v>
      </c>
      <c r="C140" s="1322"/>
      <c r="D140" s="1285" t="s">
        <v>760</v>
      </c>
      <c r="E140" s="1285"/>
      <c r="F140" s="1285"/>
      <c r="G140" s="1285"/>
      <c r="H140" s="1285"/>
      <c r="I140" s="1285"/>
      <c r="J140" s="1285"/>
      <c r="K140" s="1544">
        <v>3.5000000000000003E-2</v>
      </c>
      <c r="L140" s="1285"/>
      <c r="M140" s="1285"/>
      <c r="N140" s="1523" t="s">
        <v>761</v>
      </c>
      <c r="O140" s="1523"/>
      <c r="P140" s="1523"/>
      <c r="Q140" s="1523"/>
      <c r="R140" s="1523"/>
      <c r="S140" s="1518"/>
      <c r="T140" s="1518"/>
      <c r="U140" s="1518"/>
      <c r="V140" s="1518"/>
      <c r="W140" s="1523"/>
      <c r="X140" s="1523"/>
      <c r="Y140" s="1523"/>
      <c r="Z140" s="1523"/>
      <c r="AA140" s="1518"/>
      <c r="AB140" s="1518"/>
      <c r="AC140" s="1518"/>
      <c r="AD140" s="1523"/>
      <c r="AE140" s="1523"/>
      <c r="AF140" s="1523"/>
      <c r="AG140" s="1518"/>
      <c r="AH140" s="1518"/>
      <c r="AI140" s="1518"/>
      <c r="AJ140" s="1518"/>
      <c r="AK140" s="1518"/>
      <c r="AL140" s="1518"/>
      <c r="AM140" s="1518"/>
      <c r="AN140" s="1518"/>
      <c r="AO140" s="1519"/>
    </row>
    <row r="141" spans="1:41" ht="10.5" customHeight="1">
      <c r="A141" s="1505"/>
      <c r="B141" s="1379"/>
      <c r="C141" s="1322"/>
      <c r="D141" s="1285" t="s">
        <v>680</v>
      </c>
      <c r="E141" s="1285"/>
      <c r="F141" s="1285"/>
      <c r="G141" s="1285"/>
      <c r="H141" s="1285"/>
      <c r="I141" s="1285"/>
      <c r="J141" s="1285"/>
      <c r="K141" s="1285" t="s">
        <v>762</v>
      </c>
      <c r="L141" s="1285"/>
      <c r="M141" s="1285"/>
      <c r="N141" s="1285" t="s">
        <v>763</v>
      </c>
      <c r="O141" s="1285"/>
      <c r="P141" s="1285"/>
      <c r="Q141" s="1285"/>
      <c r="R141" s="1285"/>
      <c r="S141" s="1499"/>
      <c r="T141" s="1499"/>
      <c r="U141" s="1499"/>
      <c r="V141" s="1499"/>
      <c r="W141" s="1285"/>
      <c r="X141" s="1285"/>
      <c r="Y141" s="1285"/>
      <c r="Z141" s="1285"/>
      <c r="AA141" s="1499"/>
      <c r="AB141" s="1499"/>
      <c r="AC141" s="1499"/>
      <c r="AD141" s="1285"/>
      <c r="AE141" s="1285"/>
      <c r="AF141" s="1285"/>
      <c r="AG141" s="1499"/>
      <c r="AH141" s="1499"/>
      <c r="AI141" s="1499"/>
      <c r="AJ141" s="1499"/>
      <c r="AK141" s="1499"/>
      <c r="AL141" s="1499"/>
      <c r="AM141" s="1499"/>
      <c r="AN141" s="1499"/>
      <c r="AO141" s="1500"/>
    </row>
    <row r="142" spans="1:41" ht="10.5" customHeight="1">
      <c r="A142" s="1505"/>
      <c r="B142" s="1379"/>
      <c r="C142" s="1322"/>
      <c r="D142" s="1285" t="s">
        <v>764</v>
      </c>
      <c r="E142" s="1285"/>
      <c r="F142" s="1285"/>
      <c r="G142" s="1285"/>
      <c r="H142" s="1285"/>
      <c r="I142" s="1285"/>
      <c r="J142" s="1285"/>
      <c r="K142" s="1549">
        <v>0.02</v>
      </c>
      <c r="L142" s="1285"/>
      <c r="M142" s="1285"/>
      <c r="N142" s="1285" t="s">
        <v>765</v>
      </c>
      <c r="O142" s="1285"/>
      <c r="P142" s="1285"/>
      <c r="Q142" s="1285"/>
      <c r="R142" s="1285"/>
      <c r="S142" s="1499"/>
      <c r="T142" s="1499"/>
      <c r="U142" s="1499"/>
      <c r="V142" s="1499"/>
      <c r="W142" s="1285"/>
      <c r="X142" s="1285"/>
      <c r="Y142" s="1285"/>
      <c r="Z142" s="1285"/>
      <c r="AA142" s="1499"/>
      <c r="AB142" s="1499"/>
      <c r="AC142" s="1499"/>
      <c r="AD142" s="1285"/>
      <c r="AE142" s="1285"/>
      <c r="AF142" s="1285"/>
      <c r="AG142" s="1499"/>
      <c r="AH142" s="1499"/>
      <c r="AI142" s="1499"/>
      <c r="AJ142" s="1499"/>
      <c r="AK142" s="1499"/>
      <c r="AL142" s="1499"/>
      <c r="AM142" s="1499"/>
      <c r="AN142" s="1499"/>
      <c r="AO142" s="1500"/>
    </row>
    <row r="143" spans="1:41" ht="10.5" customHeight="1">
      <c r="A143" s="1505"/>
      <c r="B143" s="1379"/>
      <c r="C143" s="1322"/>
      <c r="D143" s="1435" t="s">
        <v>766</v>
      </c>
      <c r="E143" s="1435"/>
      <c r="F143" s="1435"/>
      <c r="G143" s="1435"/>
      <c r="H143" s="1435"/>
      <c r="I143" s="1435"/>
      <c r="J143" s="1435"/>
      <c r="K143" s="1549">
        <v>0.02</v>
      </c>
      <c r="L143" s="1285"/>
      <c r="M143" s="1285"/>
      <c r="N143" s="1285" t="s">
        <v>767</v>
      </c>
      <c r="O143" s="1285"/>
      <c r="P143" s="1285"/>
      <c r="Q143" s="1285"/>
      <c r="R143" s="1285"/>
      <c r="S143" s="1499"/>
      <c r="T143" s="1499"/>
      <c r="U143" s="1499"/>
      <c r="V143" s="1499"/>
      <c r="W143" s="1285"/>
      <c r="X143" s="1285"/>
      <c r="Y143" s="1285"/>
      <c r="Z143" s="1285"/>
      <c r="AA143" s="1499"/>
      <c r="AB143" s="1499"/>
      <c r="AC143" s="1499"/>
      <c r="AD143" s="1285"/>
      <c r="AE143" s="1285"/>
      <c r="AF143" s="1285"/>
      <c r="AG143" s="1499"/>
      <c r="AH143" s="1499"/>
      <c r="AI143" s="1499"/>
      <c r="AJ143" s="1499"/>
      <c r="AK143" s="1499"/>
      <c r="AL143" s="1499"/>
      <c r="AM143" s="1499"/>
      <c r="AN143" s="1499"/>
      <c r="AO143" s="1500"/>
    </row>
    <row r="144" spans="1:41" ht="10.5" customHeight="1">
      <c r="A144" s="1505"/>
      <c r="B144" s="1379"/>
      <c r="C144" s="1322"/>
      <c r="D144" s="1285" t="s">
        <v>768</v>
      </c>
      <c r="E144" s="1285"/>
      <c r="F144" s="1285"/>
      <c r="G144" s="1285"/>
      <c r="H144" s="1285"/>
      <c r="I144" s="1285"/>
      <c r="J144" s="1285"/>
      <c r="K144" s="1549">
        <v>0.06</v>
      </c>
      <c r="L144" s="1285"/>
      <c r="M144" s="1285"/>
      <c r="N144" s="1285" t="s">
        <v>769</v>
      </c>
      <c r="O144" s="1285"/>
      <c r="P144" s="1285"/>
      <c r="Q144" s="1285"/>
      <c r="R144" s="1285"/>
      <c r="S144" s="1499"/>
      <c r="T144" s="1499"/>
      <c r="U144" s="1499"/>
      <c r="V144" s="1499"/>
      <c r="W144" s="1285"/>
      <c r="X144" s="1285"/>
      <c r="Y144" s="1285"/>
      <c r="Z144" s="1285"/>
      <c r="AA144" s="1499"/>
      <c r="AB144" s="1499"/>
      <c r="AC144" s="1499"/>
      <c r="AD144" s="1285"/>
      <c r="AE144" s="1285"/>
      <c r="AF144" s="1285"/>
      <c r="AG144" s="1499"/>
      <c r="AH144" s="1499"/>
      <c r="AI144" s="1499"/>
      <c r="AJ144" s="1499"/>
      <c r="AK144" s="1499"/>
      <c r="AL144" s="1499"/>
      <c r="AM144" s="1499"/>
      <c r="AN144" s="1499"/>
      <c r="AO144" s="1500"/>
    </row>
    <row r="145" spans="1:41" ht="10.5" customHeight="1">
      <c r="A145" s="1505"/>
      <c r="B145" s="1379"/>
      <c r="C145" s="1322"/>
      <c r="D145" s="1285" t="s">
        <v>770</v>
      </c>
      <c r="E145" s="1285"/>
      <c r="F145" s="1285"/>
      <c r="G145" s="1285"/>
      <c r="H145" s="1285"/>
      <c r="I145" s="1285"/>
      <c r="J145" s="1285"/>
      <c r="K145" s="1549">
        <v>0.06</v>
      </c>
      <c r="L145" s="1285"/>
      <c r="M145" s="1285"/>
      <c r="N145" s="1285" t="s">
        <v>771</v>
      </c>
      <c r="O145" s="1285"/>
      <c r="P145" s="1285"/>
      <c r="Q145" s="1285"/>
      <c r="R145" s="1285"/>
      <c r="S145" s="1499"/>
      <c r="T145" s="1499"/>
      <c r="U145" s="1499"/>
      <c r="V145" s="1499"/>
      <c r="W145" s="1285"/>
      <c r="X145" s="1285"/>
      <c r="Y145" s="1285"/>
      <c r="Z145" s="1285"/>
      <c r="AA145" s="1285"/>
      <c r="AB145" s="1285"/>
      <c r="AC145" s="1285"/>
      <c r="AD145" s="1285"/>
      <c r="AE145" s="1285"/>
      <c r="AF145" s="1285"/>
      <c r="AG145" s="1499"/>
      <c r="AH145" s="1499"/>
      <c r="AI145" s="1499"/>
      <c r="AJ145" s="1499"/>
      <c r="AK145" s="1499"/>
      <c r="AL145" s="1499"/>
      <c r="AM145" s="1499"/>
      <c r="AN145" s="1499"/>
      <c r="AO145" s="1500"/>
    </row>
    <row r="146" spans="1:41" ht="10.5" customHeight="1">
      <c r="A146" s="1506"/>
      <c r="B146" s="1413"/>
      <c r="C146" s="1414"/>
      <c r="D146" s="1385" t="s">
        <v>772</v>
      </c>
      <c r="E146" s="1512"/>
      <c r="F146" s="1512"/>
      <c r="G146" s="1512"/>
      <c r="H146" s="1512"/>
      <c r="I146" s="1512"/>
      <c r="J146" s="1512"/>
      <c r="K146" s="1512"/>
      <c r="L146" s="1512"/>
      <c r="M146" s="1386"/>
      <c r="N146" s="1513" t="s">
        <v>773</v>
      </c>
      <c r="O146" s="1513"/>
      <c r="P146" s="1513"/>
      <c r="Q146" s="1513"/>
      <c r="R146" s="1513"/>
      <c r="S146" s="1524"/>
      <c r="T146" s="1524"/>
      <c r="U146" s="1524"/>
      <c r="V146" s="1524"/>
      <c r="W146" s="1513"/>
      <c r="X146" s="1513"/>
      <c r="Y146" s="1513"/>
      <c r="Z146" s="1513"/>
      <c r="AA146" s="1524"/>
      <c r="AB146" s="1524"/>
      <c r="AC146" s="1524"/>
      <c r="AD146" s="1513"/>
      <c r="AE146" s="1513"/>
      <c r="AF146" s="1513"/>
      <c r="AG146" s="1513"/>
      <c r="AH146" s="1513"/>
      <c r="AI146" s="1513"/>
      <c r="AJ146" s="1513"/>
      <c r="AK146" s="1513"/>
      <c r="AL146" s="1513"/>
      <c r="AM146" s="1524"/>
      <c r="AN146" s="1524"/>
      <c r="AO146" s="1525"/>
    </row>
    <row r="149" spans="1:41" ht="10.5" customHeight="1">
      <c r="AM149" s="202" t="s">
        <v>774</v>
      </c>
    </row>
    <row r="150" spans="1:41" ht="10.5" customHeight="1">
      <c r="U150" s="209"/>
    </row>
    <row r="151" spans="1:41" ht="18" customHeight="1">
      <c r="A151" s="1497" t="s">
        <v>561</v>
      </c>
      <c r="B151" s="1318"/>
      <c r="C151" s="1318"/>
      <c r="D151" s="1318"/>
      <c r="E151" s="1318"/>
      <c r="F151" s="1318"/>
      <c r="G151" s="1318"/>
      <c r="H151" s="1318"/>
      <c r="I151" s="1318"/>
      <c r="J151" s="1318"/>
      <c r="K151" s="1318"/>
      <c r="L151" s="1318"/>
      <c r="M151" s="1319"/>
      <c r="N151" s="1381" t="s">
        <v>501</v>
      </c>
      <c r="O151" s="1319"/>
      <c r="P151" s="1293" t="s">
        <v>671</v>
      </c>
      <c r="Q151" s="1294"/>
      <c r="R151" s="1294"/>
      <c r="S151" s="1294"/>
      <c r="T151" s="1294"/>
      <c r="U151" s="1294"/>
      <c r="V151" s="1295"/>
      <c r="W151" s="1293" t="s">
        <v>566</v>
      </c>
      <c r="X151" s="1294"/>
      <c r="Y151" s="1294"/>
      <c r="Z151" s="1294"/>
      <c r="AA151" s="1294"/>
      <c r="AB151" s="1294"/>
      <c r="AC151" s="1294"/>
      <c r="AD151" s="1294"/>
      <c r="AE151" s="1294"/>
      <c r="AF151" s="1295"/>
      <c r="AG151" s="1305" t="s">
        <v>672</v>
      </c>
      <c r="AH151" s="1305"/>
      <c r="AI151" s="1305"/>
      <c r="AJ151" s="1285" t="s">
        <v>564</v>
      </c>
      <c r="AK151" s="1285"/>
      <c r="AL151" s="1285"/>
      <c r="AM151" s="1285"/>
      <c r="AN151" s="1285"/>
      <c r="AO151" s="1487"/>
    </row>
    <row r="152" spans="1:41" ht="25.5" customHeight="1">
      <c r="A152" s="1498"/>
      <c r="B152" s="1324"/>
      <c r="C152" s="1324"/>
      <c r="D152" s="1324"/>
      <c r="E152" s="1324"/>
      <c r="F152" s="1324"/>
      <c r="G152" s="1324"/>
      <c r="H152" s="1324"/>
      <c r="I152" s="1324"/>
      <c r="J152" s="1324"/>
      <c r="K152" s="1324"/>
      <c r="L152" s="1324"/>
      <c r="M152" s="1325"/>
      <c r="N152" s="1380"/>
      <c r="O152" s="1325"/>
      <c r="P152" s="1294" t="s">
        <v>514</v>
      </c>
      <c r="Q152" s="1294"/>
      <c r="R152" s="1295"/>
      <c r="S152" s="1293" t="s">
        <v>673</v>
      </c>
      <c r="T152" s="1294"/>
      <c r="U152" s="1294"/>
      <c r="V152" s="1295"/>
      <c r="W152" s="1293" t="s">
        <v>674</v>
      </c>
      <c r="X152" s="1294"/>
      <c r="Y152" s="1294"/>
      <c r="Z152" s="1295"/>
      <c r="AA152" s="1303" t="s">
        <v>675</v>
      </c>
      <c r="AB152" s="1294"/>
      <c r="AC152" s="1295"/>
      <c r="AD152" s="1293" t="s">
        <v>516</v>
      </c>
      <c r="AE152" s="1294"/>
      <c r="AF152" s="1295"/>
      <c r="AG152" s="1305"/>
      <c r="AH152" s="1305"/>
      <c r="AI152" s="1305"/>
      <c r="AJ152" s="1305" t="s">
        <v>676</v>
      </c>
      <c r="AK152" s="1285"/>
      <c r="AL152" s="1285"/>
      <c r="AM152" s="1305" t="s">
        <v>675</v>
      </c>
      <c r="AN152" s="1285"/>
      <c r="AO152" s="1487"/>
    </row>
    <row r="153" spans="1:41" ht="26.25" customHeight="1">
      <c r="A153" s="1378" t="s">
        <v>775</v>
      </c>
      <c r="B153" s="1319"/>
      <c r="C153" s="1285" t="s">
        <v>776</v>
      </c>
      <c r="D153" s="1285"/>
      <c r="E153" s="1285"/>
      <c r="F153" s="1285"/>
      <c r="G153" s="1285"/>
      <c r="H153" s="1285"/>
      <c r="I153" s="1285"/>
      <c r="J153" s="1285"/>
      <c r="K153" s="1285" t="s">
        <v>777</v>
      </c>
      <c r="L153" s="1285"/>
      <c r="M153" s="1285"/>
      <c r="N153" s="1285" t="s">
        <v>778</v>
      </c>
      <c r="O153" s="1285"/>
      <c r="P153" s="1285"/>
      <c r="Q153" s="1285"/>
      <c r="R153" s="1285"/>
      <c r="S153" s="1285"/>
      <c r="T153" s="1285"/>
      <c r="U153" s="1285"/>
      <c r="V153" s="1285"/>
      <c r="W153" s="1285"/>
      <c r="X153" s="1285"/>
      <c r="Y153" s="1285"/>
      <c r="Z153" s="1285"/>
      <c r="AA153" s="1285"/>
      <c r="AB153" s="1285"/>
      <c r="AC153" s="1285"/>
      <c r="AD153" s="1285"/>
      <c r="AE153" s="1285"/>
      <c r="AF153" s="1285"/>
      <c r="AG153" s="1285"/>
      <c r="AH153" s="1285"/>
      <c r="AI153" s="1285"/>
      <c r="AJ153" s="1285"/>
      <c r="AK153" s="1285"/>
      <c r="AL153" s="1285"/>
      <c r="AM153" s="1285"/>
      <c r="AN153" s="1285"/>
      <c r="AO153" s="1487"/>
    </row>
    <row r="154" spans="1:41" ht="26.25" customHeight="1">
      <c r="A154" s="1379"/>
      <c r="B154" s="1322"/>
      <c r="C154" s="1285" t="s">
        <v>779</v>
      </c>
      <c r="D154" s="1285"/>
      <c r="E154" s="1285"/>
      <c r="F154" s="1285"/>
      <c r="G154" s="1285"/>
      <c r="H154" s="1285"/>
      <c r="I154" s="1285"/>
      <c r="J154" s="1285"/>
      <c r="K154" s="1285" t="s">
        <v>777</v>
      </c>
      <c r="L154" s="1285"/>
      <c r="M154" s="1285"/>
      <c r="N154" s="1285" t="s">
        <v>780</v>
      </c>
      <c r="O154" s="1285"/>
      <c r="P154" s="1285"/>
      <c r="Q154" s="1285"/>
      <c r="R154" s="1285"/>
      <c r="S154" s="1285"/>
      <c r="T154" s="1285"/>
      <c r="U154" s="1285"/>
      <c r="V154" s="1285"/>
      <c r="W154" s="1285"/>
      <c r="X154" s="1285"/>
      <c r="Y154" s="1285"/>
      <c r="Z154" s="1285"/>
      <c r="AA154" s="1285"/>
      <c r="AB154" s="1285"/>
      <c r="AC154" s="1285"/>
      <c r="AD154" s="1285"/>
      <c r="AE154" s="1285"/>
      <c r="AF154" s="1285"/>
      <c r="AG154" s="1285"/>
      <c r="AH154" s="1285"/>
      <c r="AI154" s="1285"/>
      <c r="AJ154" s="1285"/>
      <c r="AK154" s="1285"/>
      <c r="AL154" s="1285"/>
      <c r="AM154" s="1285"/>
      <c r="AN154" s="1285"/>
      <c r="AO154" s="1487"/>
    </row>
    <row r="155" spans="1:41" ht="26.25" customHeight="1">
      <c r="A155" s="1379"/>
      <c r="B155" s="1322"/>
      <c r="C155" s="1381" t="s">
        <v>781</v>
      </c>
      <c r="D155" s="1319"/>
      <c r="E155" s="1293" t="s">
        <v>782</v>
      </c>
      <c r="F155" s="1294"/>
      <c r="G155" s="1294"/>
      <c r="H155" s="1294"/>
      <c r="I155" s="1294"/>
      <c r="J155" s="1295"/>
      <c r="K155" s="1549">
        <v>0.02</v>
      </c>
      <c r="L155" s="1285"/>
      <c r="M155" s="1285"/>
      <c r="N155" s="1285" t="s">
        <v>783</v>
      </c>
      <c r="O155" s="1285"/>
      <c r="P155" s="1285"/>
      <c r="Q155" s="1285"/>
      <c r="R155" s="1285"/>
      <c r="S155" s="1285"/>
      <c r="T155" s="1285"/>
      <c r="U155" s="1285"/>
      <c r="V155" s="1285"/>
      <c r="W155" s="1285"/>
      <c r="X155" s="1285"/>
      <c r="Y155" s="1285"/>
      <c r="Z155" s="1285"/>
      <c r="AA155" s="1285"/>
      <c r="AB155" s="1285"/>
      <c r="AC155" s="1285"/>
      <c r="AD155" s="1285"/>
      <c r="AE155" s="1285"/>
      <c r="AF155" s="1285"/>
      <c r="AG155" s="1285"/>
      <c r="AH155" s="1285"/>
      <c r="AI155" s="1285"/>
      <c r="AJ155" s="1285"/>
      <c r="AK155" s="1285"/>
      <c r="AL155" s="1285"/>
      <c r="AM155" s="1285"/>
      <c r="AN155" s="1285"/>
      <c r="AO155" s="1487"/>
    </row>
    <row r="156" spans="1:41" ht="26.25" customHeight="1">
      <c r="A156" s="1379"/>
      <c r="B156" s="1322"/>
      <c r="C156" s="1379"/>
      <c r="D156" s="1322"/>
      <c r="E156" s="1293" t="s">
        <v>784</v>
      </c>
      <c r="F156" s="1294"/>
      <c r="G156" s="1294"/>
      <c r="H156" s="1294"/>
      <c r="I156" s="1294"/>
      <c r="J156" s="1295"/>
      <c r="K156" s="1549">
        <v>0.2</v>
      </c>
      <c r="L156" s="1285"/>
      <c r="M156" s="1285"/>
      <c r="N156" s="1285" t="s">
        <v>785</v>
      </c>
      <c r="O156" s="1285"/>
      <c r="P156" s="1285"/>
      <c r="Q156" s="1285"/>
      <c r="R156" s="1285"/>
      <c r="S156" s="1285"/>
      <c r="T156" s="1285"/>
      <c r="U156" s="1285"/>
      <c r="V156" s="1285"/>
      <c r="W156" s="1285"/>
      <c r="X156" s="1285"/>
      <c r="Y156" s="1285"/>
      <c r="Z156" s="1285"/>
      <c r="AA156" s="1285"/>
      <c r="AB156" s="1285"/>
      <c r="AC156" s="1285"/>
      <c r="AD156" s="1285"/>
      <c r="AE156" s="1285"/>
      <c r="AF156" s="1285"/>
      <c r="AG156" s="1285"/>
      <c r="AH156" s="1285"/>
      <c r="AI156" s="1285"/>
      <c r="AJ156" s="1285"/>
      <c r="AK156" s="1285"/>
      <c r="AL156" s="1285"/>
      <c r="AM156" s="1285"/>
      <c r="AN156" s="1285"/>
      <c r="AO156" s="1487"/>
    </row>
    <row r="157" spans="1:41" ht="26.25" customHeight="1">
      <c r="A157" s="1379"/>
      <c r="B157" s="1322"/>
      <c r="C157" s="1380"/>
      <c r="D157" s="1325"/>
      <c r="E157" s="1293" t="s">
        <v>786</v>
      </c>
      <c r="F157" s="1294"/>
      <c r="G157" s="1294"/>
      <c r="H157" s="1294"/>
      <c r="I157" s="1294"/>
      <c r="J157" s="1295"/>
      <c r="K157" s="1285" t="s">
        <v>777</v>
      </c>
      <c r="L157" s="1285"/>
      <c r="M157" s="1285"/>
      <c r="N157" s="1285" t="s">
        <v>787</v>
      </c>
      <c r="O157" s="1285"/>
      <c r="P157" s="1285"/>
      <c r="Q157" s="1285"/>
      <c r="R157" s="1285"/>
      <c r="S157" s="1285"/>
      <c r="T157" s="1285"/>
      <c r="U157" s="1285"/>
      <c r="V157" s="1285"/>
      <c r="W157" s="1285"/>
      <c r="X157" s="1285"/>
      <c r="Y157" s="1285"/>
      <c r="Z157" s="1285"/>
      <c r="AA157" s="1285"/>
      <c r="AB157" s="1285"/>
      <c r="AC157" s="1285"/>
      <c r="AD157" s="1285"/>
      <c r="AE157" s="1285"/>
      <c r="AF157" s="1285"/>
      <c r="AG157" s="1285"/>
      <c r="AH157" s="1285"/>
      <c r="AI157" s="1285"/>
      <c r="AJ157" s="1285"/>
      <c r="AK157" s="1285"/>
      <c r="AL157" s="1285"/>
      <c r="AM157" s="1285"/>
      <c r="AN157" s="1285"/>
      <c r="AO157" s="1487"/>
    </row>
    <row r="158" spans="1:41" ht="26.25" customHeight="1">
      <c r="A158" s="1379"/>
      <c r="B158" s="1322"/>
      <c r="C158" s="1381" t="s">
        <v>788</v>
      </c>
      <c r="D158" s="1319"/>
      <c r="E158" s="1293" t="s">
        <v>789</v>
      </c>
      <c r="F158" s="1294"/>
      <c r="G158" s="1294"/>
      <c r="H158" s="1294"/>
      <c r="I158" s="1294"/>
      <c r="J158" s="1295"/>
      <c r="K158" s="1550" t="s">
        <v>790</v>
      </c>
      <c r="L158" s="1550"/>
      <c r="M158" s="1550"/>
      <c r="N158" s="1285" t="s">
        <v>791</v>
      </c>
      <c r="O158" s="1285"/>
      <c r="P158" s="1285"/>
      <c r="Q158" s="1285"/>
      <c r="R158" s="1285"/>
      <c r="S158" s="1285"/>
      <c r="T158" s="1285"/>
      <c r="U158" s="1285"/>
      <c r="V158" s="1285"/>
      <c r="W158" s="1285"/>
      <c r="X158" s="1285"/>
      <c r="Y158" s="1285"/>
      <c r="Z158" s="1285"/>
      <c r="AA158" s="1285"/>
      <c r="AB158" s="1285"/>
      <c r="AC158" s="1285"/>
      <c r="AD158" s="1285"/>
      <c r="AE158" s="1285"/>
      <c r="AF158" s="1285"/>
      <c r="AG158" s="1285"/>
      <c r="AH158" s="1285"/>
      <c r="AI158" s="1285"/>
      <c r="AJ158" s="1285"/>
      <c r="AK158" s="1285"/>
      <c r="AL158" s="1285"/>
      <c r="AM158" s="1285"/>
      <c r="AN158" s="1285"/>
      <c r="AO158" s="1487"/>
    </row>
    <row r="159" spans="1:41" ht="26.25" customHeight="1">
      <c r="A159" s="1379"/>
      <c r="B159" s="1322"/>
      <c r="C159" s="1380"/>
      <c r="D159" s="1325"/>
      <c r="E159" s="1293" t="s">
        <v>792</v>
      </c>
      <c r="F159" s="1294"/>
      <c r="G159" s="1294"/>
      <c r="H159" s="1294"/>
      <c r="I159" s="1294"/>
      <c r="J159" s="1295"/>
      <c r="K159" s="1550" t="s">
        <v>790</v>
      </c>
      <c r="L159" s="1550"/>
      <c r="M159" s="1550"/>
      <c r="N159" s="1285" t="s">
        <v>793</v>
      </c>
      <c r="O159" s="1285"/>
      <c r="P159" s="1285"/>
      <c r="Q159" s="1285"/>
      <c r="R159" s="1285"/>
      <c r="S159" s="1285"/>
      <c r="T159" s="1285"/>
      <c r="U159" s="1285"/>
      <c r="V159" s="1285"/>
      <c r="W159" s="1285"/>
      <c r="X159" s="1285"/>
      <c r="Y159" s="1285"/>
      <c r="Z159" s="1285"/>
      <c r="AA159" s="1285"/>
      <c r="AB159" s="1285"/>
      <c r="AC159" s="1285"/>
      <c r="AD159" s="1285"/>
      <c r="AE159" s="1285"/>
      <c r="AF159" s="1285"/>
      <c r="AG159" s="1285"/>
      <c r="AH159" s="1285"/>
      <c r="AI159" s="1285"/>
      <c r="AJ159" s="1285"/>
      <c r="AK159" s="1285"/>
      <c r="AL159" s="1285"/>
      <c r="AM159" s="1285"/>
      <c r="AN159" s="1285"/>
      <c r="AO159" s="1487"/>
    </row>
    <row r="160" spans="1:41" ht="26.25" customHeight="1">
      <c r="A160" s="1379"/>
      <c r="B160" s="1322"/>
      <c r="C160" s="1293" t="s">
        <v>369</v>
      </c>
      <c r="D160" s="1294"/>
      <c r="E160" s="1294"/>
      <c r="F160" s="1294"/>
      <c r="G160" s="1294"/>
      <c r="H160" s="1294"/>
      <c r="I160" s="1294"/>
      <c r="J160" s="1295"/>
      <c r="K160" s="1549">
        <v>0.2</v>
      </c>
      <c r="L160" s="1285"/>
      <c r="M160" s="1285"/>
      <c r="N160" s="1285" t="s">
        <v>794</v>
      </c>
      <c r="O160" s="1285"/>
      <c r="P160" s="1285"/>
      <c r="Q160" s="1285"/>
      <c r="R160" s="1285"/>
      <c r="S160" s="1285"/>
      <c r="T160" s="1285"/>
      <c r="U160" s="1285"/>
      <c r="V160" s="1285"/>
      <c r="W160" s="1285"/>
      <c r="X160" s="1285"/>
      <c r="Y160" s="1285"/>
      <c r="Z160" s="1285"/>
      <c r="AA160" s="1285"/>
      <c r="AB160" s="1285"/>
      <c r="AC160" s="1285"/>
      <c r="AD160" s="1285"/>
      <c r="AE160" s="1285"/>
      <c r="AF160" s="1285"/>
      <c r="AG160" s="1285"/>
      <c r="AH160" s="1285"/>
      <c r="AI160" s="1285"/>
      <c r="AJ160" s="1285"/>
      <c r="AK160" s="1285"/>
      <c r="AL160" s="1285"/>
      <c r="AM160" s="1285"/>
      <c r="AN160" s="1285"/>
      <c r="AO160" s="1487"/>
    </row>
    <row r="161" spans="1:41" ht="26.25" customHeight="1">
      <c r="A161" s="1379"/>
      <c r="B161" s="1322"/>
      <c r="C161" s="1293" t="s">
        <v>756</v>
      </c>
      <c r="D161" s="1295"/>
      <c r="E161" s="1538" t="s">
        <v>757</v>
      </c>
      <c r="F161" s="1536"/>
      <c r="G161" s="1536"/>
      <c r="H161" s="1536"/>
      <c r="I161" s="1536"/>
      <c r="J161" s="1537"/>
      <c r="K161" s="1551">
        <v>0.19</v>
      </c>
      <c r="L161" s="1550"/>
      <c r="M161" s="1550"/>
      <c r="N161" s="1285" t="s">
        <v>795</v>
      </c>
      <c r="O161" s="1285"/>
      <c r="P161" s="1285"/>
      <c r="Q161" s="1285"/>
      <c r="R161" s="1285"/>
      <c r="S161" s="1285"/>
      <c r="T161" s="1285"/>
      <c r="U161" s="1285"/>
      <c r="V161" s="1285"/>
      <c r="W161" s="1285"/>
      <c r="X161" s="1285"/>
      <c r="Y161" s="1285"/>
      <c r="Z161" s="1285"/>
      <c r="AA161" s="1285"/>
      <c r="AB161" s="1285"/>
      <c r="AC161" s="1285"/>
      <c r="AD161" s="1285"/>
      <c r="AE161" s="1285"/>
      <c r="AF161" s="1285"/>
      <c r="AG161" s="1285"/>
      <c r="AH161" s="1285"/>
      <c r="AI161" s="1285"/>
      <c r="AJ161" s="1285"/>
      <c r="AK161" s="1285"/>
      <c r="AL161" s="1285"/>
      <c r="AM161" s="1285"/>
      <c r="AN161" s="1285"/>
      <c r="AO161" s="1487"/>
    </row>
    <row r="162" spans="1:41" ht="26.25" customHeight="1">
      <c r="A162" s="1380"/>
      <c r="B162" s="1325"/>
      <c r="C162" s="1293" t="s">
        <v>796</v>
      </c>
      <c r="D162" s="1294"/>
      <c r="E162" s="1294"/>
      <c r="F162" s="1294"/>
      <c r="G162" s="1294"/>
      <c r="H162" s="1294"/>
      <c r="I162" s="1294"/>
      <c r="J162" s="1294"/>
      <c r="K162" s="1294"/>
      <c r="L162" s="1294"/>
      <c r="M162" s="1295"/>
      <c r="N162" s="1285" t="s">
        <v>797</v>
      </c>
      <c r="O162" s="1285"/>
      <c r="P162" s="1285"/>
      <c r="Q162" s="1285"/>
      <c r="R162" s="1285"/>
      <c r="S162" s="1285"/>
      <c r="T162" s="1285"/>
      <c r="U162" s="1285"/>
      <c r="V162" s="1285"/>
      <c r="W162" s="1285"/>
      <c r="X162" s="1285"/>
      <c r="Y162" s="1285"/>
      <c r="Z162" s="1285"/>
      <c r="AA162" s="1285"/>
      <c r="AB162" s="1285"/>
      <c r="AC162" s="1285"/>
      <c r="AD162" s="1285"/>
      <c r="AE162" s="1285"/>
      <c r="AF162" s="1285"/>
      <c r="AG162" s="1285"/>
      <c r="AH162" s="1285"/>
      <c r="AI162" s="1285"/>
      <c r="AJ162" s="1285"/>
      <c r="AK162" s="1285"/>
      <c r="AL162" s="1285"/>
      <c r="AM162" s="1285"/>
      <c r="AN162" s="1285"/>
      <c r="AO162" s="1487"/>
    </row>
    <row r="163" spans="1:41" ht="26.25" customHeight="1">
      <c r="A163" s="1378" t="s">
        <v>798</v>
      </c>
      <c r="B163" s="1319"/>
      <c r="C163" s="1378" t="s">
        <v>799</v>
      </c>
      <c r="D163" s="1319"/>
      <c r="E163" s="1293" t="s">
        <v>776</v>
      </c>
      <c r="F163" s="1294"/>
      <c r="G163" s="1294"/>
      <c r="H163" s="1294"/>
      <c r="I163" s="1294"/>
      <c r="J163" s="1295"/>
      <c r="K163" s="1549">
        <v>0.14000000000000001</v>
      </c>
      <c r="L163" s="1285"/>
      <c r="M163" s="1285"/>
      <c r="N163" s="1285" t="s">
        <v>800</v>
      </c>
      <c r="O163" s="1285"/>
      <c r="P163" s="1285"/>
      <c r="Q163" s="1285"/>
      <c r="R163" s="1285"/>
      <c r="S163" s="1285"/>
      <c r="T163" s="1285"/>
      <c r="U163" s="1285"/>
      <c r="V163" s="1285"/>
      <c r="W163" s="1285"/>
      <c r="X163" s="1285"/>
      <c r="Y163" s="1285"/>
      <c r="Z163" s="1285"/>
      <c r="AA163" s="1499"/>
      <c r="AB163" s="1499"/>
      <c r="AC163" s="1499"/>
      <c r="AD163" s="1285"/>
      <c r="AE163" s="1285"/>
      <c r="AF163" s="1285"/>
      <c r="AG163" s="1285"/>
      <c r="AH163" s="1285"/>
      <c r="AI163" s="1285"/>
      <c r="AJ163" s="1285"/>
      <c r="AK163" s="1285"/>
      <c r="AL163" s="1285"/>
      <c r="AM163" s="1499"/>
      <c r="AN163" s="1499"/>
      <c r="AO163" s="1500"/>
    </row>
    <row r="164" spans="1:41" ht="26.25" customHeight="1">
      <c r="A164" s="1379"/>
      <c r="B164" s="1322"/>
      <c r="C164" s="1379"/>
      <c r="D164" s="1322"/>
      <c r="E164" s="1293" t="s">
        <v>801</v>
      </c>
      <c r="F164" s="1294"/>
      <c r="G164" s="1294"/>
      <c r="H164" s="1294"/>
      <c r="I164" s="1294"/>
      <c r="J164" s="1295"/>
      <c r="K164" s="1549">
        <v>0.14000000000000001</v>
      </c>
      <c r="L164" s="1285"/>
      <c r="M164" s="1285"/>
      <c r="N164" s="1285" t="s">
        <v>802</v>
      </c>
      <c r="O164" s="1285"/>
      <c r="P164" s="1285"/>
      <c r="Q164" s="1285"/>
      <c r="R164" s="1285"/>
      <c r="S164" s="1285"/>
      <c r="T164" s="1285"/>
      <c r="U164" s="1285"/>
      <c r="V164" s="1285"/>
      <c r="W164" s="1285"/>
      <c r="X164" s="1285"/>
      <c r="Y164" s="1285"/>
      <c r="Z164" s="1285"/>
      <c r="AA164" s="1499"/>
      <c r="AB164" s="1499"/>
      <c r="AC164" s="1499"/>
      <c r="AD164" s="1285"/>
      <c r="AE164" s="1285"/>
      <c r="AF164" s="1285"/>
      <c r="AG164" s="1285"/>
      <c r="AH164" s="1285"/>
      <c r="AI164" s="1285"/>
      <c r="AJ164" s="1285"/>
      <c r="AK164" s="1285"/>
      <c r="AL164" s="1285"/>
      <c r="AM164" s="1499"/>
      <c r="AN164" s="1499"/>
      <c r="AO164" s="1500"/>
    </row>
    <row r="165" spans="1:41" ht="26.25" customHeight="1">
      <c r="A165" s="1379"/>
      <c r="B165" s="1322"/>
      <c r="C165" s="1379"/>
      <c r="D165" s="1322"/>
      <c r="E165" s="1293" t="s">
        <v>803</v>
      </c>
      <c r="F165" s="1294"/>
      <c r="G165" s="1294"/>
      <c r="H165" s="1294"/>
      <c r="I165" s="1294"/>
      <c r="J165" s="1295"/>
      <c r="K165" s="1549">
        <v>0.14000000000000001</v>
      </c>
      <c r="L165" s="1285"/>
      <c r="M165" s="1285"/>
      <c r="N165" s="1285" t="s">
        <v>804</v>
      </c>
      <c r="O165" s="1285"/>
      <c r="P165" s="1285"/>
      <c r="Q165" s="1285"/>
      <c r="R165" s="1285"/>
      <c r="S165" s="1285"/>
      <c r="T165" s="1285"/>
      <c r="U165" s="1285"/>
      <c r="V165" s="1285"/>
      <c r="W165" s="1285"/>
      <c r="X165" s="1285"/>
      <c r="Y165" s="1285"/>
      <c r="Z165" s="1285"/>
      <c r="AA165" s="1499"/>
      <c r="AB165" s="1499"/>
      <c r="AC165" s="1499"/>
      <c r="AD165" s="1285"/>
      <c r="AE165" s="1285"/>
      <c r="AF165" s="1285"/>
      <c r="AG165" s="1285"/>
      <c r="AH165" s="1285"/>
      <c r="AI165" s="1285"/>
      <c r="AJ165" s="1285"/>
      <c r="AK165" s="1285"/>
      <c r="AL165" s="1285"/>
      <c r="AM165" s="1499"/>
      <c r="AN165" s="1499"/>
      <c r="AO165" s="1500"/>
    </row>
    <row r="166" spans="1:41" ht="26.25" customHeight="1">
      <c r="A166" s="1379"/>
      <c r="B166" s="1322"/>
      <c r="C166" s="1379"/>
      <c r="D166" s="1322"/>
      <c r="E166" s="1293" t="s">
        <v>805</v>
      </c>
      <c r="F166" s="1294"/>
      <c r="G166" s="1294"/>
      <c r="H166" s="1294"/>
      <c r="I166" s="1294"/>
      <c r="J166" s="1295"/>
      <c r="K166" s="1549">
        <v>0.14000000000000001</v>
      </c>
      <c r="L166" s="1285"/>
      <c r="M166" s="1285"/>
      <c r="N166" s="1285" t="s">
        <v>806</v>
      </c>
      <c r="O166" s="1285"/>
      <c r="P166" s="1285"/>
      <c r="Q166" s="1285"/>
      <c r="R166" s="1285"/>
      <c r="S166" s="1285"/>
      <c r="T166" s="1285"/>
      <c r="U166" s="1285"/>
      <c r="V166" s="1285"/>
      <c r="W166" s="1285"/>
      <c r="X166" s="1285"/>
      <c r="Y166" s="1285"/>
      <c r="Z166" s="1285"/>
      <c r="AA166" s="1499"/>
      <c r="AB166" s="1499"/>
      <c r="AC166" s="1499"/>
      <c r="AD166" s="1285"/>
      <c r="AE166" s="1285"/>
      <c r="AF166" s="1285"/>
      <c r="AG166" s="1285"/>
      <c r="AH166" s="1285"/>
      <c r="AI166" s="1285"/>
      <c r="AJ166" s="1285"/>
      <c r="AK166" s="1285"/>
      <c r="AL166" s="1285"/>
      <c r="AM166" s="1499"/>
      <c r="AN166" s="1499"/>
      <c r="AO166" s="1500"/>
    </row>
    <row r="167" spans="1:41" ht="26.25" customHeight="1">
      <c r="A167" s="1379"/>
      <c r="B167" s="1322"/>
      <c r="C167" s="1379"/>
      <c r="D167" s="1322"/>
      <c r="E167" s="1293" t="s">
        <v>807</v>
      </c>
      <c r="F167" s="1294"/>
      <c r="G167" s="1294"/>
      <c r="H167" s="1294"/>
      <c r="I167" s="1294"/>
      <c r="J167" s="1294"/>
      <c r="K167" s="1294"/>
      <c r="L167" s="1294"/>
      <c r="M167" s="1295"/>
      <c r="N167" s="1285" t="s">
        <v>808</v>
      </c>
      <c r="O167" s="1285"/>
      <c r="P167" s="1285"/>
      <c r="Q167" s="1285"/>
      <c r="R167" s="1285"/>
      <c r="S167" s="1285"/>
      <c r="T167" s="1285"/>
      <c r="U167" s="1285"/>
      <c r="V167" s="1285"/>
      <c r="W167" s="1285"/>
      <c r="X167" s="1285"/>
      <c r="Y167" s="1285"/>
      <c r="Z167" s="1285"/>
      <c r="AA167" s="1499"/>
      <c r="AB167" s="1499"/>
      <c r="AC167" s="1499"/>
      <c r="AD167" s="1285"/>
      <c r="AE167" s="1285"/>
      <c r="AF167" s="1285"/>
      <c r="AG167" s="1285"/>
      <c r="AH167" s="1285"/>
      <c r="AI167" s="1285"/>
      <c r="AJ167" s="1285"/>
      <c r="AK167" s="1285"/>
      <c r="AL167" s="1285"/>
      <c r="AM167" s="1499"/>
      <c r="AN167" s="1499"/>
      <c r="AO167" s="1500"/>
    </row>
    <row r="168" spans="1:41" ht="26.25" customHeight="1">
      <c r="A168" s="1379"/>
      <c r="B168" s="1322"/>
      <c r="C168" s="1380"/>
      <c r="D168" s="1325"/>
      <c r="E168" s="1293" t="s">
        <v>809</v>
      </c>
      <c r="F168" s="1294"/>
      <c r="G168" s="1294"/>
      <c r="H168" s="1294"/>
      <c r="I168" s="1294"/>
      <c r="J168" s="1294"/>
      <c r="K168" s="1294"/>
      <c r="L168" s="1294"/>
      <c r="M168" s="1295"/>
      <c r="N168" s="1285" t="s">
        <v>810</v>
      </c>
      <c r="O168" s="1285"/>
      <c r="P168" s="1285"/>
      <c r="Q168" s="1285"/>
      <c r="R168" s="1285"/>
      <c r="S168" s="1285"/>
      <c r="T168" s="1285"/>
      <c r="U168" s="1285"/>
      <c r="V168" s="1285"/>
      <c r="W168" s="1499"/>
      <c r="X168" s="1499"/>
      <c r="Y168" s="1499"/>
      <c r="Z168" s="1499"/>
      <c r="AA168" s="1499"/>
      <c r="AB168" s="1499"/>
      <c r="AC168" s="1499"/>
      <c r="AD168" s="1499"/>
      <c r="AE168" s="1499"/>
      <c r="AF168" s="1499"/>
      <c r="AG168" s="1499"/>
      <c r="AH168" s="1499"/>
      <c r="AI168" s="1499"/>
      <c r="AJ168" s="1499"/>
      <c r="AK168" s="1499"/>
      <c r="AL168" s="1499"/>
      <c r="AM168" s="1499"/>
      <c r="AN168" s="1499"/>
      <c r="AO168" s="1500"/>
    </row>
    <row r="169" spans="1:41" ht="26.25" customHeight="1">
      <c r="A169" s="1379"/>
      <c r="B169" s="1322"/>
      <c r="C169" s="1378" t="s">
        <v>811</v>
      </c>
      <c r="D169" s="1319"/>
      <c r="E169" s="1293" t="s">
        <v>776</v>
      </c>
      <c r="F169" s="1294"/>
      <c r="G169" s="1294"/>
      <c r="H169" s="1294"/>
      <c r="I169" s="1294"/>
      <c r="J169" s="1295"/>
      <c r="K169" s="1549" t="s">
        <v>777</v>
      </c>
      <c r="L169" s="1285"/>
      <c r="M169" s="1285"/>
      <c r="N169" s="1285" t="s">
        <v>812</v>
      </c>
      <c r="O169" s="1285"/>
      <c r="P169" s="1285"/>
      <c r="Q169" s="1285"/>
      <c r="R169" s="1285"/>
      <c r="S169" s="1285"/>
      <c r="T169" s="1285"/>
      <c r="U169" s="1285"/>
      <c r="V169" s="1285"/>
      <c r="W169" s="1285"/>
      <c r="X169" s="1285"/>
      <c r="Y169" s="1285"/>
      <c r="Z169" s="1285"/>
      <c r="AA169" s="1499"/>
      <c r="AB169" s="1499"/>
      <c r="AC169" s="1499"/>
      <c r="AD169" s="1285"/>
      <c r="AE169" s="1285"/>
      <c r="AF169" s="1285"/>
      <c r="AG169" s="1285"/>
      <c r="AH169" s="1285"/>
      <c r="AI169" s="1285"/>
      <c r="AJ169" s="1285"/>
      <c r="AK169" s="1285"/>
      <c r="AL169" s="1285"/>
      <c r="AM169" s="1499"/>
      <c r="AN169" s="1499"/>
      <c r="AO169" s="1500"/>
    </row>
    <row r="170" spans="1:41" ht="26.25" customHeight="1">
      <c r="A170" s="1379"/>
      <c r="B170" s="1322"/>
      <c r="C170" s="1379"/>
      <c r="D170" s="1322"/>
      <c r="E170" s="1293" t="s">
        <v>779</v>
      </c>
      <c r="F170" s="1294"/>
      <c r="G170" s="1294"/>
      <c r="H170" s="1294"/>
      <c r="I170" s="1294"/>
      <c r="J170" s="1295"/>
      <c r="K170" s="1549" t="s">
        <v>777</v>
      </c>
      <c r="L170" s="1285"/>
      <c r="M170" s="1285"/>
      <c r="N170" s="1285" t="s">
        <v>813</v>
      </c>
      <c r="O170" s="1285"/>
      <c r="P170" s="1285"/>
      <c r="Q170" s="1285"/>
      <c r="R170" s="1285"/>
      <c r="S170" s="1285"/>
      <c r="T170" s="1285"/>
      <c r="U170" s="1285"/>
      <c r="V170" s="1285"/>
      <c r="W170" s="1285"/>
      <c r="X170" s="1285"/>
      <c r="Y170" s="1285"/>
      <c r="Z170" s="1285"/>
      <c r="AA170" s="1499"/>
      <c r="AB170" s="1499"/>
      <c r="AC170" s="1499"/>
      <c r="AD170" s="1285"/>
      <c r="AE170" s="1285"/>
      <c r="AF170" s="1285"/>
      <c r="AG170" s="1285"/>
      <c r="AH170" s="1285"/>
      <c r="AI170" s="1285"/>
      <c r="AJ170" s="1285"/>
      <c r="AK170" s="1285"/>
      <c r="AL170" s="1285"/>
      <c r="AM170" s="1499"/>
      <c r="AN170" s="1499"/>
      <c r="AO170" s="1500"/>
    </row>
    <row r="171" spans="1:41" ht="26.25" customHeight="1">
      <c r="A171" s="1379"/>
      <c r="B171" s="1322"/>
      <c r="C171" s="1379"/>
      <c r="D171" s="1322"/>
      <c r="E171" s="1293" t="s">
        <v>782</v>
      </c>
      <c r="F171" s="1294"/>
      <c r="G171" s="1294"/>
      <c r="H171" s="1294"/>
      <c r="I171" s="1294"/>
      <c r="J171" s="1295"/>
      <c r="K171" s="1549">
        <v>0.02</v>
      </c>
      <c r="L171" s="1285"/>
      <c r="M171" s="1285"/>
      <c r="N171" s="1285" t="s">
        <v>814</v>
      </c>
      <c r="O171" s="1285"/>
      <c r="P171" s="1285"/>
      <c r="Q171" s="1285"/>
      <c r="R171" s="1285"/>
      <c r="S171" s="1285"/>
      <c r="T171" s="1285"/>
      <c r="U171" s="1285"/>
      <c r="V171" s="1285"/>
      <c r="W171" s="1285"/>
      <c r="X171" s="1285"/>
      <c r="Y171" s="1285"/>
      <c r="Z171" s="1285"/>
      <c r="AA171" s="1499"/>
      <c r="AB171" s="1499"/>
      <c r="AC171" s="1499"/>
      <c r="AD171" s="1285"/>
      <c r="AE171" s="1285"/>
      <c r="AF171" s="1285"/>
      <c r="AG171" s="1285"/>
      <c r="AH171" s="1285"/>
      <c r="AI171" s="1285"/>
      <c r="AJ171" s="1285"/>
      <c r="AK171" s="1285"/>
      <c r="AL171" s="1285"/>
      <c r="AM171" s="1499"/>
      <c r="AN171" s="1499"/>
      <c r="AO171" s="1500"/>
    </row>
    <row r="172" spans="1:41" ht="26.25" customHeight="1">
      <c r="A172" s="1379"/>
      <c r="B172" s="1322"/>
      <c r="C172" s="1379"/>
      <c r="D172" s="1322"/>
      <c r="E172" s="1293" t="s">
        <v>784</v>
      </c>
      <c r="F172" s="1294"/>
      <c r="G172" s="1294"/>
      <c r="H172" s="1294"/>
      <c r="I172" s="1294"/>
      <c r="J172" s="1295"/>
      <c r="K172" s="1549" t="s">
        <v>815</v>
      </c>
      <c r="L172" s="1285"/>
      <c r="M172" s="1285"/>
      <c r="N172" s="1285" t="s">
        <v>816</v>
      </c>
      <c r="O172" s="1285"/>
      <c r="P172" s="1285"/>
      <c r="Q172" s="1285"/>
      <c r="R172" s="1285"/>
      <c r="S172" s="1285"/>
      <c r="T172" s="1285"/>
      <c r="U172" s="1285"/>
      <c r="V172" s="1285"/>
      <c r="W172" s="1285"/>
      <c r="X172" s="1285"/>
      <c r="Y172" s="1285"/>
      <c r="Z172" s="1285"/>
      <c r="AA172" s="1499"/>
      <c r="AB172" s="1499"/>
      <c r="AC172" s="1499"/>
      <c r="AD172" s="1285"/>
      <c r="AE172" s="1285"/>
      <c r="AF172" s="1285"/>
      <c r="AG172" s="1285"/>
      <c r="AH172" s="1285"/>
      <c r="AI172" s="1285"/>
      <c r="AJ172" s="1285"/>
      <c r="AK172" s="1285"/>
      <c r="AL172" s="1285"/>
      <c r="AM172" s="1499"/>
      <c r="AN172" s="1499"/>
      <c r="AO172" s="1500"/>
    </row>
    <row r="173" spans="1:41" ht="26.25" customHeight="1">
      <c r="A173" s="1379"/>
      <c r="B173" s="1322"/>
      <c r="C173" s="1379"/>
      <c r="D173" s="1322"/>
      <c r="E173" s="1293" t="s">
        <v>786</v>
      </c>
      <c r="F173" s="1294"/>
      <c r="G173" s="1294"/>
      <c r="H173" s="1294"/>
      <c r="I173" s="1294"/>
      <c r="J173" s="1295"/>
      <c r="K173" s="1549" t="s">
        <v>777</v>
      </c>
      <c r="L173" s="1285"/>
      <c r="M173" s="1285"/>
      <c r="N173" s="1285" t="s">
        <v>817</v>
      </c>
      <c r="O173" s="1285"/>
      <c r="P173" s="1285"/>
      <c r="Q173" s="1285"/>
      <c r="R173" s="1285"/>
      <c r="S173" s="1285"/>
      <c r="T173" s="1285"/>
      <c r="U173" s="1285"/>
      <c r="V173" s="1285"/>
      <c r="W173" s="1285"/>
      <c r="X173" s="1285"/>
      <c r="Y173" s="1285"/>
      <c r="Z173" s="1285"/>
      <c r="AA173" s="1499"/>
      <c r="AB173" s="1499"/>
      <c r="AC173" s="1499"/>
      <c r="AD173" s="1285"/>
      <c r="AE173" s="1285"/>
      <c r="AF173" s="1285"/>
      <c r="AG173" s="1285"/>
      <c r="AH173" s="1285"/>
      <c r="AI173" s="1285"/>
      <c r="AJ173" s="1285"/>
      <c r="AK173" s="1285"/>
      <c r="AL173" s="1285"/>
      <c r="AM173" s="1499"/>
      <c r="AN173" s="1499"/>
      <c r="AO173" s="1500"/>
    </row>
    <row r="174" spans="1:41" ht="26.25" customHeight="1">
      <c r="A174" s="1379"/>
      <c r="B174" s="1322"/>
      <c r="C174" s="1379"/>
      <c r="D174" s="1322"/>
      <c r="E174" s="1293" t="s">
        <v>789</v>
      </c>
      <c r="F174" s="1294"/>
      <c r="G174" s="1294"/>
      <c r="H174" s="1294"/>
      <c r="I174" s="1294"/>
      <c r="J174" s="1295"/>
      <c r="K174" s="1549" t="s">
        <v>818</v>
      </c>
      <c r="L174" s="1285"/>
      <c r="M174" s="1285"/>
      <c r="N174" s="1285" t="s">
        <v>819</v>
      </c>
      <c r="O174" s="1285"/>
      <c r="P174" s="1285"/>
      <c r="Q174" s="1285"/>
      <c r="R174" s="1285"/>
      <c r="S174" s="1285"/>
      <c r="T174" s="1285"/>
      <c r="U174" s="1285"/>
      <c r="V174" s="1285"/>
      <c r="W174" s="1285"/>
      <c r="X174" s="1285"/>
      <c r="Y174" s="1285"/>
      <c r="Z174" s="1285"/>
      <c r="AA174" s="1499"/>
      <c r="AB174" s="1499"/>
      <c r="AC174" s="1499"/>
      <c r="AD174" s="1285"/>
      <c r="AE174" s="1285"/>
      <c r="AF174" s="1285"/>
      <c r="AG174" s="1285"/>
      <c r="AH174" s="1285"/>
      <c r="AI174" s="1285"/>
      <c r="AJ174" s="1285"/>
      <c r="AK174" s="1285"/>
      <c r="AL174" s="1285"/>
      <c r="AM174" s="1499"/>
      <c r="AN174" s="1499"/>
      <c r="AO174" s="1500"/>
    </row>
    <row r="175" spans="1:41" ht="26.25" customHeight="1">
      <c r="A175" s="1379"/>
      <c r="B175" s="1322"/>
      <c r="C175" s="1379"/>
      <c r="D175" s="1322"/>
      <c r="E175" s="1293" t="s">
        <v>792</v>
      </c>
      <c r="F175" s="1294"/>
      <c r="G175" s="1294"/>
      <c r="H175" s="1294"/>
      <c r="I175" s="1294"/>
      <c r="J175" s="1295"/>
      <c r="K175" s="1549" t="s">
        <v>818</v>
      </c>
      <c r="L175" s="1285"/>
      <c r="M175" s="1285"/>
      <c r="N175" s="1285" t="s">
        <v>820</v>
      </c>
      <c r="O175" s="1285"/>
      <c r="P175" s="1285"/>
      <c r="Q175" s="1285"/>
      <c r="R175" s="1285"/>
      <c r="S175" s="1285"/>
      <c r="T175" s="1285"/>
      <c r="U175" s="1285"/>
      <c r="V175" s="1285"/>
      <c r="W175" s="1285"/>
      <c r="X175" s="1285"/>
      <c r="Y175" s="1285"/>
      <c r="Z175" s="1285"/>
      <c r="AA175" s="1499"/>
      <c r="AB175" s="1499"/>
      <c r="AC175" s="1499"/>
      <c r="AD175" s="1285"/>
      <c r="AE175" s="1285"/>
      <c r="AF175" s="1285"/>
      <c r="AG175" s="1285"/>
      <c r="AH175" s="1285"/>
      <c r="AI175" s="1285"/>
      <c r="AJ175" s="1285"/>
      <c r="AK175" s="1285"/>
      <c r="AL175" s="1285"/>
      <c r="AM175" s="1499"/>
      <c r="AN175" s="1499"/>
      <c r="AO175" s="1500"/>
    </row>
    <row r="176" spans="1:41" ht="26.25" customHeight="1">
      <c r="A176" s="1379"/>
      <c r="B176" s="1322"/>
      <c r="C176" s="1380"/>
      <c r="D176" s="1325"/>
      <c r="E176" s="1293" t="s">
        <v>369</v>
      </c>
      <c r="F176" s="1294"/>
      <c r="G176" s="1294"/>
      <c r="H176" s="1294"/>
      <c r="I176" s="1294"/>
      <c r="J176" s="1295"/>
      <c r="K176" s="1549">
        <v>0.2</v>
      </c>
      <c r="L176" s="1285"/>
      <c r="M176" s="1285"/>
      <c r="N176" s="1285" t="s">
        <v>821</v>
      </c>
      <c r="O176" s="1285"/>
      <c r="P176" s="1285"/>
      <c r="Q176" s="1285"/>
      <c r="R176" s="1285"/>
      <c r="S176" s="1285"/>
      <c r="T176" s="1285"/>
      <c r="U176" s="1285"/>
      <c r="V176" s="1285"/>
      <c r="W176" s="1285"/>
      <c r="X176" s="1285"/>
      <c r="Y176" s="1285"/>
      <c r="Z176" s="1285"/>
      <c r="AA176" s="1499"/>
      <c r="AB176" s="1499"/>
      <c r="AC176" s="1499"/>
      <c r="AD176" s="1285"/>
      <c r="AE176" s="1285"/>
      <c r="AF176" s="1285"/>
      <c r="AG176" s="1285"/>
      <c r="AH176" s="1285"/>
      <c r="AI176" s="1285"/>
      <c r="AJ176" s="1285"/>
      <c r="AK176" s="1285"/>
      <c r="AL176" s="1285"/>
      <c r="AM176" s="1499"/>
      <c r="AN176" s="1499"/>
      <c r="AO176" s="1500"/>
    </row>
    <row r="177" spans="1:41" ht="26.25" customHeight="1">
      <c r="A177" s="1380"/>
      <c r="B177" s="1325"/>
      <c r="C177" s="1293" t="s">
        <v>822</v>
      </c>
      <c r="D177" s="1294"/>
      <c r="E177" s="1294"/>
      <c r="F177" s="1294"/>
      <c r="G177" s="1294"/>
      <c r="H177" s="1294"/>
      <c r="I177" s="1294"/>
      <c r="J177" s="1294"/>
      <c r="K177" s="1294"/>
      <c r="L177" s="1294"/>
      <c r="M177" s="1295"/>
      <c r="N177" s="1285" t="s">
        <v>823</v>
      </c>
      <c r="O177" s="1285"/>
      <c r="P177" s="1285"/>
      <c r="Q177" s="1285"/>
      <c r="R177" s="1285"/>
      <c r="S177" s="1285"/>
      <c r="T177" s="1285"/>
      <c r="U177" s="1285"/>
      <c r="V177" s="1285"/>
      <c r="W177" s="1285"/>
      <c r="X177" s="1285"/>
      <c r="Y177" s="1285"/>
      <c r="Z177" s="1285"/>
      <c r="AA177" s="1499"/>
      <c r="AB177" s="1499"/>
      <c r="AC177" s="1499"/>
      <c r="AD177" s="1285"/>
      <c r="AE177" s="1285"/>
      <c r="AF177" s="1285"/>
      <c r="AG177" s="1285"/>
      <c r="AH177" s="1285"/>
      <c r="AI177" s="1285"/>
      <c r="AJ177" s="1285"/>
      <c r="AK177" s="1285"/>
      <c r="AL177" s="1285"/>
      <c r="AM177" s="1499"/>
      <c r="AN177" s="1499"/>
      <c r="AO177" s="1500"/>
    </row>
    <row r="181" spans="1:41" ht="10.5" customHeight="1">
      <c r="AM181" s="202" t="s">
        <v>824</v>
      </c>
    </row>
    <row r="183" spans="1:41" ht="10.5" customHeight="1">
      <c r="A183" s="225"/>
      <c r="B183" s="226"/>
      <c r="C183" s="226"/>
      <c r="D183" s="226"/>
      <c r="E183" s="226"/>
      <c r="F183" s="226"/>
      <c r="G183" s="226"/>
      <c r="H183" s="226"/>
      <c r="I183" s="226"/>
      <c r="J183" s="226"/>
      <c r="K183" s="226"/>
      <c r="L183" s="226"/>
      <c r="M183" s="226"/>
      <c r="N183" s="226"/>
      <c r="O183" s="226"/>
      <c r="P183" s="226"/>
      <c r="Q183" s="226"/>
      <c r="R183" s="1492" t="s">
        <v>825</v>
      </c>
      <c r="S183" s="1492"/>
      <c r="T183" s="1492"/>
      <c r="U183" s="1492"/>
      <c r="V183" s="1492"/>
      <c r="W183" s="1492"/>
      <c r="X183" s="1492"/>
      <c r="Y183" s="1492"/>
      <c r="Z183" s="1492"/>
      <c r="AA183" s="1492"/>
      <c r="AB183" s="1492"/>
      <c r="AC183" s="1492"/>
      <c r="AD183" s="1492"/>
      <c r="AE183" s="1492"/>
      <c r="AF183" s="1492"/>
      <c r="AG183" s="1492"/>
      <c r="AH183" s="1492"/>
      <c r="AI183" s="1492"/>
      <c r="AJ183" s="1492"/>
      <c r="AK183" s="1492"/>
      <c r="AL183" s="226"/>
      <c r="AM183" s="226"/>
      <c r="AN183" s="226"/>
      <c r="AO183" s="227"/>
    </row>
    <row r="184" spans="1:41" ht="10.5" customHeight="1">
      <c r="A184" s="229" t="s">
        <v>668</v>
      </c>
      <c r="B184" s="228"/>
      <c r="C184" s="228"/>
      <c r="D184" s="228"/>
      <c r="E184" s="230" t="str">
        <f>MID($I$11,1,1)</f>
        <v>3</v>
      </c>
      <c r="F184" s="230" t="str">
        <f>MID($I$11,2,1)</f>
        <v>1</v>
      </c>
      <c r="G184" s="230" t="str">
        <f>MID($I$11,3,1)</f>
        <v>2</v>
      </c>
      <c r="H184" s="231" t="s">
        <v>669</v>
      </c>
      <c r="I184" s="230" t="str">
        <f>MID($I$11,4,1)</f>
        <v>8</v>
      </c>
      <c r="J184" s="230" t="str">
        <f>MID($I$11,5,1)</f>
        <v>6</v>
      </c>
      <c r="K184" s="231" t="s">
        <v>669</v>
      </c>
      <c r="L184" s="230" t="str">
        <f>MID($I$11,6,1)</f>
        <v>1</v>
      </c>
      <c r="M184" s="230" t="str">
        <f>MID($I$11,7,1)</f>
        <v>2</v>
      </c>
      <c r="N184" s="230" t="str">
        <f>MID($I$11,8,1)</f>
        <v>3</v>
      </c>
      <c r="O184" s="230" t="str">
        <f>MID($I$11,9,1)</f>
        <v>4</v>
      </c>
      <c r="P184" s="230" t="str">
        <f>MID($I$11,10,1)</f>
        <v>4</v>
      </c>
      <c r="Q184" s="228"/>
      <c r="R184" s="1493"/>
      <c r="S184" s="1493"/>
      <c r="T184" s="1493"/>
      <c r="U184" s="1493"/>
      <c r="V184" s="1493"/>
      <c r="W184" s="1493"/>
      <c r="X184" s="1493"/>
      <c r="Y184" s="1493"/>
      <c r="Z184" s="1493"/>
      <c r="AA184" s="1493"/>
      <c r="AB184" s="1493"/>
      <c r="AC184" s="1493"/>
      <c r="AD184" s="1493"/>
      <c r="AE184" s="1493"/>
      <c r="AF184" s="1493"/>
      <c r="AG184" s="1493"/>
      <c r="AH184" s="1493"/>
      <c r="AI184" s="1493"/>
      <c r="AJ184" s="1493"/>
      <c r="AK184" s="1493"/>
      <c r="AL184" s="228"/>
      <c r="AM184" s="228"/>
      <c r="AN184" s="228"/>
      <c r="AO184" s="232"/>
    </row>
    <row r="185" spans="1:41" ht="10.5" customHeight="1">
      <c r="A185" s="233"/>
      <c r="B185" s="234"/>
      <c r="C185" s="234"/>
      <c r="D185" s="234"/>
      <c r="E185" s="234"/>
      <c r="F185" s="234"/>
      <c r="G185" s="234"/>
      <c r="H185" s="234"/>
      <c r="I185" s="234"/>
      <c r="J185" s="234"/>
      <c r="K185" s="234"/>
      <c r="L185" s="234"/>
      <c r="M185" s="234"/>
      <c r="N185" s="234"/>
      <c r="O185" s="234"/>
      <c r="P185" s="234"/>
      <c r="Q185" s="234"/>
      <c r="R185" s="1494"/>
      <c r="S185" s="1494"/>
      <c r="T185" s="1494"/>
      <c r="U185" s="1494"/>
      <c r="V185" s="1494"/>
      <c r="W185" s="1494"/>
      <c r="X185" s="1494"/>
      <c r="Y185" s="1494"/>
      <c r="Z185" s="1494"/>
      <c r="AA185" s="1494"/>
      <c r="AB185" s="1494"/>
      <c r="AC185" s="1494"/>
      <c r="AD185" s="1494"/>
      <c r="AE185" s="1494"/>
      <c r="AF185" s="1494"/>
      <c r="AG185" s="1494"/>
      <c r="AH185" s="1494"/>
      <c r="AI185" s="1494"/>
      <c r="AJ185" s="1494"/>
      <c r="AK185" s="1494"/>
      <c r="AL185" s="1495" t="s">
        <v>670</v>
      </c>
      <c r="AM185" s="1495"/>
      <c r="AN185" s="1495"/>
      <c r="AO185" s="1496"/>
    </row>
    <row r="186" spans="1:41" ht="18" customHeight="1">
      <c r="A186" s="1555" t="s">
        <v>826</v>
      </c>
      <c r="B186" s="1305"/>
      <c r="C186" s="1305"/>
      <c r="D186" s="1378" t="s">
        <v>827</v>
      </c>
      <c r="E186" s="1319"/>
      <c r="F186" s="1378" t="s">
        <v>828</v>
      </c>
      <c r="G186" s="1319"/>
      <c r="H186" s="1381" t="s">
        <v>501</v>
      </c>
      <c r="I186" s="1319"/>
      <c r="J186" s="1381" t="s">
        <v>514</v>
      </c>
      <c r="K186" s="1319"/>
      <c r="L186" s="1378" t="s">
        <v>829</v>
      </c>
      <c r="M186" s="1318"/>
      <c r="N186" s="1319"/>
      <c r="O186" s="1378" t="s">
        <v>830</v>
      </c>
      <c r="P186" s="1318"/>
      <c r="Q186" s="1319"/>
      <c r="R186" s="1293" t="s">
        <v>831</v>
      </c>
      <c r="S186" s="1294"/>
      <c r="T186" s="1294"/>
      <c r="U186" s="1294"/>
      <c r="V186" s="1294"/>
      <c r="W186" s="1294"/>
      <c r="X186" s="1294"/>
      <c r="Y186" s="1294"/>
      <c r="Z186" s="1294"/>
      <c r="AA186" s="1294"/>
      <c r="AB186" s="1294"/>
      <c r="AC186" s="1295"/>
      <c r="AD186" s="1334" t="s">
        <v>832</v>
      </c>
      <c r="AE186" s="1334"/>
      <c r="AF186" s="1334"/>
      <c r="AG186" s="1334" t="s">
        <v>833</v>
      </c>
      <c r="AH186" s="1334"/>
      <c r="AI186" s="1334"/>
      <c r="AJ186" s="1334" t="s">
        <v>834</v>
      </c>
      <c r="AK186" s="1333"/>
      <c r="AL186" s="1333"/>
      <c r="AM186" s="1334" t="s">
        <v>835</v>
      </c>
      <c r="AN186" s="1334"/>
      <c r="AO186" s="1553"/>
    </row>
    <row r="187" spans="1:41" ht="24" customHeight="1">
      <c r="A187" s="1555"/>
      <c r="B187" s="1305"/>
      <c r="C187" s="1305"/>
      <c r="D187" s="1380"/>
      <c r="E187" s="1325"/>
      <c r="F187" s="1380"/>
      <c r="G187" s="1325"/>
      <c r="H187" s="1380"/>
      <c r="I187" s="1325"/>
      <c r="J187" s="1380"/>
      <c r="K187" s="1325"/>
      <c r="L187" s="1380"/>
      <c r="M187" s="1324"/>
      <c r="N187" s="1325"/>
      <c r="O187" s="1380"/>
      <c r="P187" s="1324"/>
      <c r="Q187" s="1325"/>
      <c r="R187" s="1293" t="s">
        <v>836</v>
      </c>
      <c r="S187" s="1294"/>
      <c r="T187" s="1294"/>
      <c r="U187" s="1294"/>
      <c r="V187" s="1303" t="s">
        <v>837</v>
      </c>
      <c r="W187" s="1294"/>
      <c r="X187" s="1294"/>
      <c r="Y187" s="1294"/>
      <c r="Z187" s="1303" t="s">
        <v>838</v>
      </c>
      <c r="AA187" s="1294"/>
      <c r="AB187" s="1294"/>
      <c r="AC187" s="1294"/>
      <c r="AD187" s="1552"/>
      <c r="AE187" s="1552"/>
      <c r="AF187" s="1552"/>
      <c r="AG187" s="1552"/>
      <c r="AH187" s="1552"/>
      <c r="AI187" s="1552"/>
      <c r="AJ187" s="1523"/>
      <c r="AK187" s="1523"/>
      <c r="AL187" s="1523"/>
      <c r="AM187" s="1552"/>
      <c r="AN187" s="1552"/>
      <c r="AO187" s="1554"/>
    </row>
    <row r="188" spans="1:41" ht="22.5" customHeight="1">
      <c r="A188" s="1557"/>
      <c r="B188" s="1285"/>
      <c r="C188" s="1285"/>
      <c r="D188" s="1285"/>
      <c r="E188" s="1285"/>
      <c r="F188" s="1285"/>
      <c r="G188" s="1285"/>
      <c r="H188" s="1285"/>
      <c r="I188" s="1285"/>
      <c r="J188" s="1285"/>
      <c r="K188" s="1285"/>
      <c r="L188" s="1285"/>
      <c r="M188" s="1285"/>
      <c r="N188" s="1285"/>
      <c r="O188" s="1285"/>
      <c r="P188" s="1285"/>
      <c r="Q188" s="1285"/>
      <c r="R188" s="1285"/>
      <c r="S188" s="1285"/>
      <c r="T188" s="1285"/>
      <c r="U188" s="1285"/>
      <c r="V188" s="1285"/>
      <c r="W188" s="1285"/>
      <c r="X188" s="1285"/>
      <c r="Y188" s="1285"/>
      <c r="Z188" s="1285"/>
      <c r="AA188" s="1285"/>
      <c r="AB188" s="1285"/>
      <c r="AC188" s="1285"/>
      <c r="AD188" s="1293"/>
      <c r="AE188" s="1294"/>
      <c r="AF188" s="1295"/>
      <c r="AG188" s="1293"/>
      <c r="AH188" s="1294"/>
      <c r="AI188" s="1295"/>
      <c r="AJ188" s="1293"/>
      <c r="AK188" s="1294"/>
      <c r="AL188" s="1295"/>
      <c r="AM188" s="1293"/>
      <c r="AN188" s="1294"/>
      <c r="AO188" s="1556"/>
    </row>
    <row r="189" spans="1:41" ht="22.5" customHeight="1">
      <c r="A189" s="1557"/>
      <c r="B189" s="1285"/>
      <c r="C189" s="1285"/>
      <c r="D189" s="1285"/>
      <c r="E189" s="1285"/>
      <c r="F189" s="1285"/>
      <c r="G189" s="1285"/>
      <c r="H189" s="1285"/>
      <c r="I189" s="1285"/>
      <c r="J189" s="1285"/>
      <c r="K189" s="1285"/>
      <c r="L189" s="1285"/>
      <c r="M189" s="1285"/>
      <c r="N189" s="1285"/>
      <c r="O189" s="1285"/>
      <c r="P189" s="1285"/>
      <c r="Q189" s="1285"/>
      <c r="R189" s="1285"/>
      <c r="S189" s="1285"/>
      <c r="T189" s="1285"/>
      <c r="U189" s="1285"/>
      <c r="V189" s="1285"/>
      <c r="W189" s="1285"/>
      <c r="X189" s="1285"/>
      <c r="Y189" s="1285"/>
      <c r="Z189" s="1285"/>
      <c r="AA189" s="1285"/>
      <c r="AB189" s="1285"/>
      <c r="AC189" s="1285"/>
      <c r="AD189" s="1293"/>
      <c r="AE189" s="1294"/>
      <c r="AF189" s="1295"/>
      <c r="AG189" s="1293"/>
      <c r="AH189" s="1294"/>
      <c r="AI189" s="1295"/>
      <c r="AJ189" s="1293"/>
      <c r="AK189" s="1294"/>
      <c r="AL189" s="1295"/>
      <c r="AM189" s="1293"/>
      <c r="AN189" s="1294"/>
      <c r="AO189" s="1556"/>
    </row>
    <row r="190" spans="1:41" ht="22.5" customHeight="1">
      <c r="A190" s="1557"/>
      <c r="B190" s="1285"/>
      <c r="C190" s="1285"/>
      <c r="D190" s="1285"/>
      <c r="E190" s="1285"/>
      <c r="F190" s="1285"/>
      <c r="G190" s="1285"/>
      <c r="H190" s="1285"/>
      <c r="I190" s="1285"/>
      <c r="J190" s="1285"/>
      <c r="K190" s="1285"/>
      <c r="L190" s="1285"/>
      <c r="M190" s="1285"/>
      <c r="N190" s="1285"/>
      <c r="O190" s="1285"/>
      <c r="P190" s="1285"/>
      <c r="Q190" s="1285"/>
      <c r="R190" s="1285"/>
      <c r="S190" s="1285"/>
      <c r="T190" s="1285"/>
      <c r="U190" s="1285"/>
      <c r="V190" s="1285"/>
      <c r="W190" s="1285"/>
      <c r="X190" s="1285"/>
      <c r="Y190" s="1285"/>
      <c r="Z190" s="1285"/>
      <c r="AA190" s="1285"/>
      <c r="AB190" s="1285"/>
      <c r="AC190" s="1285"/>
      <c r="AD190" s="1293"/>
      <c r="AE190" s="1294"/>
      <c r="AF190" s="1295"/>
      <c r="AG190" s="1293"/>
      <c r="AH190" s="1294"/>
      <c r="AI190" s="1295"/>
      <c r="AJ190" s="1293"/>
      <c r="AK190" s="1294"/>
      <c r="AL190" s="1295"/>
      <c r="AM190" s="1293"/>
      <c r="AN190" s="1294"/>
      <c r="AO190" s="1556"/>
    </row>
    <row r="191" spans="1:41" ht="22.5" customHeight="1">
      <c r="A191" s="1557"/>
      <c r="B191" s="1285"/>
      <c r="C191" s="1285"/>
      <c r="D191" s="1285"/>
      <c r="E191" s="1285"/>
      <c r="F191" s="1285"/>
      <c r="G191" s="1285"/>
      <c r="H191" s="1285"/>
      <c r="I191" s="1285"/>
      <c r="J191" s="1285"/>
      <c r="K191" s="1285"/>
      <c r="L191" s="1285"/>
      <c r="M191" s="1285"/>
      <c r="N191" s="1285"/>
      <c r="O191" s="1285"/>
      <c r="P191" s="1285"/>
      <c r="Q191" s="1285"/>
      <c r="R191" s="1285"/>
      <c r="S191" s="1285"/>
      <c r="T191" s="1285"/>
      <c r="U191" s="1285"/>
      <c r="V191" s="1285"/>
      <c r="W191" s="1285"/>
      <c r="X191" s="1285"/>
      <c r="Y191" s="1285"/>
      <c r="Z191" s="1285"/>
      <c r="AA191" s="1285"/>
      <c r="AB191" s="1285"/>
      <c r="AC191" s="1285"/>
      <c r="AD191" s="1293"/>
      <c r="AE191" s="1294"/>
      <c r="AF191" s="1295"/>
      <c r="AG191" s="1293"/>
      <c r="AH191" s="1294"/>
      <c r="AI191" s="1295"/>
      <c r="AJ191" s="1293"/>
      <c r="AK191" s="1294"/>
      <c r="AL191" s="1295"/>
      <c r="AM191" s="1293"/>
      <c r="AN191" s="1294"/>
      <c r="AO191" s="1556"/>
    </row>
    <row r="192" spans="1:41" ht="22.5" customHeight="1">
      <c r="A192" s="1557"/>
      <c r="B192" s="1285"/>
      <c r="C192" s="1285"/>
      <c r="D192" s="1285"/>
      <c r="E192" s="1285"/>
      <c r="F192" s="1285"/>
      <c r="G192" s="1285"/>
      <c r="H192" s="1285"/>
      <c r="I192" s="1285"/>
      <c r="J192" s="1285"/>
      <c r="K192" s="1285"/>
      <c r="L192" s="1285"/>
      <c r="M192" s="1285"/>
      <c r="N192" s="1285"/>
      <c r="O192" s="1285"/>
      <c r="P192" s="1285"/>
      <c r="Q192" s="1285"/>
      <c r="R192" s="1285"/>
      <c r="S192" s="1285"/>
      <c r="T192" s="1285"/>
      <c r="U192" s="1285"/>
      <c r="V192" s="1285"/>
      <c r="W192" s="1285"/>
      <c r="X192" s="1285"/>
      <c r="Y192" s="1285"/>
      <c r="Z192" s="1285"/>
      <c r="AA192" s="1285"/>
      <c r="AB192" s="1285"/>
      <c r="AC192" s="1285"/>
      <c r="AD192" s="1293"/>
      <c r="AE192" s="1294"/>
      <c r="AF192" s="1295"/>
      <c r="AG192" s="1293"/>
      <c r="AH192" s="1294"/>
      <c r="AI192" s="1295"/>
      <c r="AJ192" s="1293"/>
      <c r="AK192" s="1294"/>
      <c r="AL192" s="1295"/>
      <c r="AM192" s="1293"/>
      <c r="AN192" s="1294"/>
      <c r="AO192" s="1556"/>
    </row>
    <row r="193" spans="1:41" ht="22.5" customHeight="1">
      <c r="A193" s="1557"/>
      <c r="B193" s="1285"/>
      <c r="C193" s="1285"/>
      <c r="D193" s="1285"/>
      <c r="E193" s="1285"/>
      <c r="F193" s="1285"/>
      <c r="G193" s="1285"/>
      <c r="H193" s="1285"/>
      <c r="I193" s="1285"/>
      <c r="J193" s="1285"/>
      <c r="K193" s="1285"/>
      <c r="L193" s="1285"/>
      <c r="M193" s="1285"/>
      <c r="N193" s="1285"/>
      <c r="O193" s="1285"/>
      <c r="P193" s="1285"/>
      <c r="Q193" s="1285"/>
      <c r="R193" s="1285"/>
      <c r="S193" s="1285"/>
      <c r="T193" s="1285"/>
      <c r="U193" s="1285"/>
      <c r="V193" s="1285"/>
      <c r="W193" s="1285"/>
      <c r="X193" s="1285"/>
      <c r="Y193" s="1285"/>
      <c r="Z193" s="1285"/>
      <c r="AA193" s="1285"/>
      <c r="AB193" s="1285"/>
      <c r="AC193" s="1285"/>
      <c r="AD193" s="1293"/>
      <c r="AE193" s="1294"/>
      <c r="AF193" s="1295"/>
      <c r="AG193" s="1293"/>
      <c r="AH193" s="1294"/>
      <c r="AI193" s="1295"/>
      <c r="AJ193" s="1293"/>
      <c r="AK193" s="1294"/>
      <c r="AL193" s="1295"/>
      <c r="AM193" s="1293"/>
      <c r="AN193" s="1294"/>
      <c r="AO193" s="1556"/>
    </row>
    <row r="194" spans="1:41" ht="22.5" customHeight="1">
      <c r="A194" s="1557"/>
      <c r="B194" s="1285"/>
      <c r="C194" s="1285"/>
      <c r="D194" s="1285"/>
      <c r="E194" s="1285"/>
      <c r="F194" s="1285"/>
      <c r="G194" s="1285"/>
      <c r="H194" s="1285"/>
      <c r="I194" s="1285"/>
      <c r="J194" s="1285"/>
      <c r="K194" s="1285"/>
      <c r="L194" s="1285"/>
      <c r="M194" s="1285"/>
      <c r="N194" s="1285"/>
      <c r="O194" s="1285"/>
      <c r="P194" s="1285"/>
      <c r="Q194" s="1285"/>
      <c r="R194" s="1285"/>
      <c r="S194" s="1285"/>
      <c r="T194" s="1285"/>
      <c r="U194" s="1285"/>
      <c r="V194" s="1285"/>
      <c r="W194" s="1285"/>
      <c r="X194" s="1285"/>
      <c r="Y194" s="1285"/>
      <c r="Z194" s="1285"/>
      <c r="AA194" s="1285"/>
      <c r="AB194" s="1285"/>
      <c r="AC194" s="1285"/>
      <c r="AD194" s="1293"/>
      <c r="AE194" s="1294"/>
      <c r="AF194" s="1295"/>
      <c r="AG194" s="1293"/>
      <c r="AH194" s="1294"/>
      <c r="AI194" s="1295"/>
      <c r="AJ194" s="1293"/>
      <c r="AK194" s="1294"/>
      <c r="AL194" s="1295"/>
      <c r="AM194" s="1293"/>
      <c r="AN194" s="1294"/>
      <c r="AO194" s="1556"/>
    </row>
    <row r="195" spans="1:41" ht="22.5" customHeight="1">
      <c r="A195" s="1557"/>
      <c r="B195" s="1285"/>
      <c r="C195" s="1285"/>
      <c r="D195" s="1285"/>
      <c r="E195" s="1285"/>
      <c r="F195" s="1285"/>
      <c r="G195" s="1285"/>
      <c r="H195" s="1285"/>
      <c r="I195" s="1285"/>
      <c r="J195" s="1285"/>
      <c r="K195" s="1285"/>
      <c r="L195" s="1285"/>
      <c r="M195" s="1285"/>
      <c r="N195" s="1285"/>
      <c r="O195" s="1285"/>
      <c r="P195" s="1285"/>
      <c r="Q195" s="1285"/>
      <c r="R195" s="1285"/>
      <c r="S195" s="1285"/>
      <c r="T195" s="1285"/>
      <c r="U195" s="1285"/>
      <c r="V195" s="1285"/>
      <c r="W195" s="1285"/>
      <c r="X195" s="1285"/>
      <c r="Y195" s="1285"/>
      <c r="Z195" s="1285"/>
      <c r="AA195" s="1285"/>
      <c r="AB195" s="1285"/>
      <c r="AC195" s="1285"/>
      <c r="AD195" s="1293"/>
      <c r="AE195" s="1294"/>
      <c r="AF195" s="1295"/>
      <c r="AG195" s="1293"/>
      <c r="AH195" s="1294"/>
      <c r="AI195" s="1295"/>
      <c r="AJ195" s="1293"/>
      <c r="AK195" s="1294"/>
      <c r="AL195" s="1295"/>
      <c r="AM195" s="1293"/>
      <c r="AN195" s="1294"/>
      <c r="AO195" s="1556"/>
    </row>
    <row r="196" spans="1:41" ht="22.5" customHeight="1">
      <c r="A196" s="1557"/>
      <c r="B196" s="1285"/>
      <c r="C196" s="1285"/>
      <c r="D196" s="1285"/>
      <c r="E196" s="1285"/>
      <c r="F196" s="1285"/>
      <c r="G196" s="1285"/>
      <c r="H196" s="1285"/>
      <c r="I196" s="1285"/>
      <c r="J196" s="1285"/>
      <c r="K196" s="1285"/>
      <c r="L196" s="1285"/>
      <c r="M196" s="1285"/>
      <c r="N196" s="1285"/>
      <c r="O196" s="1285"/>
      <c r="P196" s="1285"/>
      <c r="Q196" s="1285"/>
      <c r="R196" s="1285"/>
      <c r="S196" s="1285"/>
      <c r="T196" s="1285"/>
      <c r="U196" s="1285"/>
      <c r="V196" s="1285"/>
      <c r="W196" s="1285"/>
      <c r="X196" s="1285"/>
      <c r="Y196" s="1285"/>
      <c r="Z196" s="1285"/>
      <c r="AA196" s="1285"/>
      <c r="AB196" s="1285"/>
      <c r="AC196" s="1285"/>
      <c r="AD196" s="1293"/>
      <c r="AE196" s="1294"/>
      <c r="AF196" s="1295"/>
      <c r="AG196" s="1293"/>
      <c r="AH196" s="1294"/>
      <c r="AI196" s="1295"/>
      <c r="AJ196" s="1293"/>
      <c r="AK196" s="1294"/>
      <c r="AL196" s="1295"/>
      <c r="AM196" s="1293"/>
      <c r="AN196" s="1294"/>
      <c r="AO196" s="1556"/>
    </row>
    <row r="197" spans="1:41" ht="22.5" customHeight="1">
      <c r="A197" s="1562" t="s">
        <v>581</v>
      </c>
      <c r="B197" s="1513"/>
      <c r="C197" s="1513"/>
      <c r="D197" s="1513"/>
      <c r="E197" s="1513"/>
      <c r="F197" s="1513"/>
      <c r="G197" s="1513"/>
      <c r="H197" s="1513"/>
      <c r="I197" s="1513"/>
      <c r="J197" s="1513"/>
      <c r="K197" s="1513"/>
      <c r="L197" s="1513"/>
      <c r="M197" s="1513"/>
      <c r="N197" s="1513"/>
      <c r="O197" s="1513"/>
      <c r="P197" s="1513"/>
      <c r="Q197" s="1513"/>
      <c r="R197" s="1513"/>
      <c r="S197" s="1513"/>
      <c r="T197" s="1513"/>
      <c r="U197" s="1513"/>
      <c r="V197" s="1513"/>
      <c r="W197" s="1513"/>
      <c r="X197" s="1513"/>
      <c r="Y197" s="1513"/>
      <c r="Z197" s="1513"/>
      <c r="AA197" s="1513"/>
      <c r="AB197" s="1513"/>
      <c r="AC197" s="1513"/>
      <c r="AD197" s="1385"/>
      <c r="AE197" s="1512"/>
      <c r="AF197" s="1386"/>
      <c r="AG197" s="1385"/>
      <c r="AH197" s="1512"/>
      <c r="AI197" s="1386"/>
      <c r="AJ197" s="1385"/>
      <c r="AK197" s="1512"/>
      <c r="AL197" s="1386"/>
      <c r="AM197" s="1385"/>
      <c r="AN197" s="1512"/>
      <c r="AO197" s="1561"/>
    </row>
    <row r="199" spans="1:41" ht="22.5" customHeight="1">
      <c r="A199" s="1558" t="s">
        <v>839</v>
      </c>
      <c r="B199" s="1559"/>
      <c r="C199" s="1559"/>
      <c r="D199" s="1559"/>
      <c r="E199" s="1559"/>
      <c r="F199" s="1559"/>
      <c r="G199" s="1559"/>
      <c r="H199" s="1559"/>
      <c r="I199" s="1559"/>
      <c r="J199" s="1559"/>
      <c r="K199" s="1559"/>
      <c r="L199" s="1559"/>
      <c r="M199" s="1559"/>
      <c r="N199" s="1559"/>
      <c r="O199" s="1559"/>
      <c r="P199" s="1559"/>
      <c r="Q199" s="1559"/>
      <c r="R199" s="1559"/>
      <c r="S199" s="1559"/>
      <c r="T199" s="1559"/>
      <c r="U199" s="1559"/>
      <c r="V199" s="1559"/>
      <c r="W199" s="1559"/>
      <c r="X199" s="1559"/>
      <c r="Y199" s="1559"/>
      <c r="Z199" s="1559"/>
      <c r="AA199" s="1559"/>
      <c r="AB199" s="1559"/>
      <c r="AC199" s="1559"/>
      <c r="AD199" s="1559"/>
      <c r="AE199" s="1559"/>
      <c r="AF199" s="1559"/>
      <c r="AG199" s="1559"/>
      <c r="AH199" s="1559"/>
      <c r="AI199" s="1559"/>
      <c r="AJ199" s="1559"/>
      <c r="AK199" s="1559"/>
      <c r="AL199" s="1559"/>
      <c r="AM199" s="1559"/>
      <c r="AN199" s="1559"/>
      <c r="AO199" s="1559"/>
    </row>
    <row r="201" spans="1:41" ht="10.5" customHeight="1">
      <c r="A201" s="202" t="s">
        <v>840</v>
      </c>
    </row>
    <row r="202" spans="1:41" ht="10.5" customHeight="1">
      <c r="A202" s="235" t="s">
        <v>841</v>
      </c>
    </row>
    <row r="203" spans="1:41" ht="10.5" customHeight="1">
      <c r="A203" s="202" t="s">
        <v>842</v>
      </c>
    </row>
    <row r="204" spans="1:41" ht="10.5" customHeight="1">
      <c r="A204" s="202" t="s">
        <v>843</v>
      </c>
    </row>
    <row r="205" spans="1:41" ht="10.5" customHeight="1">
      <c r="A205" s="202" t="s">
        <v>844</v>
      </c>
    </row>
    <row r="206" spans="1:41" ht="10.5" customHeight="1">
      <c r="A206" s="202" t="s">
        <v>845</v>
      </c>
    </row>
    <row r="207" spans="1:41" ht="10.5" customHeight="1">
      <c r="A207" s="202" t="s">
        <v>846</v>
      </c>
    </row>
    <row r="208" spans="1:41" ht="10.5" customHeight="1">
      <c r="A208" s="202" t="s">
        <v>847</v>
      </c>
    </row>
    <row r="209" spans="1:41" ht="10.5" customHeight="1">
      <c r="A209" s="202" t="s">
        <v>848</v>
      </c>
    </row>
    <row r="210" spans="1:41" ht="10.5" customHeight="1">
      <c r="A210" s="202" t="s">
        <v>849</v>
      </c>
    </row>
    <row r="211" spans="1:41" ht="10.5" customHeight="1">
      <c r="A211" s="202" t="s">
        <v>850</v>
      </c>
    </row>
    <row r="212" spans="1:41" ht="10.5" customHeight="1">
      <c r="A212" s="202" t="s">
        <v>851</v>
      </c>
    </row>
    <row r="213" spans="1:41" ht="10.5" customHeight="1">
      <c r="A213" s="202" t="s">
        <v>852</v>
      </c>
    </row>
    <row r="214" spans="1:41" ht="10.5" customHeight="1">
      <c r="A214" s="202" t="s">
        <v>853</v>
      </c>
    </row>
    <row r="215" spans="1:41" ht="10.5" customHeight="1">
      <c r="A215" s="202" t="s">
        <v>854</v>
      </c>
    </row>
    <row r="216" spans="1:41" ht="10.5" customHeight="1">
      <c r="A216" s="202" t="s">
        <v>855</v>
      </c>
    </row>
    <row r="217" spans="1:41" ht="10.5" customHeight="1">
      <c r="A217" s="202" t="s">
        <v>856</v>
      </c>
    </row>
    <row r="218" spans="1:41" ht="10.5" customHeight="1">
      <c r="A218" s="202" t="s">
        <v>857</v>
      </c>
    </row>
    <row r="219" spans="1:41" ht="10.5" customHeight="1">
      <c r="A219" s="202" t="s">
        <v>858</v>
      </c>
    </row>
    <row r="220" spans="1:41" ht="10.5" customHeight="1">
      <c r="A220" s="202" t="s">
        <v>859</v>
      </c>
    </row>
    <row r="221" spans="1:41" ht="10.5" customHeight="1">
      <c r="A221" s="236"/>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c r="AA221" s="236"/>
      <c r="AB221" s="236"/>
      <c r="AC221" s="236"/>
      <c r="AD221" s="236"/>
      <c r="AE221" s="236"/>
      <c r="AF221" s="236"/>
      <c r="AG221" s="236"/>
      <c r="AH221" s="236"/>
      <c r="AI221" s="236"/>
      <c r="AJ221" s="236"/>
      <c r="AK221" s="236"/>
      <c r="AL221" s="236"/>
      <c r="AM221" s="236"/>
      <c r="AN221" s="236"/>
      <c r="AO221" s="236"/>
    </row>
    <row r="235" spans="1:41" ht="10.5" customHeight="1">
      <c r="AM235" s="202" t="s">
        <v>860</v>
      </c>
    </row>
    <row r="237" spans="1:41" ht="10.5" customHeight="1">
      <c r="A237" s="225"/>
      <c r="B237" s="226"/>
      <c r="C237" s="226"/>
      <c r="D237" s="226"/>
      <c r="E237" s="226"/>
      <c r="F237" s="226"/>
      <c r="G237" s="226"/>
      <c r="H237" s="226"/>
      <c r="I237" s="226"/>
      <c r="J237" s="226"/>
      <c r="K237" s="226"/>
      <c r="L237" s="226"/>
      <c r="M237" s="226"/>
      <c r="N237" s="226"/>
      <c r="O237" s="226"/>
      <c r="P237" s="226"/>
      <c r="Q237" s="226"/>
      <c r="R237" s="1492" t="s">
        <v>861</v>
      </c>
      <c r="S237" s="1492"/>
      <c r="T237" s="1492"/>
      <c r="U237" s="1492"/>
      <c r="V237" s="1492"/>
      <c r="W237" s="1492"/>
      <c r="X237" s="1492"/>
      <c r="Y237" s="1492"/>
      <c r="Z237" s="1492"/>
      <c r="AA237" s="1492"/>
      <c r="AB237" s="1492"/>
      <c r="AC237" s="1492"/>
      <c r="AD237" s="1492"/>
      <c r="AE237" s="1492"/>
      <c r="AF237" s="1492"/>
      <c r="AG237" s="1492"/>
      <c r="AH237" s="1492"/>
      <c r="AI237" s="1492"/>
      <c r="AJ237" s="1492"/>
      <c r="AK237" s="1492"/>
      <c r="AL237" s="226"/>
      <c r="AM237" s="226"/>
      <c r="AN237" s="226"/>
      <c r="AO237" s="227"/>
    </row>
    <row r="238" spans="1:41" ht="10.5" customHeight="1">
      <c r="A238" s="229" t="s">
        <v>668</v>
      </c>
      <c r="B238" s="228"/>
      <c r="C238" s="228"/>
      <c r="D238" s="228"/>
      <c r="E238" s="230" t="str">
        <f>MID($I$11,1,1)</f>
        <v>3</v>
      </c>
      <c r="F238" s="230" t="str">
        <f>MID($I$11,2,1)</f>
        <v>1</v>
      </c>
      <c r="G238" s="230" t="str">
        <f>MID($I$11,3,1)</f>
        <v>2</v>
      </c>
      <c r="H238" s="231" t="s">
        <v>669</v>
      </c>
      <c r="I238" s="230" t="str">
        <f>MID($I$11,4,1)</f>
        <v>8</v>
      </c>
      <c r="J238" s="230" t="str">
        <f>MID($I$11,5,1)</f>
        <v>6</v>
      </c>
      <c r="K238" s="231" t="s">
        <v>669</v>
      </c>
      <c r="L238" s="230" t="str">
        <f>MID($I$11,6,1)</f>
        <v>1</v>
      </c>
      <c r="M238" s="230" t="str">
        <f>MID($I$11,7,1)</f>
        <v>2</v>
      </c>
      <c r="N238" s="230" t="str">
        <f>MID($I$11,8,1)</f>
        <v>3</v>
      </c>
      <c r="O238" s="230" t="str">
        <f>MID($I$11,9,1)</f>
        <v>4</v>
      </c>
      <c r="P238" s="230" t="str">
        <f>MID($I$11,10,1)</f>
        <v>4</v>
      </c>
      <c r="Q238" s="228"/>
      <c r="R238" s="1493"/>
      <c r="S238" s="1493"/>
      <c r="T238" s="1493"/>
      <c r="U238" s="1493"/>
      <c r="V238" s="1493"/>
      <c r="W238" s="1493"/>
      <c r="X238" s="1493"/>
      <c r="Y238" s="1493"/>
      <c r="Z238" s="1493"/>
      <c r="AA238" s="1493"/>
      <c r="AB238" s="1493"/>
      <c r="AC238" s="1493"/>
      <c r="AD238" s="1493"/>
      <c r="AE238" s="1493"/>
      <c r="AF238" s="1493"/>
      <c r="AG238" s="1493"/>
      <c r="AH238" s="1493"/>
      <c r="AI238" s="1493"/>
      <c r="AJ238" s="1493"/>
      <c r="AK238" s="1493"/>
      <c r="AL238" s="228"/>
      <c r="AM238" s="228"/>
      <c r="AN238" s="228"/>
      <c r="AO238" s="232"/>
    </row>
    <row r="239" spans="1:41" ht="10.5" customHeight="1">
      <c r="A239" s="233"/>
      <c r="B239" s="234"/>
      <c r="C239" s="234"/>
      <c r="D239" s="234"/>
      <c r="E239" s="234"/>
      <c r="F239" s="234"/>
      <c r="G239" s="234"/>
      <c r="H239" s="234"/>
      <c r="I239" s="234"/>
      <c r="J239" s="234"/>
      <c r="K239" s="234"/>
      <c r="L239" s="234"/>
      <c r="M239" s="234"/>
      <c r="N239" s="234"/>
      <c r="O239" s="234"/>
      <c r="P239" s="234"/>
      <c r="Q239" s="234"/>
      <c r="R239" s="1494"/>
      <c r="S239" s="1494"/>
      <c r="T239" s="1494"/>
      <c r="U239" s="1494"/>
      <c r="V239" s="1494"/>
      <c r="W239" s="1494"/>
      <c r="X239" s="1494"/>
      <c r="Y239" s="1494"/>
      <c r="Z239" s="1494"/>
      <c r="AA239" s="1494"/>
      <c r="AB239" s="1494"/>
      <c r="AC239" s="1494"/>
      <c r="AD239" s="1494"/>
      <c r="AE239" s="1494"/>
      <c r="AF239" s="1494"/>
      <c r="AG239" s="1494"/>
      <c r="AH239" s="1494"/>
      <c r="AI239" s="1494"/>
      <c r="AJ239" s="1494"/>
      <c r="AK239" s="1494"/>
      <c r="AL239" s="1495" t="s">
        <v>670</v>
      </c>
      <c r="AM239" s="1495"/>
      <c r="AN239" s="1495"/>
      <c r="AO239" s="1496"/>
    </row>
    <row r="240" spans="1:41" ht="22.5" customHeight="1">
      <c r="A240" s="237" t="s">
        <v>862</v>
      </c>
      <c r="AO240" s="238"/>
    </row>
    <row r="241" spans="1:41" ht="22.5" customHeight="1">
      <c r="A241" s="1504" t="s">
        <v>863</v>
      </c>
      <c r="B241" s="1334"/>
      <c r="C241" s="1334"/>
      <c r="D241" s="1334"/>
      <c r="E241" s="1334"/>
      <c r="F241" s="1333" t="s">
        <v>864</v>
      </c>
      <c r="G241" s="1333"/>
      <c r="H241" s="1333"/>
      <c r="I241" s="1333"/>
      <c r="J241" s="1333" t="s">
        <v>865</v>
      </c>
      <c r="K241" s="1333"/>
      <c r="L241" s="1333"/>
      <c r="M241" s="1333"/>
      <c r="N241" s="1333" t="s">
        <v>501</v>
      </c>
      <c r="O241" s="1333"/>
      <c r="P241" s="1333"/>
      <c r="Q241" s="1333"/>
      <c r="R241" s="1333" t="s">
        <v>514</v>
      </c>
      <c r="S241" s="1333"/>
      <c r="T241" s="1333"/>
      <c r="U241" s="1333"/>
      <c r="V241" s="1333" t="s">
        <v>673</v>
      </c>
      <c r="W241" s="1333"/>
      <c r="X241" s="1333"/>
      <c r="Y241" s="1333"/>
      <c r="Z241" s="1333"/>
      <c r="AA241" s="1333"/>
      <c r="AB241" s="1333"/>
      <c r="AC241" s="1333"/>
      <c r="AD241" s="1293" t="s">
        <v>566</v>
      </c>
      <c r="AE241" s="1294"/>
      <c r="AF241" s="1294"/>
      <c r="AG241" s="1294"/>
      <c r="AH241" s="1294"/>
      <c r="AI241" s="1294"/>
      <c r="AJ241" s="1294"/>
      <c r="AK241" s="1294"/>
      <c r="AL241" s="1294"/>
      <c r="AM241" s="1294"/>
      <c r="AN241" s="1294"/>
      <c r="AO241" s="1556"/>
    </row>
    <row r="242" spans="1:41" ht="22.5" customHeight="1">
      <c r="A242" s="1560"/>
      <c r="B242" s="1552"/>
      <c r="C242" s="1552"/>
      <c r="D242" s="1552"/>
      <c r="E242" s="1552"/>
      <c r="F242" s="1523"/>
      <c r="G242" s="1523"/>
      <c r="H242" s="1523"/>
      <c r="I242" s="1523"/>
      <c r="J242" s="1523"/>
      <c r="K242" s="1523"/>
      <c r="L242" s="1523"/>
      <c r="M242" s="1523"/>
      <c r="N242" s="1523"/>
      <c r="O242" s="1523"/>
      <c r="P242" s="1523"/>
      <c r="Q242" s="1523"/>
      <c r="R242" s="1523"/>
      <c r="S242" s="1523"/>
      <c r="T242" s="1523"/>
      <c r="U242" s="1523"/>
      <c r="V242" s="1523"/>
      <c r="W242" s="1523"/>
      <c r="X242" s="1523"/>
      <c r="Y242" s="1523"/>
      <c r="Z242" s="1523"/>
      <c r="AA242" s="1523"/>
      <c r="AB242" s="1523"/>
      <c r="AC242" s="1523"/>
      <c r="AD242" s="1305" t="s">
        <v>866</v>
      </c>
      <c r="AE242" s="1285"/>
      <c r="AF242" s="1285"/>
      <c r="AG242" s="1285"/>
      <c r="AH242" s="1305" t="s">
        <v>867</v>
      </c>
      <c r="AI242" s="1285"/>
      <c r="AJ242" s="1285"/>
      <c r="AK242" s="1285"/>
      <c r="AL242" s="1285" t="s">
        <v>516</v>
      </c>
      <c r="AM242" s="1285"/>
      <c r="AN242" s="1285"/>
      <c r="AO242" s="1487"/>
    </row>
    <row r="243" spans="1:41" ht="22.5" customHeight="1">
      <c r="A243" s="1557"/>
      <c r="B243" s="1285"/>
      <c r="C243" s="1285"/>
      <c r="D243" s="1285"/>
      <c r="E243" s="1285"/>
      <c r="F243" s="1285"/>
      <c r="G243" s="1285"/>
      <c r="H243" s="1285"/>
      <c r="I243" s="1285"/>
      <c r="J243" s="1285"/>
      <c r="K243" s="1285"/>
      <c r="L243" s="1285"/>
      <c r="M243" s="1285"/>
      <c r="N243" s="1285"/>
      <c r="O243" s="1285"/>
      <c r="P243" s="1285"/>
      <c r="Q243" s="1285"/>
      <c r="R243" s="1285"/>
      <c r="S243" s="1285"/>
      <c r="T243" s="1285"/>
      <c r="U243" s="1285"/>
      <c r="V243" s="1285"/>
      <c r="W243" s="1285"/>
      <c r="X243" s="1285"/>
      <c r="Y243" s="1285"/>
      <c r="Z243" s="1285"/>
      <c r="AA243" s="1285"/>
      <c r="AB243" s="1285"/>
      <c r="AC243" s="1285"/>
      <c r="AD243" s="1285"/>
      <c r="AE243" s="1285"/>
      <c r="AF243" s="1285"/>
      <c r="AG243" s="1285"/>
      <c r="AH243" s="1285"/>
      <c r="AI243" s="1285"/>
      <c r="AJ243" s="1285"/>
      <c r="AK243" s="1285"/>
      <c r="AL243" s="1285"/>
      <c r="AM243" s="1285"/>
      <c r="AN243" s="1285"/>
      <c r="AO243" s="1487"/>
    </row>
    <row r="244" spans="1:41" ht="22.5" customHeight="1">
      <c r="A244" s="1557" t="s">
        <v>868</v>
      </c>
      <c r="B244" s="1285"/>
      <c r="C244" s="1285"/>
      <c r="D244" s="1285"/>
      <c r="E244" s="1285"/>
      <c r="F244" s="1499"/>
      <c r="G244" s="1499"/>
      <c r="H244" s="1499"/>
      <c r="I244" s="1499"/>
      <c r="J244" s="1499"/>
      <c r="K244" s="1499"/>
      <c r="L244" s="1499"/>
      <c r="M244" s="1499"/>
      <c r="N244" s="1499"/>
      <c r="O244" s="1499"/>
      <c r="P244" s="1499"/>
      <c r="Q244" s="1499"/>
      <c r="R244" s="1285"/>
      <c r="S244" s="1285"/>
      <c r="T244" s="1285"/>
      <c r="U244" s="1285"/>
      <c r="V244" s="1285"/>
      <c r="W244" s="1285"/>
      <c r="X244" s="1285"/>
      <c r="Y244" s="1285"/>
      <c r="Z244" s="1285"/>
      <c r="AA244" s="1285"/>
      <c r="AB244" s="1285"/>
      <c r="AC244" s="1285"/>
      <c r="AD244" s="1285"/>
      <c r="AE244" s="1285"/>
      <c r="AF244" s="1285"/>
      <c r="AG244" s="1285"/>
      <c r="AH244" s="1285"/>
      <c r="AI244" s="1285"/>
      <c r="AJ244" s="1285"/>
      <c r="AK244" s="1285"/>
      <c r="AL244" s="1285"/>
      <c r="AM244" s="1285"/>
      <c r="AN244" s="1285"/>
      <c r="AO244" s="1487"/>
    </row>
    <row r="245" spans="1:41" ht="22.5" customHeight="1">
      <c r="A245" s="237" t="s">
        <v>869</v>
      </c>
      <c r="AO245" s="238"/>
    </row>
    <row r="246" spans="1:41" ht="22.5" customHeight="1">
      <c r="A246" s="1567" t="s">
        <v>863</v>
      </c>
      <c r="B246" s="1318"/>
      <c r="C246" s="1319"/>
      <c r="D246" s="1381" t="s">
        <v>652</v>
      </c>
      <c r="E246" s="1318"/>
      <c r="F246" s="1318"/>
      <c r="G246" s="1319"/>
      <c r="H246" s="1568" t="s">
        <v>332</v>
      </c>
      <c r="I246" s="1569"/>
      <c r="J246" s="1569"/>
      <c r="K246" s="1569"/>
      <c r="L246" s="1569"/>
      <c r="M246" s="1570"/>
      <c r="N246" s="1293" t="s">
        <v>870</v>
      </c>
      <c r="O246" s="1294"/>
      <c r="P246" s="1294"/>
      <c r="Q246" s="1294"/>
      <c r="R246" s="1294"/>
      <c r="S246" s="1295"/>
      <c r="T246" s="1285" t="s">
        <v>871</v>
      </c>
      <c r="U246" s="1285"/>
      <c r="V246" s="1285"/>
      <c r="W246" s="1285"/>
      <c r="X246" s="1285"/>
      <c r="Y246" s="1285"/>
      <c r="Z246" s="1285"/>
      <c r="AA246" s="1285"/>
      <c r="AB246" s="1285"/>
      <c r="AC246" s="1285"/>
      <c r="AD246" s="1285"/>
      <c r="AE246" s="1285"/>
      <c r="AF246" s="1285"/>
      <c r="AG246" s="1285"/>
      <c r="AH246" s="1285"/>
      <c r="AI246" s="1285"/>
      <c r="AJ246" s="1285" t="s">
        <v>872</v>
      </c>
      <c r="AK246" s="1285"/>
      <c r="AL246" s="1285"/>
      <c r="AM246" s="1285"/>
      <c r="AN246" s="1285"/>
      <c r="AO246" s="1487"/>
    </row>
    <row r="247" spans="1:41" ht="22.5" customHeight="1">
      <c r="A247" s="1498"/>
      <c r="B247" s="1324"/>
      <c r="C247" s="1325"/>
      <c r="D247" s="1380"/>
      <c r="E247" s="1324"/>
      <c r="F247" s="1324"/>
      <c r="G247" s="1325"/>
      <c r="H247" s="1571"/>
      <c r="I247" s="1572"/>
      <c r="J247" s="1572"/>
      <c r="K247" s="1572"/>
      <c r="L247" s="1572"/>
      <c r="M247" s="1573"/>
      <c r="N247" s="1303" t="s">
        <v>873</v>
      </c>
      <c r="O247" s="1294"/>
      <c r="P247" s="1295"/>
      <c r="Q247" s="1303" t="s">
        <v>874</v>
      </c>
      <c r="R247" s="1294"/>
      <c r="S247" s="1295"/>
      <c r="T247" s="1305" t="s">
        <v>875</v>
      </c>
      <c r="U247" s="1285"/>
      <c r="V247" s="1285"/>
      <c r="W247" s="1285"/>
      <c r="X247" s="1285"/>
      <c r="Y247" s="1285" t="s">
        <v>668</v>
      </c>
      <c r="Z247" s="1285"/>
      <c r="AA247" s="1285"/>
      <c r="AB247" s="1285"/>
      <c r="AC247" s="1285"/>
      <c r="AD247" s="1293" t="s">
        <v>876</v>
      </c>
      <c r="AE247" s="1294"/>
      <c r="AF247" s="1295"/>
      <c r="AG247" s="1303" t="s">
        <v>675</v>
      </c>
      <c r="AH247" s="1294"/>
      <c r="AI247" s="1295"/>
      <c r="AJ247" s="1303" t="s">
        <v>876</v>
      </c>
      <c r="AK247" s="1294"/>
      <c r="AL247" s="1295"/>
      <c r="AM247" s="1303" t="s">
        <v>675</v>
      </c>
      <c r="AN247" s="1294"/>
      <c r="AO247" s="1556"/>
    </row>
    <row r="248" spans="1:41" ht="22.5" customHeight="1">
      <c r="A248" s="1563"/>
      <c r="B248" s="1294"/>
      <c r="C248" s="1295"/>
      <c r="D248" s="1293"/>
      <c r="E248" s="1294"/>
      <c r="F248" s="1294"/>
      <c r="G248" s="1295"/>
      <c r="H248" s="1564"/>
      <c r="I248" s="1565"/>
      <c r="J248" s="1565"/>
      <c r="K248" s="1565"/>
      <c r="L248" s="1565"/>
      <c r="M248" s="1566"/>
      <c r="N248" s="1293"/>
      <c r="O248" s="1294"/>
      <c r="P248" s="1295"/>
      <c r="Q248" s="1293"/>
      <c r="R248" s="1294"/>
      <c r="S248" s="1295"/>
      <c r="T248" s="1285"/>
      <c r="U248" s="1285"/>
      <c r="V248" s="1285"/>
      <c r="W248" s="1285"/>
      <c r="X248" s="1285"/>
      <c r="Y248" s="1285"/>
      <c r="Z248" s="1285"/>
      <c r="AA248" s="1285"/>
      <c r="AB248" s="1285"/>
      <c r="AC248" s="1285"/>
      <c r="AD248" s="1293"/>
      <c r="AE248" s="1294"/>
      <c r="AF248" s="1295"/>
      <c r="AG248" s="1293"/>
      <c r="AH248" s="1294"/>
      <c r="AI248" s="1295"/>
      <c r="AJ248" s="1293"/>
      <c r="AK248" s="1294"/>
      <c r="AL248" s="1295"/>
      <c r="AM248" s="1293"/>
      <c r="AN248" s="1294"/>
      <c r="AO248" s="1556"/>
    </row>
    <row r="249" spans="1:41" ht="22.5" customHeight="1">
      <c r="A249" s="1563"/>
      <c r="B249" s="1294"/>
      <c r="C249" s="1295"/>
      <c r="D249" s="1293"/>
      <c r="E249" s="1294"/>
      <c r="F249" s="1294"/>
      <c r="G249" s="1295"/>
      <c r="H249" s="1564"/>
      <c r="I249" s="1565"/>
      <c r="J249" s="1565"/>
      <c r="K249" s="1565"/>
      <c r="L249" s="1565"/>
      <c r="M249" s="1566"/>
      <c r="N249" s="1293"/>
      <c r="O249" s="1294"/>
      <c r="P249" s="1295"/>
      <c r="Q249" s="1293"/>
      <c r="R249" s="1294"/>
      <c r="S249" s="1295"/>
      <c r="T249" s="1285"/>
      <c r="U249" s="1285"/>
      <c r="V249" s="1285"/>
      <c r="W249" s="1285"/>
      <c r="X249" s="1285"/>
      <c r="Y249" s="1285"/>
      <c r="Z249" s="1285"/>
      <c r="AA249" s="1285"/>
      <c r="AB249" s="1285"/>
      <c r="AC249" s="1285"/>
      <c r="AD249" s="1293"/>
      <c r="AE249" s="1294"/>
      <c r="AF249" s="1295"/>
      <c r="AG249" s="1293"/>
      <c r="AH249" s="1294"/>
      <c r="AI249" s="1295"/>
      <c r="AJ249" s="1293"/>
      <c r="AK249" s="1294"/>
      <c r="AL249" s="1295"/>
      <c r="AM249" s="1293"/>
      <c r="AN249" s="1294"/>
      <c r="AO249" s="1556"/>
    </row>
    <row r="250" spans="1:41" ht="22.5" customHeight="1">
      <c r="A250" s="1563" t="s">
        <v>581</v>
      </c>
      <c r="B250" s="1294"/>
      <c r="C250" s="1295"/>
      <c r="D250" s="1574"/>
      <c r="E250" s="1575"/>
      <c r="F250" s="1575"/>
      <c r="G250" s="1576"/>
      <c r="H250" s="1577"/>
      <c r="I250" s="1578"/>
      <c r="J250" s="1578"/>
      <c r="K250" s="1578"/>
      <c r="L250" s="1578"/>
      <c r="M250" s="1579"/>
      <c r="N250" s="1293"/>
      <c r="O250" s="1294"/>
      <c r="P250" s="1295"/>
      <c r="Q250" s="1293"/>
      <c r="R250" s="1294"/>
      <c r="S250" s="1295"/>
      <c r="T250" s="1499"/>
      <c r="U250" s="1499"/>
      <c r="V250" s="1499"/>
      <c r="W250" s="1499"/>
      <c r="X250" s="1499"/>
      <c r="Y250" s="1499"/>
      <c r="Z250" s="1499"/>
      <c r="AA250" s="1499"/>
      <c r="AB250" s="1499"/>
      <c r="AC250" s="1499"/>
      <c r="AD250" s="1293"/>
      <c r="AE250" s="1294"/>
      <c r="AF250" s="1295"/>
      <c r="AG250" s="1293"/>
      <c r="AH250" s="1294"/>
      <c r="AI250" s="1295"/>
      <c r="AJ250" s="1293"/>
      <c r="AK250" s="1294"/>
      <c r="AL250" s="1295"/>
      <c r="AM250" s="1293"/>
      <c r="AN250" s="1294"/>
      <c r="AO250" s="1556"/>
    </row>
    <row r="251" spans="1:41" ht="22.5" customHeight="1">
      <c r="A251" s="237" t="s">
        <v>877</v>
      </c>
      <c r="AO251" s="238"/>
    </row>
    <row r="252" spans="1:41" ht="22.5" customHeight="1">
      <c r="A252" s="1563" t="s">
        <v>674</v>
      </c>
      <c r="B252" s="1294"/>
      <c r="C252" s="1294"/>
      <c r="D252" s="1294"/>
      <c r="E252" s="1294"/>
      <c r="F252" s="1294"/>
      <c r="G252" s="1294"/>
      <c r="H252" s="1294"/>
      <c r="I252" s="1294"/>
      <c r="J252" s="1294"/>
      <c r="K252" s="1294"/>
      <c r="L252" s="1294"/>
      <c r="M252" s="1294"/>
      <c r="N252" s="1294"/>
      <c r="O252" s="1295"/>
      <c r="P252" s="1293" t="s">
        <v>878</v>
      </c>
      <c r="Q252" s="1294"/>
      <c r="R252" s="1294"/>
      <c r="S252" s="1294"/>
      <c r="T252" s="1294"/>
      <c r="U252" s="1294"/>
      <c r="V252" s="1294"/>
      <c r="W252" s="1294"/>
      <c r="X252" s="1294"/>
      <c r="Y252" s="1294"/>
      <c r="Z252" s="1294"/>
      <c r="AA252" s="1294"/>
      <c r="AB252" s="1294"/>
      <c r="AC252" s="1294"/>
      <c r="AD252" s="1295"/>
      <c r="AE252" s="1381" t="s">
        <v>879</v>
      </c>
      <c r="AF252" s="1318"/>
      <c r="AG252" s="1318"/>
      <c r="AH252" s="1318"/>
      <c r="AI252" s="1318"/>
      <c r="AJ252" s="1318"/>
      <c r="AK252" s="1318"/>
      <c r="AL252" s="1318"/>
      <c r="AM252" s="1318"/>
      <c r="AN252" s="1318"/>
      <c r="AO252" s="1581"/>
    </row>
    <row r="253" spans="1:41" ht="22.5" customHeight="1">
      <c r="A253" s="1583" t="s">
        <v>880</v>
      </c>
      <c r="B253" s="1294"/>
      <c r="C253" s="1294"/>
      <c r="D253" s="1294"/>
      <c r="E253" s="1295"/>
      <c r="F253" s="1303" t="s">
        <v>881</v>
      </c>
      <c r="G253" s="1294"/>
      <c r="H253" s="1294"/>
      <c r="I253" s="1294"/>
      <c r="J253" s="1295"/>
      <c r="K253" s="1303" t="s">
        <v>882</v>
      </c>
      <c r="L253" s="1294"/>
      <c r="M253" s="1294"/>
      <c r="N253" s="1294"/>
      <c r="O253" s="1295"/>
      <c r="P253" s="1303" t="s">
        <v>883</v>
      </c>
      <c r="Q253" s="1294"/>
      <c r="R253" s="1294"/>
      <c r="S253" s="1294"/>
      <c r="T253" s="1295"/>
      <c r="U253" s="1303" t="s">
        <v>884</v>
      </c>
      <c r="V253" s="1294"/>
      <c r="W253" s="1294"/>
      <c r="X253" s="1294"/>
      <c r="Y253" s="1295"/>
      <c r="Z253" s="1303" t="s">
        <v>885</v>
      </c>
      <c r="AA253" s="1294"/>
      <c r="AB253" s="1294"/>
      <c r="AC253" s="1294"/>
      <c r="AD253" s="1295"/>
      <c r="AE253" s="1380"/>
      <c r="AF253" s="1324"/>
      <c r="AG253" s="1324"/>
      <c r="AH253" s="1324"/>
      <c r="AI253" s="1324"/>
      <c r="AJ253" s="1324"/>
      <c r="AK253" s="1324"/>
      <c r="AL253" s="1324"/>
      <c r="AM253" s="1324"/>
      <c r="AN253" s="1324"/>
      <c r="AO253" s="1582"/>
    </row>
    <row r="254" spans="1:41" ht="22.5" customHeight="1">
      <c r="A254" s="1580"/>
      <c r="B254" s="1512"/>
      <c r="C254" s="1512"/>
      <c r="D254" s="1512"/>
      <c r="E254" s="1386"/>
      <c r="F254" s="1385"/>
      <c r="G254" s="1512"/>
      <c r="H254" s="1512"/>
      <c r="I254" s="1512"/>
      <c r="J254" s="1386"/>
      <c r="K254" s="1385"/>
      <c r="L254" s="1512"/>
      <c r="M254" s="1512"/>
      <c r="N254" s="1512"/>
      <c r="O254" s="1386"/>
      <c r="P254" s="1385"/>
      <c r="Q254" s="1512"/>
      <c r="R254" s="1512"/>
      <c r="S254" s="1512"/>
      <c r="T254" s="1386"/>
      <c r="U254" s="1385"/>
      <c r="V254" s="1512"/>
      <c r="W254" s="1512"/>
      <c r="X254" s="1512"/>
      <c r="Y254" s="1386"/>
      <c r="Z254" s="1385"/>
      <c r="AA254" s="1512"/>
      <c r="AB254" s="1512"/>
      <c r="AC254" s="1512"/>
      <c r="AD254" s="1386"/>
      <c r="AE254" s="1385"/>
      <c r="AF254" s="1512"/>
      <c r="AG254" s="1512"/>
      <c r="AH254" s="1512"/>
      <c r="AI254" s="1512"/>
      <c r="AJ254" s="1512"/>
      <c r="AK254" s="1512"/>
      <c r="AL254" s="1512"/>
      <c r="AM254" s="1512"/>
      <c r="AN254" s="1512"/>
      <c r="AO254" s="1561"/>
    </row>
    <row r="261" spans="1:41" ht="18" customHeight="1">
      <c r="A261" s="1558" t="s">
        <v>839</v>
      </c>
      <c r="B261" s="1559"/>
      <c r="C261" s="1559"/>
      <c r="D261" s="1559"/>
      <c r="E261" s="1559"/>
      <c r="F261" s="1559"/>
      <c r="G261" s="1559"/>
      <c r="H261" s="1559"/>
      <c r="I261" s="1559"/>
      <c r="J261" s="1559"/>
      <c r="K261" s="1559"/>
      <c r="L261" s="1559"/>
      <c r="M261" s="1559"/>
      <c r="N261" s="1559"/>
      <c r="O261" s="1559"/>
      <c r="P261" s="1559"/>
      <c r="Q261" s="1559"/>
      <c r="R261" s="1559"/>
      <c r="S261" s="1559"/>
      <c r="T261" s="1559"/>
      <c r="U261" s="1559"/>
      <c r="V261" s="1559"/>
      <c r="W261" s="1559"/>
      <c r="X261" s="1559"/>
      <c r="Y261" s="1559"/>
      <c r="Z261" s="1559"/>
      <c r="AA261" s="1559"/>
      <c r="AB261" s="1559"/>
      <c r="AC261" s="1559"/>
      <c r="AD261" s="1559"/>
      <c r="AE261" s="1559"/>
      <c r="AF261" s="1559"/>
      <c r="AG261" s="1559"/>
      <c r="AH261" s="1559"/>
      <c r="AI261" s="1559"/>
      <c r="AJ261" s="1559"/>
      <c r="AK261" s="1559"/>
      <c r="AL261" s="1559"/>
      <c r="AM261" s="1559"/>
      <c r="AN261" s="1559"/>
      <c r="AO261" s="1559"/>
    </row>
    <row r="263" spans="1:41" ht="10.5" customHeight="1">
      <c r="A263" s="202" t="s">
        <v>840</v>
      </c>
    </row>
    <row r="264" spans="1:41" ht="10.5" customHeight="1">
      <c r="A264" s="202" t="s">
        <v>886</v>
      </c>
    </row>
    <row r="265" spans="1:41" ht="10.5" customHeight="1">
      <c r="A265" s="202" t="s">
        <v>887</v>
      </c>
    </row>
    <row r="266" spans="1:41" ht="10.5" customHeight="1">
      <c r="A266" s="202" t="s">
        <v>888</v>
      </c>
    </row>
    <row r="267" spans="1:41" ht="10.5" customHeight="1">
      <c r="A267" s="202" t="s">
        <v>889</v>
      </c>
    </row>
    <row r="268" spans="1:41" ht="10.5" customHeight="1">
      <c r="A268" s="202" t="s">
        <v>890</v>
      </c>
    </row>
    <row r="269" spans="1:41" ht="10.5" customHeight="1">
      <c r="A269" s="202" t="s">
        <v>891</v>
      </c>
    </row>
    <row r="270" spans="1:41" ht="10.5" customHeight="1">
      <c r="A270" s="202" t="s">
        <v>892</v>
      </c>
    </row>
    <row r="271" spans="1:41" ht="10.5" customHeight="1">
      <c r="A271" s="202" t="s">
        <v>893</v>
      </c>
    </row>
    <row r="272" spans="1:41" ht="10.5" customHeight="1">
      <c r="A272" s="202" t="s">
        <v>894</v>
      </c>
    </row>
    <row r="273" spans="1:41" ht="10.5" customHeight="1">
      <c r="A273" s="202" t="s">
        <v>895</v>
      </c>
    </row>
    <row r="274" spans="1:41" ht="10.5" customHeight="1">
      <c r="A274" s="202" t="s">
        <v>896</v>
      </c>
    </row>
    <row r="275" spans="1:41" ht="10.5" customHeight="1">
      <c r="A275" s="236"/>
      <c r="B275" s="236"/>
      <c r="C275" s="236"/>
      <c r="D275" s="236"/>
      <c r="E275" s="236"/>
      <c r="F275" s="236"/>
      <c r="G275" s="236"/>
      <c r="H275" s="236"/>
      <c r="I275" s="236"/>
      <c r="J275" s="236"/>
      <c r="K275" s="236"/>
      <c r="L275" s="236"/>
      <c r="M275" s="236"/>
      <c r="N275" s="236"/>
      <c r="O275" s="236"/>
      <c r="P275" s="236"/>
      <c r="Q275" s="236"/>
      <c r="R275" s="236"/>
      <c r="S275" s="236"/>
      <c r="T275" s="236"/>
      <c r="U275" s="236"/>
      <c r="V275" s="236"/>
      <c r="W275" s="236"/>
      <c r="X275" s="236"/>
      <c r="Y275" s="236"/>
      <c r="Z275" s="236"/>
      <c r="AA275" s="236"/>
      <c r="AB275" s="236"/>
      <c r="AC275" s="236"/>
      <c r="AD275" s="236"/>
      <c r="AE275" s="236"/>
      <c r="AF275" s="236"/>
      <c r="AG275" s="236"/>
      <c r="AH275" s="236"/>
      <c r="AI275" s="236"/>
      <c r="AJ275" s="236"/>
      <c r="AK275" s="236"/>
      <c r="AL275" s="236"/>
      <c r="AM275" s="236"/>
      <c r="AN275" s="236"/>
      <c r="AO275" s="236"/>
    </row>
    <row r="286" spans="1:41" ht="10.5" customHeight="1">
      <c r="AM286" s="202" t="s">
        <v>897</v>
      </c>
    </row>
    <row r="288" spans="1:41" ht="10.5" customHeight="1">
      <c r="AO288" s="203"/>
    </row>
    <row r="289" spans="1:41" ht="10.5" customHeight="1">
      <c r="A289" s="225"/>
      <c r="B289" s="226"/>
      <c r="C289" s="226"/>
      <c r="D289" s="226"/>
      <c r="E289" s="226"/>
      <c r="F289" s="226"/>
      <c r="G289" s="226"/>
      <c r="H289" s="226"/>
      <c r="I289" s="226"/>
      <c r="J289" s="226"/>
      <c r="K289" s="226"/>
      <c r="L289" s="226"/>
      <c r="M289" s="226"/>
      <c r="N289" s="226"/>
      <c r="O289" s="226"/>
      <c r="P289" s="226"/>
      <c r="Q289" s="226"/>
      <c r="R289" s="1492" t="s">
        <v>898</v>
      </c>
      <c r="S289" s="1492"/>
      <c r="T289" s="1492"/>
      <c r="U289" s="1492"/>
      <c r="V289" s="1492"/>
      <c r="W289" s="1492"/>
      <c r="X289" s="1492"/>
      <c r="Y289" s="1492"/>
      <c r="Z289" s="1492"/>
      <c r="AA289" s="1492"/>
      <c r="AB289" s="1492"/>
      <c r="AC289" s="1492"/>
      <c r="AD289" s="1492"/>
      <c r="AE289" s="1492"/>
      <c r="AF289" s="1492"/>
      <c r="AG289" s="1492"/>
      <c r="AH289" s="1492"/>
      <c r="AI289" s="1492"/>
      <c r="AJ289" s="1492"/>
      <c r="AK289" s="1492"/>
      <c r="AL289" s="226"/>
      <c r="AM289" s="226"/>
      <c r="AN289" s="226"/>
      <c r="AO289" s="227"/>
    </row>
    <row r="290" spans="1:41" ht="10.5" customHeight="1">
      <c r="A290" s="229" t="s">
        <v>668</v>
      </c>
      <c r="B290" s="228"/>
      <c r="C290" s="228"/>
      <c r="D290" s="228"/>
      <c r="E290" s="230" t="str">
        <f>MID($I$11,1,1)</f>
        <v>3</v>
      </c>
      <c r="F290" s="230" t="str">
        <f>MID($I$11,2,1)</f>
        <v>1</v>
      </c>
      <c r="G290" s="230" t="str">
        <f>MID($I$11,3,1)</f>
        <v>2</v>
      </c>
      <c r="H290" s="231" t="s">
        <v>669</v>
      </c>
      <c r="I290" s="230" t="str">
        <f>MID($I$11,4,1)</f>
        <v>8</v>
      </c>
      <c r="J290" s="230" t="str">
        <f>MID($I$11,5,1)</f>
        <v>6</v>
      </c>
      <c r="K290" s="231" t="s">
        <v>669</v>
      </c>
      <c r="L290" s="230" t="str">
        <f>MID($I$11,6,1)</f>
        <v>1</v>
      </c>
      <c r="M290" s="230" t="str">
        <f>MID($I$11,7,1)</f>
        <v>2</v>
      </c>
      <c r="N290" s="230" t="str">
        <f>MID($I$11,8,1)</f>
        <v>3</v>
      </c>
      <c r="O290" s="230" t="str">
        <f>MID($I$11,9,1)</f>
        <v>4</v>
      </c>
      <c r="P290" s="230" t="str">
        <f>MID($I$11,10,1)</f>
        <v>4</v>
      </c>
      <c r="Q290" s="228"/>
      <c r="R290" s="1493"/>
      <c r="S290" s="1493"/>
      <c r="T290" s="1493"/>
      <c r="U290" s="1493"/>
      <c r="V290" s="1493"/>
      <c r="W290" s="1493"/>
      <c r="X290" s="1493"/>
      <c r="Y290" s="1493"/>
      <c r="Z290" s="1493"/>
      <c r="AA290" s="1493"/>
      <c r="AB290" s="1493"/>
      <c r="AC290" s="1493"/>
      <c r="AD290" s="1493"/>
      <c r="AE290" s="1493"/>
      <c r="AF290" s="1493"/>
      <c r="AG290" s="1493"/>
      <c r="AH290" s="1493"/>
      <c r="AI290" s="1493"/>
      <c r="AJ290" s="1493"/>
      <c r="AK290" s="1493"/>
      <c r="AL290" s="228"/>
      <c r="AM290" s="228"/>
      <c r="AN290" s="228"/>
      <c r="AO290" s="232"/>
    </row>
    <row r="291" spans="1:41" ht="10.5" customHeight="1">
      <c r="A291" s="233"/>
      <c r="B291" s="234"/>
      <c r="C291" s="234"/>
      <c r="D291" s="234"/>
      <c r="E291" s="234"/>
      <c r="F291" s="234"/>
      <c r="G291" s="234"/>
      <c r="H291" s="234"/>
      <c r="I291" s="234"/>
      <c r="J291" s="234"/>
      <c r="K291" s="234"/>
      <c r="L291" s="234"/>
      <c r="M291" s="234"/>
      <c r="N291" s="234"/>
      <c r="O291" s="234"/>
      <c r="P291" s="234"/>
      <c r="Q291" s="234"/>
      <c r="R291" s="1494"/>
      <c r="S291" s="1494"/>
      <c r="T291" s="1494"/>
      <c r="U291" s="1494"/>
      <c r="V291" s="1494"/>
      <c r="W291" s="1494"/>
      <c r="X291" s="1494"/>
      <c r="Y291" s="1494"/>
      <c r="Z291" s="1494"/>
      <c r="AA291" s="1494"/>
      <c r="AB291" s="1494"/>
      <c r="AC291" s="1494"/>
      <c r="AD291" s="1494"/>
      <c r="AE291" s="1494"/>
      <c r="AF291" s="1494"/>
      <c r="AG291" s="1494"/>
      <c r="AH291" s="1494"/>
      <c r="AI291" s="1494"/>
      <c r="AJ291" s="1494"/>
      <c r="AK291" s="1494"/>
      <c r="AL291" s="1495" t="s">
        <v>670</v>
      </c>
      <c r="AM291" s="1495"/>
      <c r="AN291" s="1495"/>
      <c r="AO291" s="1496"/>
    </row>
    <row r="292" spans="1:41" ht="22.5" customHeight="1">
      <c r="A292" s="237" t="s">
        <v>899</v>
      </c>
      <c r="AO292" s="238"/>
    </row>
    <row r="293" spans="1:41" ht="31.5" customHeight="1">
      <c r="A293" s="1557" t="s">
        <v>864</v>
      </c>
      <c r="B293" s="1285"/>
      <c r="C293" s="1285"/>
      <c r="D293" s="1285"/>
      <c r="E293" s="1285"/>
      <c r="F293" s="1285" t="s">
        <v>865</v>
      </c>
      <c r="G293" s="1285"/>
      <c r="H293" s="1285"/>
      <c r="I293" s="1285"/>
      <c r="J293" s="1285"/>
      <c r="K293" s="1285" t="s">
        <v>900</v>
      </c>
      <c r="L293" s="1285"/>
      <c r="M293" s="1285"/>
      <c r="N293" s="1285"/>
      <c r="O293" s="1285"/>
      <c r="P293" s="1285"/>
      <c r="Q293" s="1285" t="s">
        <v>901</v>
      </c>
      <c r="R293" s="1285"/>
      <c r="S293" s="1285"/>
      <c r="T293" s="1285"/>
      <c r="U293" s="1285"/>
      <c r="V293" s="1285"/>
      <c r="W293" s="1285"/>
      <c r="X293" s="1285" t="s">
        <v>902</v>
      </c>
      <c r="Y293" s="1285"/>
      <c r="Z293" s="1285"/>
      <c r="AA293" s="1285"/>
      <c r="AB293" s="1285"/>
      <c r="AC293" s="1285"/>
      <c r="AD293" s="1305" t="s">
        <v>903</v>
      </c>
      <c r="AE293" s="1285"/>
      <c r="AF293" s="1285"/>
      <c r="AG293" s="1285"/>
      <c r="AH293" s="1285"/>
      <c r="AI293" s="1285"/>
      <c r="AJ293" s="1305" t="s">
        <v>904</v>
      </c>
      <c r="AK293" s="1285"/>
      <c r="AL293" s="1285"/>
      <c r="AM293" s="1285"/>
      <c r="AN293" s="1285"/>
      <c r="AO293" s="1487"/>
    </row>
    <row r="294" spans="1:41" ht="18.75" customHeight="1">
      <c r="A294" s="1557"/>
      <c r="B294" s="1285"/>
      <c r="C294" s="1285"/>
      <c r="D294" s="1285"/>
      <c r="E294" s="1285"/>
      <c r="F294" s="1285"/>
      <c r="G294" s="1285"/>
      <c r="H294" s="1285"/>
      <c r="I294" s="1285"/>
      <c r="J294" s="1285"/>
      <c r="K294" s="1285"/>
      <c r="L294" s="1285"/>
      <c r="M294" s="1285"/>
      <c r="N294" s="1285"/>
      <c r="O294" s="1285"/>
      <c r="P294" s="1285"/>
      <c r="Q294" s="1285"/>
      <c r="R294" s="1285"/>
      <c r="S294" s="1285"/>
      <c r="T294" s="1285"/>
      <c r="U294" s="1285"/>
      <c r="V294" s="1285"/>
      <c r="W294" s="1285"/>
      <c r="X294" s="1285"/>
      <c r="Y294" s="1285"/>
      <c r="Z294" s="1285"/>
      <c r="AA294" s="1285"/>
      <c r="AB294" s="1285"/>
      <c r="AC294" s="1285"/>
      <c r="AD294" s="1285"/>
      <c r="AE294" s="1285"/>
      <c r="AF294" s="1285"/>
      <c r="AG294" s="1285"/>
      <c r="AH294" s="1285"/>
      <c r="AI294" s="1285"/>
      <c r="AJ294" s="1285"/>
      <c r="AK294" s="1285"/>
      <c r="AL294" s="1285"/>
      <c r="AM294" s="1285"/>
      <c r="AN294" s="1285"/>
      <c r="AO294" s="1487"/>
    </row>
    <row r="295" spans="1:41" ht="18" customHeight="1">
      <c r="A295" s="237" t="s">
        <v>905</v>
      </c>
      <c r="AO295" s="238"/>
    </row>
    <row r="296" spans="1:41" ht="10.5" customHeight="1">
      <c r="A296" s="239"/>
      <c r="AO296" s="238"/>
    </row>
    <row r="297" spans="1:41" ht="25.5" customHeight="1">
      <c r="A297" s="1557" t="s">
        <v>864</v>
      </c>
      <c r="B297" s="1285"/>
      <c r="C297" s="1285"/>
      <c r="D297" s="1285"/>
      <c r="E297" s="1285"/>
      <c r="F297" s="1285" t="s">
        <v>865</v>
      </c>
      <c r="G297" s="1285"/>
      <c r="H297" s="1285"/>
      <c r="I297" s="1285"/>
      <c r="J297" s="1285"/>
      <c r="K297" s="1305" t="s">
        <v>906</v>
      </c>
      <c r="L297" s="1285"/>
      <c r="M297" s="1285"/>
      <c r="N297" s="1285"/>
      <c r="O297" s="1285"/>
      <c r="P297" s="1285" t="s">
        <v>907</v>
      </c>
      <c r="Q297" s="1285"/>
      <c r="R297" s="1285"/>
      <c r="S297" s="1285"/>
      <c r="T297" s="1285"/>
      <c r="U297" s="1285" t="s">
        <v>908</v>
      </c>
      <c r="V297" s="1285"/>
      <c r="W297" s="1285"/>
      <c r="X297" s="1285"/>
      <c r="Y297" s="1285"/>
      <c r="Z297" s="1305" t="s">
        <v>909</v>
      </c>
      <c r="AA297" s="1285"/>
      <c r="AB297" s="1285"/>
      <c r="AC297" s="1285"/>
      <c r="AD297" s="1305" t="s">
        <v>910</v>
      </c>
      <c r="AE297" s="1285"/>
      <c r="AF297" s="1285"/>
      <c r="AG297" s="1285"/>
      <c r="AH297" s="1305" t="s">
        <v>911</v>
      </c>
      <c r="AI297" s="1285"/>
      <c r="AJ297" s="1285"/>
      <c r="AK297" s="1285"/>
      <c r="AL297" s="1305" t="s">
        <v>912</v>
      </c>
      <c r="AM297" s="1285"/>
      <c r="AN297" s="1285"/>
      <c r="AO297" s="1487"/>
    </row>
    <row r="298" spans="1:41" ht="20.25" customHeight="1">
      <c r="A298" s="1557"/>
      <c r="B298" s="1285"/>
      <c r="C298" s="1285"/>
      <c r="D298" s="1285"/>
      <c r="E298" s="1285"/>
      <c r="F298" s="1285"/>
      <c r="G298" s="1285"/>
      <c r="H298" s="1285"/>
      <c r="I298" s="1285"/>
      <c r="J298" s="1285"/>
      <c r="K298" s="1584"/>
      <c r="L298" s="1499"/>
      <c r="M298" s="1499"/>
      <c r="N298" s="1499"/>
      <c r="O298" s="1499"/>
      <c r="P298" s="1499"/>
      <c r="Q298" s="1499"/>
      <c r="R298" s="1499"/>
      <c r="S298" s="1499"/>
      <c r="T298" s="1499"/>
      <c r="U298" s="1499"/>
      <c r="V298" s="1499"/>
      <c r="W298" s="1499"/>
      <c r="X298" s="1499"/>
      <c r="Y298" s="1499"/>
      <c r="Z298" s="1305"/>
      <c r="AA298" s="1285"/>
      <c r="AB298" s="1285"/>
      <c r="AC298" s="1285"/>
      <c r="AD298" s="1305"/>
      <c r="AE298" s="1285"/>
      <c r="AF298" s="1285"/>
      <c r="AG298" s="1285"/>
      <c r="AH298" s="1305"/>
      <c r="AI298" s="1285"/>
      <c r="AJ298" s="1285"/>
      <c r="AK298" s="1285"/>
      <c r="AL298" s="1305"/>
      <c r="AM298" s="1285"/>
      <c r="AN298" s="1285"/>
      <c r="AO298" s="1487"/>
    </row>
    <row r="299" spans="1:41" ht="20.25" customHeight="1">
      <c r="A299" s="1557"/>
      <c r="B299" s="1285"/>
      <c r="C299" s="1285"/>
      <c r="D299" s="1285"/>
      <c r="E299" s="1285"/>
      <c r="F299" s="1285"/>
      <c r="G299" s="1285"/>
      <c r="H299" s="1285"/>
      <c r="I299" s="1285"/>
      <c r="J299" s="1285"/>
      <c r="K299" s="1305"/>
      <c r="L299" s="1285"/>
      <c r="M299" s="1285"/>
      <c r="N299" s="1285"/>
      <c r="O299" s="1285"/>
      <c r="P299" s="1285"/>
      <c r="Q299" s="1285"/>
      <c r="R299" s="1285"/>
      <c r="S299" s="1285"/>
      <c r="T299" s="1285"/>
      <c r="U299" s="1285"/>
      <c r="V299" s="1285"/>
      <c r="W299" s="1285"/>
      <c r="X299" s="1285"/>
      <c r="Y299" s="1285"/>
      <c r="Z299" s="1305"/>
      <c r="AA299" s="1285"/>
      <c r="AB299" s="1285"/>
      <c r="AC299" s="1285"/>
      <c r="AD299" s="1305"/>
      <c r="AE299" s="1285"/>
      <c r="AF299" s="1285"/>
      <c r="AG299" s="1285"/>
      <c r="AH299" s="1305"/>
      <c r="AI299" s="1285"/>
      <c r="AJ299" s="1285"/>
      <c r="AK299" s="1285"/>
      <c r="AL299" s="1305"/>
      <c r="AM299" s="1285"/>
      <c r="AN299" s="1285"/>
      <c r="AO299" s="1487"/>
    </row>
    <row r="300" spans="1:41" ht="20.25" customHeight="1">
      <c r="A300" s="1557"/>
      <c r="B300" s="1285"/>
      <c r="C300" s="1285"/>
      <c r="D300" s="1285"/>
      <c r="E300" s="1285"/>
      <c r="F300" s="1285"/>
      <c r="G300" s="1285"/>
      <c r="H300" s="1285"/>
      <c r="I300" s="1285"/>
      <c r="J300" s="1285"/>
      <c r="K300" s="1305"/>
      <c r="L300" s="1285"/>
      <c r="M300" s="1285"/>
      <c r="N300" s="1285"/>
      <c r="O300" s="1285"/>
      <c r="P300" s="1285"/>
      <c r="Q300" s="1285"/>
      <c r="R300" s="1285"/>
      <c r="S300" s="1285"/>
      <c r="T300" s="1285"/>
      <c r="U300" s="1285"/>
      <c r="V300" s="1285"/>
      <c r="W300" s="1285"/>
      <c r="X300" s="1285"/>
      <c r="Y300" s="1285"/>
      <c r="Z300" s="1305"/>
      <c r="AA300" s="1285"/>
      <c r="AB300" s="1285"/>
      <c r="AC300" s="1285"/>
      <c r="AD300" s="1305"/>
      <c r="AE300" s="1285"/>
      <c r="AF300" s="1285"/>
      <c r="AG300" s="1285"/>
      <c r="AH300" s="1305"/>
      <c r="AI300" s="1285"/>
      <c r="AJ300" s="1285"/>
      <c r="AK300" s="1285"/>
      <c r="AL300" s="1305"/>
      <c r="AM300" s="1285"/>
      <c r="AN300" s="1285"/>
      <c r="AO300" s="1487"/>
    </row>
    <row r="301" spans="1:41" ht="20.25" customHeight="1">
      <c r="A301" s="1557"/>
      <c r="B301" s="1285"/>
      <c r="C301" s="1285"/>
      <c r="D301" s="1285"/>
      <c r="E301" s="1285"/>
      <c r="F301" s="1285"/>
      <c r="G301" s="1285"/>
      <c r="H301" s="1285"/>
      <c r="I301" s="1285"/>
      <c r="J301" s="1285"/>
      <c r="K301" s="1305"/>
      <c r="L301" s="1285"/>
      <c r="M301" s="1285"/>
      <c r="N301" s="1285"/>
      <c r="O301" s="1285"/>
      <c r="P301" s="1285"/>
      <c r="Q301" s="1285"/>
      <c r="R301" s="1285"/>
      <c r="S301" s="1285"/>
      <c r="T301" s="1285"/>
      <c r="U301" s="1285"/>
      <c r="V301" s="1285"/>
      <c r="W301" s="1285"/>
      <c r="X301" s="1285"/>
      <c r="Y301" s="1285"/>
      <c r="Z301" s="1305"/>
      <c r="AA301" s="1285"/>
      <c r="AB301" s="1285"/>
      <c r="AC301" s="1285"/>
      <c r="AD301" s="1305"/>
      <c r="AE301" s="1285"/>
      <c r="AF301" s="1285"/>
      <c r="AG301" s="1285"/>
      <c r="AH301" s="1305"/>
      <c r="AI301" s="1285"/>
      <c r="AJ301" s="1285"/>
      <c r="AK301" s="1285"/>
      <c r="AL301" s="1305"/>
      <c r="AM301" s="1285"/>
      <c r="AN301" s="1285"/>
      <c r="AO301" s="1487"/>
    </row>
    <row r="302" spans="1:41" ht="20.25" customHeight="1">
      <c r="A302" s="1557"/>
      <c r="B302" s="1285"/>
      <c r="C302" s="1285"/>
      <c r="D302" s="1285"/>
      <c r="E302" s="1285"/>
      <c r="F302" s="1285"/>
      <c r="G302" s="1285"/>
      <c r="H302" s="1285"/>
      <c r="I302" s="1285"/>
      <c r="J302" s="1285"/>
      <c r="K302" s="1305"/>
      <c r="L302" s="1285"/>
      <c r="M302" s="1285"/>
      <c r="N302" s="1285"/>
      <c r="O302" s="1285"/>
      <c r="P302" s="1285"/>
      <c r="Q302" s="1285"/>
      <c r="R302" s="1285"/>
      <c r="S302" s="1285"/>
      <c r="T302" s="1285"/>
      <c r="U302" s="1285"/>
      <c r="V302" s="1285"/>
      <c r="W302" s="1285"/>
      <c r="X302" s="1285"/>
      <c r="Y302" s="1285"/>
      <c r="Z302" s="1305"/>
      <c r="AA302" s="1285"/>
      <c r="AB302" s="1285"/>
      <c r="AC302" s="1285"/>
      <c r="AD302" s="1305"/>
      <c r="AE302" s="1285"/>
      <c r="AF302" s="1285"/>
      <c r="AG302" s="1285"/>
      <c r="AH302" s="1305"/>
      <c r="AI302" s="1285"/>
      <c r="AJ302" s="1285"/>
      <c r="AK302" s="1285"/>
      <c r="AL302" s="1305"/>
      <c r="AM302" s="1285"/>
      <c r="AN302" s="1285"/>
      <c r="AO302" s="1487"/>
    </row>
    <row r="303" spans="1:41" ht="20.25" customHeight="1">
      <c r="A303" s="1557"/>
      <c r="B303" s="1285"/>
      <c r="C303" s="1285"/>
      <c r="D303" s="1285"/>
      <c r="E303" s="1285"/>
      <c r="F303" s="1285"/>
      <c r="G303" s="1285"/>
      <c r="H303" s="1285"/>
      <c r="I303" s="1285"/>
      <c r="J303" s="1285"/>
      <c r="K303" s="1305"/>
      <c r="L303" s="1285"/>
      <c r="M303" s="1285"/>
      <c r="N303" s="1285"/>
      <c r="O303" s="1285"/>
      <c r="P303" s="1285"/>
      <c r="Q303" s="1285"/>
      <c r="R303" s="1285"/>
      <c r="S303" s="1285"/>
      <c r="T303" s="1285"/>
      <c r="U303" s="1285"/>
      <c r="V303" s="1285"/>
      <c r="W303" s="1285"/>
      <c r="X303" s="1285"/>
      <c r="Y303" s="1285"/>
      <c r="Z303" s="1305"/>
      <c r="AA303" s="1285"/>
      <c r="AB303" s="1285"/>
      <c r="AC303" s="1285"/>
      <c r="AD303" s="1305"/>
      <c r="AE303" s="1285"/>
      <c r="AF303" s="1285"/>
      <c r="AG303" s="1285"/>
      <c r="AH303" s="1305"/>
      <c r="AI303" s="1285"/>
      <c r="AJ303" s="1285"/>
      <c r="AK303" s="1285"/>
      <c r="AL303" s="1305"/>
      <c r="AM303" s="1285"/>
      <c r="AN303" s="1285"/>
      <c r="AO303" s="1487"/>
    </row>
    <row r="304" spans="1:41" ht="20.25" customHeight="1">
      <c r="A304" s="1557"/>
      <c r="B304" s="1285"/>
      <c r="C304" s="1285"/>
      <c r="D304" s="1285"/>
      <c r="E304" s="1285"/>
      <c r="F304" s="1285"/>
      <c r="G304" s="1285"/>
      <c r="H304" s="1285"/>
      <c r="I304" s="1285"/>
      <c r="J304" s="1285"/>
      <c r="K304" s="1305"/>
      <c r="L304" s="1285"/>
      <c r="M304" s="1285"/>
      <c r="N304" s="1285"/>
      <c r="O304" s="1285"/>
      <c r="P304" s="1285"/>
      <c r="Q304" s="1285"/>
      <c r="R304" s="1285"/>
      <c r="S304" s="1285"/>
      <c r="T304" s="1285"/>
      <c r="U304" s="1285"/>
      <c r="V304" s="1285"/>
      <c r="W304" s="1285"/>
      <c r="X304" s="1285"/>
      <c r="Y304" s="1285"/>
      <c r="Z304" s="1305"/>
      <c r="AA304" s="1285"/>
      <c r="AB304" s="1285"/>
      <c r="AC304" s="1285"/>
      <c r="AD304" s="1305"/>
      <c r="AE304" s="1285"/>
      <c r="AF304" s="1285"/>
      <c r="AG304" s="1285"/>
      <c r="AH304" s="1305"/>
      <c r="AI304" s="1285"/>
      <c r="AJ304" s="1285"/>
      <c r="AK304" s="1285"/>
      <c r="AL304" s="1305"/>
      <c r="AM304" s="1285"/>
      <c r="AN304" s="1285"/>
      <c r="AO304" s="1487"/>
    </row>
    <row r="305" spans="1:41" ht="20.25" customHeight="1">
      <c r="A305" s="1557"/>
      <c r="B305" s="1285"/>
      <c r="C305" s="1285"/>
      <c r="D305" s="1285"/>
      <c r="E305" s="1285"/>
      <c r="F305" s="1285"/>
      <c r="G305" s="1285"/>
      <c r="H305" s="1285"/>
      <c r="I305" s="1285"/>
      <c r="J305" s="1285"/>
      <c r="K305" s="1305"/>
      <c r="L305" s="1285"/>
      <c r="M305" s="1285"/>
      <c r="N305" s="1285"/>
      <c r="O305" s="1285"/>
      <c r="P305" s="1285"/>
      <c r="Q305" s="1285"/>
      <c r="R305" s="1285"/>
      <c r="S305" s="1285"/>
      <c r="T305" s="1285"/>
      <c r="U305" s="1285"/>
      <c r="V305" s="1285"/>
      <c r="W305" s="1285"/>
      <c r="X305" s="1285"/>
      <c r="Y305" s="1285"/>
      <c r="Z305" s="1305"/>
      <c r="AA305" s="1285"/>
      <c r="AB305" s="1285"/>
      <c r="AC305" s="1285"/>
      <c r="AD305" s="1305"/>
      <c r="AE305" s="1285"/>
      <c r="AF305" s="1285"/>
      <c r="AG305" s="1285"/>
      <c r="AH305" s="1305"/>
      <c r="AI305" s="1285"/>
      <c r="AJ305" s="1285"/>
      <c r="AK305" s="1285"/>
      <c r="AL305" s="1305"/>
      <c r="AM305" s="1285"/>
      <c r="AN305" s="1285"/>
      <c r="AO305" s="1487"/>
    </row>
    <row r="306" spans="1:41" ht="20.25" customHeight="1">
      <c r="A306" s="1557"/>
      <c r="B306" s="1285"/>
      <c r="C306" s="1285"/>
      <c r="D306" s="1285"/>
      <c r="E306" s="1285"/>
      <c r="F306" s="1285"/>
      <c r="G306" s="1285"/>
      <c r="H306" s="1285"/>
      <c r="I306" s="1285"/>
      <c r="J306" s="1285"/>
      <c r="K306" s="1305"/>
      <c r="L306" s="1285"/>
      <c r="M306" s="1285"/>
      <c r="N306" s="1285"/>
      <c r="O306" s="1285"/>
      <c r="P306" s="1285"/>
      <c r="Q306" s="1285"/>
      <c r="R306" s="1285"/>
      <c r="S306" s="1285"/>
      <c r="T306" s="1285"/>
      <c r="U306" s="1285"/>
      <c r="V306" s="1285"/>
      <c r="W306" s="1285"/>
      <c r="X306" s="1285"/>
      <c r="Y306" s="1285"/>
      <c r="Z306" s="1305"/>
      <c r="AA306" s="1285"/>
      <c r="AB306" s="1285"/>
      <c r="AC306" s="1285"/>
      <c r="AD306" s="1305"/>
      <c r="AE306" s="1285"/>
      <c r="AF306" s="1285"/>
      <c r="AG306" s="1285"/>
      <c r="AH306" s="1305"/>
      <c r="AI306" s="1285"/>
      <c r="AJ306" s="1285"/>
      <c r="AK306" s="1285"/>
      <c r="AL306" s="1305"/>
      <c r="AM306" s="1285"/>
      <c r="AN306" s="1285"/>
      <c r="AO306" s="1487"/>
    </row>
    <row r="307" spans="1:41" ht="20.25" customHeight="1">
      <c r="A307" s="1562"/>
      <c r="B307" s="1513"/>
      <c r="C307" s="1513"/>
      <c r="D307" s="1513"/>
      <c r="E307" s="1513"/>
      <c r="F307" s="1513"/>
      <c r="G307" s="1513"/>
      <c r="H307" s="1513"/>
      <c r="I307" s="1513"/>
      <c r="J307" s="1513"/>
      <c r="K307" s="1585"/>
      <c r="L307" s="1513"/>
      <c r="M307" s="1513"/>
      <c r="N307" s="1513"/>
      <c r="O307" s="1513"/>
      <c r="P307" s="1513"/>
      <c r="Q307" s="1513"/>
      <c r="R307" s="1513"/>
      <c r="S307" s="1513"/>
      <c r="T307" s="1513"/>
      <c r="U307" s="1513"/>
      <c r="V307" s="1513"/>
      <c r="W307" s="1513"/>
      <c r="X307" s="1513"/>
      <c r="Y307" s="1513"/>
      <c r="Z307" s="1585"/>
      <c r="AA307" s="1513"/>
      <c r="AB307" s="1513"/>
      <c r="AC307" s="1513"/>
      <c r="AD307" s="1585"/>
      <c r="AE307" s="1513"/>
      <c r="AF307" s="1513"/>
      <c r="AG307" s="1513"/>
      <c r="AH307" s="1585"/>
      <c r="AI307" s="1513"/>
      <c r="AJ307" s="1513"/>
      <c r="AK307" s="1513"/>
      <c r="AL307" s="1585"/>
      <c r="AM307" s="1513"/>
      <c r="AN307" s="1513"/>
      <c r="AO307" s="1545"/>
    </row>
    <row r="309" spans="1:41" ht="18" customHeight="1">
      <c r="A309" s="1558" t="s">
        <v>839</v>
      </c>
      <c r="B309" s="1559"/>
      <c r="C309" s="1559"/>
      <c r="D309" s="1559"/>
      <c r="E309" s="1559"/>
      <c r="F309" s="1559"/>
      <c r="G309" s="1559"/>
      <c r="H309" s="1559"/>
      <c r="I309" s="1559"/>
      <c r="J309" s="1559"/>
      <c r="K309" s="1559"/>
      <c r="L309" s="1559"/>
      <c r="M309" s="1559"/>
      <c r="N309" s="1559"/>
      <c r="O309" s="1559"/>
      <c r="P309" s="1559"/>
      <c r="Q309" s="1559"/>
      <c r="R309" s="1559"/>
      <c r="S309" s="1559"/>
      <c r="T309" s="1559"/>
      <c r="U309" s="1559"/>
      <c r="V309" s="1559"/>
      <c r="W309" s="1559"/>
      <c r="X309" s="1559"/>
      <c r="Y309" s="1559"/>
      <c r="Z309" s="1559"/>
      <c r="AA309" s="1559"/>
      <c r="AB309" s="1559"/>
      <c r="AC309" s="1559"/>
      <c r="AD309" s="1559"/>
      <c r="AE309" s="1559"/>
      <c r="AF309" s="1559"/>
      <c r="AG309" s="1559"/>
      <c r="AH309" s="1559"/>
      <c r="AI309" s="1559"/>
      <c r="AJ309" s="1559"/>
      <c r="AK309" s="1559"/>
      <c r="AL309" s="1559"/>
      <c r="AM309" s="1559"/>
      <c r="AN309" s="1559"/>
      <c r="AO309" s="1559"/>
    </row>
    <row r="310" spans="1:41" ht="10.5" customHeight="1">
      <c r="A310" s="202" t="s">
        <v>840</v>
      </c>
    </row>
    <row r="311" spans="1:41" ht="10.5" customHeight="1">
      <c r="A311" s="202" t="s">
        <v>913</v>
      </c>
    </row>
    <row r="312" spans="1:41" ht="10.5" customHeight="1">
      <c r="A312" s="202" t="s">
        <v>914</v>
      </c>
    </row>
    <row r="313" spans="1:41" ht="10.5" customHeight="1">
      <c r="A313" s="202" t="s">
        <v>915</v>
      </c>
    </row>
    <row r="314" spans="1:41" ht="10.5" customHeight="1">
      <c r="A314" s="202" t="s">
        <v>916</v>
      </c>
    </row>
    <row r="315" spans="1:41" ht="10.5" customHeight="1">
      <c r="A315" s="202" t="s">
        <v>917</v>
      </c>
    </row>
    <row r="316" spans="1:41" ht="10.5" customHeight="1">
      <c r="A316" s="202" t="s">
        <v>918</v>
      </c>
    </row>
    <row r="317" spans="1:41" ht="10.5" customHeight="1">
      <c r="A317" s="202" t="s">
        <v>919</v>
      </c>
    </row>
    <row r="318" spans="1:41" ht="10.5" customHeight="1">
      <c r="A318" s="202" t="s">
        <v>920</v>
      </c>
    </row>
    <row r="319" spans="1:41" ht="10.5" customHeight="1">
      <c r="A319" s="236"/>
      <c r="B319" s="236"/>
      <c r="C319" s="236"/>
      <c r="D319" s="236"/>
      <c r="E319" s="236"/>
      <c r="F319" s="236"/>
      <c r="G319" s="236"/>
      <c r="H319" s="236"/>
      <c r="I319" s="236"/>
      <c r="J319" s="236"/>
      <c r="K319" s="236"/>
      <c r="L319" s="236"/>
      <c r="M319" s="236"/>
      <c r="N319" s="236"/>
      <c r="O319" s="236"/>
      <c r="P319" s="236"/>
      <c r="Q319" s="236"/>
      <c r="R319" s="236"/>
      <c r="S319" s="236"/>
      <c r="T319" s="236"/>
      <c r="U319" s="236"/>
      <c r="V319" s="236"/>
      <c r="W319" s="236"/>
      <c r="X319" s="236"/>
      <c r="Y319" s="236"/>
      <c r="Z319" s="236"/>
      <c r="AA319" s="236"/>
      <c r="AB319" s="236"/>
      <c r="AC319" s="236"/>
      <c r="AD319" s="236"/>
      <c r="AE319" s="236"/>
      <c r="AF319" s="236"/>
      <c r="AG319" s="236"/>
      <c r="AH319" s="236"/>
      <c r="AI319" s="236"/>
      <c r="AJ319" s="236"/>
      <c r="AK319" s="236"/>
      <c r="AL319" s="236"/>
      <c r="AM319" s="236"/>
      <c r="AN319" s="236"/>
      <c r="AO319" s="236"/>
    </row>
    <row r="321" spans="41:41" ht="10.5" customHeight="1">
      <c r="AO321" s="203" t="s">
        <v>921</v>
      </c>
    </row>
    <row r="339" spans="1:41" ht="10.5" customHeight="1">
      <c r="AM339" s="202" t="s">
        <v>922</v>
      </c>
    </row>
    <row r="342" spans="1:41" ht="10.5" customHeight="1">
      <c r="A342" s="225"/>
      <c r="B342" s="226"/>
      <c r="C342" s="226"/>
      <c r="D342" s="226"/>
      <c r="E342" s="226"/>
      <c r="F342" s="226"/>
      <c r="G342" s="226"/>
      <c r="H342" s="226"/>
      <c r="I342" s="226"/>
      <c r="J342" s="226"/>
      <c r="K342" s="226"/>
      <c r="L342" s="226"/>
      <c r="M342" s="226"/>
      <c r="N342" s="226"/>
      <c r="O342" s="226"/>
      <c r="P342" s="226"/>
      <c r="Q342" s="226"/>
      <c r="R342" s="1586" t="s">
        <v>923</v>
      </c>
      <c r="S342" s="1587"/>
      <c r="T342" s="1587"/>
      <c r="U342" s="1587"/>
      <c r="V342" s="1587"/>
      <c r="W342" s="1587"/>
      <c r="X342" s="1587"/>
      <c r="Y342" s="1587"/>
      <c r="Z342" s="1587"/>
      <c r="AA342" s="1587"/>
      <c r="AB342" s="1587"/>
      <c r="AC342" s="1587"/>
      <c r="AD342" s="1587"/>
      <c r="AE342" s="1587"/>
      <c r="AF342" s="1587"/>
      <c r="AG342" s="1587"/>
      <c r="AH342" s="1587"/>
      <c r="AI342" s="1587"/>
      <c r="AJ342" s="1587"/>
      <c r="AK342" s="1587"/>
      <c r="AL342" s="226"/>
      <c r="AM342" s="226"/>
      <c r="AN342" s="226"/>
      <c r="AO342" s="227"/>
    </row>
    <row r="343" spans="1:41" ht="10.5" customHeight="1">
      <c r="A343" s="229" t="s">
        <v>668</v>
      </c>
      <c r="B343" s="228"/>
      <c r="C343" s="228"/>
      <c r="D343" s="228"/>
      <c r="E343" s="230" t="str">
        <f>MID($I$11,1,1)</f>
        <v>3</v>
      </c>
      <c r="F343" s="230" t="str">
        <f>MID($I$11,2,1)</f>
        <v>1</v>
      </c>
      <c r="G343" s="230" t="str">
        <f>MID($I$11,3,1)</f>
        <v>2</v>
      </c>
      <c r="H343" s="231" t="s">
        <v>669</v>
      </c>
      <c r="I343" s="230" t="str">
        <f>MID($I$11,4,1)</f>
        <v>8</v>
      </c>
      <c r="J343" s="230" t="str">
        <f>MID($I$11,5,1)</f>
        <v>6</v>
      </c>
      <c r="K343" s="231" t="s">
        <v>669</v>
      </c>
      <c r="L343" s="230" t="str">
        <f>MID($I$11,6,1)</f>
        <v>1</v>
      </c>
      <c r="M343" s="230" t="str">
        <f>MID($I$11,7,1)</f>
        <v>2</v>
      </c>
      <c r="N343" s="230" t="str">
        <f>MID($I$11,8,1)</f>
        <v>3</v>
      </c>
      <c r="O343" s="230" t="str">
        <f>MID($I$11,9,1)</f>
        <v>4</v>
      </c>
      <c r="P343" s="230" t="str">
        <f>MID($I$11,10,1)</f>
        <v>4</v>
      </c>
      <c r="Q343" s="228"/>
      <c r="R343" s="1588"/>
      <c r="S343" s="1588"/>
      <c r="T343" s="1588"/>
      <c r="U343" s="1588"/>
      <c r="V343" s="1588"/>
      <c r="W343" s="1588"/>
      <c r="X343" s="1588"/>
      <c r="Y343" s="1588"/>
      <c r="Z343" s="1588"/>
      <c r="AA343" s="1588"/>
      <c r="AB343" s="1588"/>
      <c r="AC343" s="1588"/>
      <c r="AD343" s="1588"/>
      <c r="AE343" s="1588"/>
      <c r="AF343" s="1588"/>
      <c r="AG343" s="1588"/>
      <c r="AH343" s="1588"/>
      <c r="AI343" s="1588"/>
      <c r="AJ343" s="1588"/>
      <c r="AK343" s="1588"/>
      <c r="AL343" s="228"/>
      <c r="AM343" s="228"/>
      <c r="AN343" s="228"/>
      <c r="AO343" s="232"/>
    </row>
    <row r="344" spans="1:41" ht="10.5" customHeight="1">
      <c r="A344" s="233"/>
      <c r="B344" s="234"/>
      <c r="C344" s="234"/>
      <c r="D344" s="234"/>
      <c r="E344" s="234"/>
      <c r="F344" s="234"/>
      <c r="G344" s="234"/>
      <c r="H344" s="234"/>
      <c r="I344" s="234"/>
      <c r="J344" s="234"/>
      <c r="K344" s="234"/>
      <c r="L344" s="234"/>
      <c r="M344" s="234"/>
      <c r="N344" s="234"/>
      <c r="O344" s="234"/>
      <c r="P344" s="234"/>
      <c r="Q344" s="234"/>
      <c r="R344" s="1589"/>
      <c r="S344" s="1589"/>
      <c r="T344" s="1589"/>
      <c r="U344" s="1589"/>
      <c r="V344" s="1589"/>
      <c r="W344" s="1589"/>
      <c r="X344" s="1589"/>
      <c r="Y344" s="1589"/>
      <c r="Z344" s="1589"/>
      <c r="AA344" s="1589"/>
      <c r="AB344" s="1589"/>
      <c r="AC344" s="1589"/>
      <c r="AD344" s="1589"/>
      <c r="AE344" s="1589"/>
      <c r="AF344" s="1589"/>
      <c r="AG344" s="1589"/>
      <c r="AH344" s="1589"/>
      <c r="AI344" s="1589"/>
      <c r="AJ344" s="1589"/>
      <c r="AK344" s="1589"/>
      <c r="AL344" s="1495" t="s">
        <v>670</v>
      </c>
      <c r="AM344" s="1495"/>
      <c r="AN344" s="1495"/>
      <c r="AO344" s="1496"/>
    </row>
    <row r="345" spans="1:41" ht="24" customHeight="1">
      <c r="A345" s="1557" t="s">
        <v>924</v>
      </c>
      <c r="B345" s="1285"/>
      <c r="C345" s="1285"/>
      <c r="D345" s="1285"/>
      <c r="E345" s="1285"/>
      <c r="F345" s="1285"/>
      <c r="G345" s="1285"/>
      <c r="H345" s="1285"/>
      <c r="I345" s="1285"/>
      <c r="J345" s="1285"/>
      <c r="K345" s="1285"/>
      <c r="L345" s="1305" t="s">
        <v>925</v>
      </c>
      <c r="M345" s="1285"/>
      <c r="N345" s="1285"/>
      <c r="O345" s="1285"/>
      <c r="P345" s="1285"/>
      <c r="Q345" s="1285"/>
      <c r="R345" s="1285"/>
      <c r="S345" s="1285"/>
      <c r="T345" s="1285"/>
      <c r="U345" s="1285"/>
      <c r="V345" s="1285"/>
      <c r="W345" s="1285"/>
      <c r="X345" s="1285" t="s">
        <v>926</v>
      </c>
      <c r="Y345" s="1285"/>
      <c r="Z345" s="1285"/>
      <c r="AA345" s="1285"/>
      <c r="AB345" s="1285"/>
      <c r="AC345" s="1285"/>
      <c r="AD345" s="1285"/>
      <c r="AE345" s="1285"/>
      <c r="AF345" s="1285"/>
      <c r="AG345" s="1285"/>
      <c r="AH345" s="1285"/>
      <c r="AI345" s="1285"/>
      <c r="AJ345" s="1285"/>
      <c r="AK345" s="1285"/>
      <c r="AL345" s="1285"/>
      <c r="AM345" s="1285"/>
      <c r="AN345" s="1285"/>
      <c r="AO345" s="1487"/>
    </row>
    <row r="346" spans="1:41" ht="24" customHeight="1">
      <c r="A346" s="1557" t="s">
        <v>668</v>
      </c>
      <c r="B346" s="1285"/>
      <c r="C346" s="1285"/>
      <c r="D346" s="1285"/>
      <c r="E346" s="1285"/>
      <c r="F346" s="1285" t="s">
        <v>927</v>
      </c>
      <c r="G346" s="1285"/>
      <c r="H346" s="1285"/>
      <c r="I346" s="1285"/>
      <c r="J346" s="1285"/>
      <c r="K346" s="1285"/>
      <c r="L346" s="1285" t="s">
        <v>928</v>
      </c>
      <c r="M346" s="1285"/>
      <c r="N346" s="1285"/>
      <c r="O346" s="1285"/>
      <c r="P346" s="1285"/>
      <c r="Q346" s="1285"/>
      <c r="R346" s="1285" t="s">
        <v>929</v>
      </c>
      <c r="S346" s="1285"/>
      <c r="T346" s="1285"/>
      <c r="U346" s="1285"/>
      <c r="V346" s="1285"/>
      <c r="W346" s="1285"/>
      <c r="X346" s="1285" t="s">
        <v>930</v>
      </c>
      <c r="Y346" s="1285"/>
      <c r="Z346" s="1285"/>
      <c r="AA346" s="1285"/>
      <c r="AB346" s="1285"/>
      <c r="AC346" s="1285"/>
      <c r="AD346" s="1285" t="s">
        <v>865</v>
      </c>
      <c r="AE346" s="1285"/>
      <c r="AF346" s="1285"/>
      <c r="AG346" s="1285"/>
      <c r="AH346" s="1285"/>
      <c r="AI346" s="1285"/>
      <c r="AJ346" s="1285" t="s">
        <v>931</v>
      </c>
      <c r="AK346" s="1285"/>
      <c r="AL346" s="1285"/>
      <c r="AM346" s="1285"/>
      <c r="AN346" s="1285"/>
      <c r="AO346" s="1487"/>
    </row>
    <row r="347" spans="1:41" ht="21" customHeight="1">
      <c r="A347" s="1557"/>
      <c r="B347" s="1285"/>
      <c r="C347" s="1285"/>
      <c r="D347" s="1285"/>
      <c r="E347" s="1285"/>
      <c r="F347" s="1285"/>
      <c r="G347" s="1285"/>
      <c r="H347" s="1285"/>
      <c r="I347" s="1285"/>
      <c r="J347" s="1285"/>
      <c r="K347" s="1285"/>
      <c r="L347" s="1285"/>
      <c r="M347" s="1285"/>
      <c r="N347" s="1285"/>
      <c r="O347" s="1285"/>
      <c r="P347" s="1285"/>
      <c r="Q347" s="1285"/>
      <c r="R347" s="1285"/>
      <c r="S347" s="1285"/>
      <c r="T347" s="1285"/>
      <c r="U347" s="1285"/>
      <c r="V347" s="1285"/>
      <c r="W347" s="1285"/>
      <c r="X347" s="1285"/>
      <c r="Y347" s="1285"/>
      <c r="Z347" s="1285"/>
      <c r="AA347" s="1285"/>
      <c r="AB347" s="1285"/>
      <c r="AC347" s="1285"/>
      <c r="AD347" s="1285"/>
      <c r="AE347" s="1285"/>
      <c r="AF347" s="1285"/>
      <c r="AG347" s="1285"/>
      <c r="AH347" s="1285"/>
      <c r="AI347" s="1285"/>
      <c r="AJ347" s="1285"/>
      <c r="AK347" s="1285"/>
      <c r="AL347" s="1285"/>
      <c r="AM347" s="1285"/>
      <c r="AN347" s="1285"/>
      <c r="AO347" s="1487"/>
    </row>
    <row r="348" spans="1:41" ht="21" customHeight="1">
      <c r="A348" s="1557"/>
      <c r="B348" s="1285"/>
      <c r="C348" s="1285"/>
      <c r="D348" s="1285"/>
      <c r="E348" s="1285"/>
      <c r="F348" s="1285"/>
      <c r="G348" s="1285"/>
      <c r="H348" s="1285"/>
      <c r="I348" s="1285"/>
      <c r="J348" s="1285"/>
      <c r="K348" s="1285"/>
      <c r="L348" s="1285"/>
      <c r="M348" s="1285"/>
      <c r="N348" s="1285"/>
      <c r="O348" s="1285"/>
      <c r="P348" s="1285"/>
      <c r="Q348" s="1285"/>
      <c r="R348" s="1285"/>
      <c r="S348" s="1285"/>
      <c r="T348" s="1285"/>
      <c r="U348" s="1285"/>
      <c r="V348" s="1285"/>
      <c r="W348" s="1285"/>
      <c r="X348" s="1285"/>
      <c r="Y348" s="1285"/>
      <c r="Z348" s="1285"/>
      <c r="AA348" s="1285"/>
      <c r="AB348" s="1285"/>
      <c r="AC348" s="1285"/>
      <c r="AD348" s="1285"/>
      <c r="AE348" s="1285"/>
      <c r="AF348" s="1285"/>
      <c r="AG348" s="1285"/>
      <c r="AH348" s="1285"/>
      <c r="AI348" s="1285"/>
      <c r="AJ348" s="1285"/>
      <c r="AK348" s="1285"/>
      <c r="AL348" s="1285"/>
      <c r="AM348" s="1285"/>
      <c r="AN348" s="1285"/>
      <c r="AO348" s="1487"/>
    </row>
    <row r="349" spans="1:41" ht="21" customHeight="1">
      <c r="A349" s="1557"/>
      <c r="B349" s="1285"/>
      <c r="C349" s="1285"/>
      <c r="D349" s="1285"/>
      <c r="E349" s="1285"/>
      <c r="F349" s="1285"/>
      <c r="G349" s="1285"/>
      <c r="H349" s="1285"/>
      <c r="I349" s="1285"/>
      <c r="J349" s="1285"/>
      <c r="K349" s="1285"/>
      <c r="L349" s="1285"/>
      <c r="M349" s="1285"/>
      <c r="N349" s="1285"/>
      <c r="O349" s="1285"/>
      <c r="P349" s="1285"/>
      <c r="Q349" s="1285"/>
      <c r="R349" s="1285"/>
      <c r="S349" s="1285"/>
      <c r="T349" s="1285"/>
      <c r="U349" s="1285"/>
      <c r="V349" s="1285"/>
      <c r="W349" s="1285"/>
      <c r="X349" s="1285"/>
      <c r="Y349" s="1285"/>
      <c r="Z349" s="1285"/>
      <c r="AA349" s="1285"/>
      <c r="AB349" s="1285"/>
      <c r="AC349" s="1285"/>
      <c r="AD349" s="1285"/>
      <c r="AE349" s="1285"/>
      <c r="AF349" s="1285"/>
      <c r="AG349" s="1285"/>
      <c r="AH349" s="1285"/>
      <c r="AI349" s="1285"/>
      <c r="AJ349" s="1285"/>
      <c r="AK349" s="1285"/>
      <c r="AL349" s="1285"/>
      <c r="AM349" s="1285"/>
      <c r="AN349" s="1285"/>
      <c r="AO349" s="1487"/>
    </row>
    <row r="350" spans="1:41" ht="21" customHeight="1">
      <c r="A350" s="1557"/>
      <c r="B350" s="1285"/>
      <c r="C350" s="1285"/>
      <c r="D350" s="1285"/>
      <c r="E350" s="1285"/>
      <c r="F350" s="1285"/>
      <c r="G350" s="1285"/>
      <c r="H350" s="1285"/>
      <c r="I350" s="1285"/>
      <c r="J350" s="1285"/>
      <c r="K350" s="1285"/>
      <c r="L350" s="1285"/>
      <c r="M350" s="1285"/>
      <c r="N350" s="1285"/>
      <c r="O350" s="1285"/>
      <c r="P350" s="1285"/>
      <c r="Q350" s="1285"/>
      <c r="R350" s="1285"/>
      <c r="S350" s="1285"/>
      <c r="T350" s="1285"/>
      <c r="U350" s="1285"/>
      <c r="V350" s="1285"/>
      <c r="W350" s="1285"/>
      <c r="X350" s="1285"/>
      <c r="Y350" s="1285"/>
      <c r="Z350" s="1285"/>
      <c r="AA350" s="1285"/>
      <c r="AB350" s="1285"/>
      <c r="AC350" s="1285"/>
      <c r="AD350" s="1285"/>
      <c r="AE350" s="1285"/>
      <c r="AF350" s="1285"/>
      <c r="AG350" s="1285"/>
      <c r="AH350" s="1285"/>
      <c r="AI350" s="1285"/>
      <c r="AJ350" s="1285"/>
      <c r="AK350" s="1285"/>
      <c r="AL350" s="1285"/>
      <c r="AM350" s="1285"/>
      <c r="AN350" s="1285"/>
      <c r="AO350" s="1487"/>
    </row>
    <row r="351" spans="1:41" ht="21" customHeight="1">
      <c r="A351" s="1557"/>
      <c r="B351" s="1285"/>
      <c r="C351" s="1285"/>
      <c r="D351" s="1285"/>
      <c r="E351" s="1285"/>
      <c r="F351" s="1285"/>
      <c r="G351" s="1285"/>
      <c r="H351" s="1285"/>
      <c r="I351" s="1285"/>
      <c r="J351" s="1285"/>
      <c r="K351" s="1285"/>
      <c r="L351" s="1285"/>
      <c r="M351" s="1285"/>
      <c r="N351" s="1285"/>
      <c r="O351" s="1285"/>
      <c r="P351" s="1285"/>
      <c r="Q351" s="1285"/>
      <c r="R351" s="1285"/>
      <c r="S351" s="1285"/>
      <c r="T351" s="1285"/>
      <c r="U351" s="1285"/>
      <c r="V351" s="1285"/>
      <c r="W351" s="1285"/>
      <c r="X351" s="1285"/>
      <c r="Y351" s="1285"/>
      <c r="Z351" s="1285"/>
      <c r="AA351" s="1285"/>
      <c r="AB351" s="1285"/>
      <c r="AC351" s="1285"/>
      <c r="AD351" s="1285"/>
      <c r="AE351" s="1285"/>
      <c r="AF351" s="1285"/>
      <c r="AG351" s="1285"/>
      <c r="AH351" s="1285"/>
      <c r="AI351" s="1285"/>
      <c r="AJ351" s="1285"/>
      <c r="AK351" s="1285"/>
      <c r="AL351" s="1285"/>
      <c r="AM351" s="1285"/>
      <c r="AN351" s="1285"/>
      <c r="AO351" s="1487"/>
    </row>
    <row r="352" spans="1:41" ht="21" customHeight="1">
      <c r="A352" s="1557"/>
      <c r="B352" s="1285"/>
      <c r="C352" s="1285"/>
      <c r="D352" s="1285"/>
      <c r="E352" s="1285"/>
      <c r="F352" s="1285"/>
      <c r="G352" s="1285"/>
      <c r="H352" s="1285"/>
      <c r="I352" s="1285"/>
      <c r="J352" s="1285"/>
      <c r="K352" s="1285"/>
      <c r="L352" s="1285"/>
      <c r="M352" s="1285"/>
      <c r="N352" s="1285"/>
      <c r="O352" s="1285"/>
      <c r="P352" s="1285"/>
      <c r="Q352" s="1285"/>
      <c r="R352" s="1285"/>
      <c r="S352" s="1285"/>
      <c r="T352" s="1285"/>
      <c r="U352" s="1285"/>
      <c r="V352" s="1285"/>
      <c r="W352" s="1285"/>
      <c r="X352" s="1285"/>
      <c r="Y352" s="1285"/>
      <c r="Z352" s="1285"/>
      <c r="AA352" s="1285"/>
      <c r="AB352" s="1285"/>
      <c r="AC352" s="1285"/>
      <c r="AD352" s="1285"/>
      <c r="AE352" s="1285"/>
      <c r="AF352" s="1285"/>
      <c r="AG352" s="1285"/>
      <c r="AH352" s="1285"/>
      <c r="AI352" s="1285"/>
      <c r="AJ352" s="1285"/>
      <c r="AK352" s="1285"/>
      <c r="AL352" s="1285"/>
      <c r="AM352" s="1285"/>
      <c r="AN352" s="1285"/>
      <c r="AO352" s="1487"/>
    </row>
    <row r="353" spans="1:41" ht="21" customHeight="1">
      <c r="A353" s="1557"/>
      <c r="B353" s="1285"/>
      <c r="C353" s="1285"/>
      <c r="D353" s="1285"/>
      <c r="E353" s="1285"/>
      <c r="F353" s="1285"/>
      <c r="G353" s="1285"/>
      <c r="H353" s="1285"/>
      <c r="I353" s="1285"/>
      <c r="J353" s="1285"/>
      <c r="K353" s="1285"/>
      <c r="L353" s="1285"/>
      <c r="M353" s="1285"/>
      <c r="N353" s="1285"/>
      <c r="O353" s="1285"/>
      <c r="P353" s="1285"/>
      <c r="Q353" s="1285"/>
      <c r="R353" s="1285"/>
      <c r="S353" s="1285"/>
      <c r="T353" s="1285"/>
      <c r="U353" s="1285"/>
      <c r="V353" s="1285"/>
      <c r="W353" s="1285"/>
      <c r="X353" s="1285"/>
      <c r="Y353" s="1285"/>
      <c r="Z353" s="1285"/>
      <c r="AA353" s="1285"/>
      <c r="AB353" s="1285"/>
      <c r="AC353" s="1285"/>
      <c r="AD353" s="1285"/>
      <c r="AE353" s="1285"/>
      <c r="AF353" s="1285"/>
      <c r="AG353" s="1285"/>
      <c r="AH353" s="1285"/>
      <c r="AI353" s="1285"/>
      <c r="AJ353" s="1285"/>
      <c r="AK353" s="1285"/>
      <c r="AL353" s="1285"/>
      <c r="AM353" s="1285"/>
      <c r="AN353" s="1285"/>
      <c r="AO353" s="1487"/>
    </row>
    <row r="354" spans="1:41" ht="21" customHeight="1">
      <c r="A354" s="1557"/>
      <c r="B354" s="1285"/>
      <c r="C354" s="1285"/>
      <c r="D354" s="1285"/>
      <c r="E354" s="1285"/>
      <c r="F354" s="1285"/>
      <c r="G354" s="1285"/>
      <c r="H354" s="1285"/>
      <c r="I354" s="1285"/>
      <c r="J354" s="1285"/>
      <c r="K354" s="1285"/>
      <c r="L354" s="1285"/>
      <c r="M354" s="1285"/>
      <c r="N354" s="1285"/>
      <c r="O354" s="1285"/>
      <c r="P354" s="1285"/>
      <c r="Q354" s="1285"/>
      <c r="R354" s="1285"/>
      <c r="S354" s="1285"/>
      <c r="T354" s="1285"/>
      <c r="U354" s="1285"/>
      <c r="V354" s="1285"/>
      <c r="W354" s="1285"/>
      <c r="X354" s="1285"/>
      <c r="Y354" s="1285"/>
      <c r="Z354" s="1285"/>
      <c r="AA354" s="1285"/>
      <c r="AB354" s="1285"/>
      <c r="AC354" s="1285"/>
      <c r="AD354" s="1285"/>
      <c r="AE354" s="1285"/>
      <c r="AF354" s="1285"/>
      <c r="AG354" s="1285"/>
      <c r="AH354" s="1285"/>
      <c r="AI354" s="1285"/>
      <c r="AJ354" s="1285"/>
      <c r="AK354" s="1285"/>
      <c r="AL354" s="1285"/>
      <c r="AM354" s="1285"/>
      <c r="AN354" s="1285"/>
      <c r="AO354" s="1487"/>
    </row>
    <row r="355" spans="1:41" ht="21" customHeight="1">
      <c r="A355" s="1557"/>
      <c r="B355" s="1285"/>
      <c r="C355" s="1285"/>
      <c r="D355" s="1285"/>
      <c r="E355" s="1285"/>
      <c r="F355" s="1285"/>
      <c r="G355" s="1285"/>
      <c r="H355" s="1285"/>
      <c r="I355" s="1285"/>
      <c r="J355" s="1285"/>
      <c r="K355" s="1285"/>
      <c r="L355" s="1285"/>
      <c r="M355" s="1285"/>
      <c r="N355" s="1285"/>
      <c r="O355" s="1285"/>
      <c r="P355" s="1285"/>
      <c r="Q355" s="1285"/>
      <c r="R355" s="1285"/>
      <c r="S355" s="1285"/>
      <c r="T355" s="1285"/>
      <c r="U355" s="1285"/>
      <c r="V355" s="1285"/>
      <c r="W355" s="1285"/>
      <c r="X355" s="1285"/>
      <c r="Y355" s="1285"/>
      <c r="Z355" s="1285"/>
      <c r="AA355" s="1285"/>
      <c r="AB355" s="1285"/>
      <c r="AC355" s="1285"/>
      <c r="AD355" s="1285"/>
      <c r="AE355" s="1285"/>
      <c r="AF355" s="1285"/>
      <c r="AG355" s="1285"/>
      <c r="AH355" s="1285"/>
      <c r="AI355" s="1285"/>
      <c r="AJ355" s="1285"/>
      <c r="AK355" s="1285"/>
      <c r="AL355" s="1285"/>
      <c r="AM355" s="1285"/>
      <c r="AN355" s="1285"/>
      <c r="AO355" s="1487"/>
    </row>
    <row r="356" spans="1:41" ht="21" customHeight="1">
      <c r="A356" s="1562" t="s">
        <v>868</v>
      </c>
      <c r="B356" s="1513"/>
      <c r="C356" s="1513"/>
      <c r="D356" s="1513"/>
      <c r="E356" s="1513"/>
      <c r="F356" s="1590"/>
      <c r="G356" s="1590"/>
      <c r="H356" s="1590"/>
      <c r="I356" s="1590"/>
      <c r="J356" s="1590"/>
      <c r="K356" s="1590"/>
      <c r="L356" s="1590"/>
      <c r="M356" s="1590"/>
      <c r="N356" s="1590"/>
      <c r="O356" s="1590"/>
      <c r="P356" s="1590"/>
      <c r="Q356" s="1590"/>
      <c r="R356" s="1590"/>
      <c r="S356" s="1590"/>
      <c r="T356" s="1590"/>
      <c r="U356" s="1590"/>
      <c r="V356" s="1590"/>
      <c r="W356" s="1590"/>
      <c r="X356" s="1590"/>
      <c r="Y356" s="1590"/>
      <c r="Z356" s="1590"/>
      <c r="AA356" s="1590"/>
      <c r="AB356" s="1590"/>
      <c r="AC356" s="1590"/>
      <c r="AD356" s="1590"/>
      <c r="AE356" s="1590"/>
      <c r="AF356" s="1590"/>
      <c r="AG356" s="1590"/>
      <c r="AH356" s="1590"/>
      <c r="AI356" s="1590"/>
      <c r="AJ356" s="1513"/>
      <c r="AK356" s="1513"/>
      <c r="AL356" s="1513"/>
      <c r="AM356" s="1513"/>
      <c r="AN356" s="1513"/>
      <c r="AO356" s="1545"/>
    </row>
    <row r="357" spans="1:41" ht="21" customHeight="1"/>
    <row r="358" spans="1:41" ht="21" customHeight="1">
      <c r="A358" s="1558" t="s">
        <v>839</v>
      </c>
      <c r="B358" s="1559"/>
      <c r="C358" s="1559"/>
      <c r="D358" s="1559"/>
      <c r="E358" s="1559"/>
      <c r="F358" s="1559"/>
      <c r="G358" s="1559"/>
      <c r="H358" s="1559"/>
      <c r="I358" s="1559"/>
      <c r="J358" s="1559"/>
      <c r="K358" s="1559"/>
      <c r="L358" s="1559"/>
      <c r="M358" s="1559"/>
      <c r="N358" s="1559"/>
      <c r="O358" s="1559"/>
      <c r="P358" s="1559"/>
      <c r="Q358" s="1559"/>
      <c r="R358" s="1559"/>
      <c r="S358" s="1559"/>
      <c r="T358" s="1559"/>
      <c r="U358" s="1559"/>
      <c r="V358" s="1559"/>
      <c r="W358" s="1559"/>
      <c r="X358" s="1559"/>
      <c r="Y358" s="1559"/>
      <c r="Z358" s="1559"/>
      <c r="AA358" s="1559"/>
      <c r="AB358" s="1559"/>
      <c r="AC358" s="1559"/>
      <c r="AD358" s="1559"/>
      <c r="AE358" s="1559"/>
      <c r="AF358" s="1559"/>
      <c r="AG358" s="1559"/>
      <c r="AH358" s="1559"/>
      <c r="AI358" s="1559"/>
      <c r="AJ358" s="1559"/>
      <c r="AK358" s="1559"/>
      <c r="AL358" s="1559"/>
      <c r="AM358" s="1559"/>
      <c r="AN358" s="1559"/>
      <c r="AO358" s="1559"/>
    </row>
    <row r="359" spans="1:41" ht="8.25" customHeight="1">
      <c r="A359" s="240"/>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c r="AA359" s="241"/>
      <c r="AB359" s="241"/>
      <c r="AC359" s="241"/>
      <c r="AD359" s="241"/>
      <c r="AE359" s="241"/>
      <c r="AF359" s="241"/>
      <c r="AG359" s="241"/>
      <c r="AH359" s="241"/>
      <c r="AI359" s="241"/>
      <c r="AJ359" s="241"/>
      <c r="AK359" s="241"/>
      <c r="AL359" s="241"/>
      <c r="AM359" s="241"/>
      <c r="AN359" s="241"/>
      <c r="AO359" s="241"/>
    </row>
    <row r="360" spans="1:41" ht="10.5" customHeight="1">
      <c r="A360" s="202" t="s">
        <v>932</v>
      </c>
    </row>
    <row r="361" spans="1:41" ht="10.5" customHeight="1">
      <c r="A361" s="202" t="s">
        <v>933</v>
      </c>
    </row>
    <row r="363" spans="1:41" ht="10.5" customHeight="1">
      <c r="A363" s="202" t="s">
        <v>934</v>
      </c>
    </row>
    <row r="364" spans="1:41" ht="10.5" customHeight="1">
      <c r="A364" s="202" t="s">
        <v>935</v>
      </c>
    </row>
    <row r="365" spans="1:41" ht="14.25" customHeight="1">
      <c r="D365" s="1574" t="s">
        <v>936</v>
      </c>
      <c r="E365" s="1575"/>
      <c r="F365" s="1575"/>
      <c r="G365" s="1575"/>
      <c r="H365" s="1575"/>
      <c r="I365" s="1575"/>
      <c r="J365" s="1575"/>
      <c r="K365" s="1576"/>
      <c r="L365" s="1574" t="s">
        <v>937</v>
      </c>
      <c r="M365" s="1575"/>
      <c r="N365" s="1575"/>
      <c r="O365" s="1575"/>
      <c r="P365" s="1575"/>
      <c r="Q365" s="1575"/>
      <c r="R365" s="1575"/>
      <c r="S365" s="1576"/>
      <c r="T365" s="1574" t="s">
        <v>938</v>
      </c>
      <c r="U365" s="1575"/>
      <c r="V365" s="1575"/>
      <c r="W365" s="1575"/>
      <c r="X365" s="1575"/>
      <c r="Y365" s="1575"/>
      <c r="Z365" s="1575"/>
      <c r="AA365" s="1576"/>
      <c r="AB365" s="1574" t="s">
        <v>939</v>
      </c>
      <c r="AC365" s="1575"/>
      <c r="AD365" s="1575"/>
      <c r="AE365" s="1575"/>
      <c r="AF365" s="1575"/>
      <c r="AG365" s="1575"/>
      <c r="AH365" s="1575"/>
      <c r="AI365" s="1576"/>
    </row>
    <row r="366" spans="1:41" ht="14.25" customHeight="1">
      <c r="D366" s="1293" t="s">
        <v>501</v>
      </c>
      <c r="E366" s="1294"/>
      <c r="F366" s="1294"/>
      <c r="G366" s="1294"/>
      <c r="H366" s="1294"/>
      <c r="I366" s="1294"/>
      <c r="J366" s="1294"/>
      <c r="K366" s="1295"/>
      <c r="L366" s="1293">
        <v>1</v>
      </c>
      <c r="M366" s="1294"/>
      <c r="N366" s="1294"/>
      <c r="O366" s="1294"/>
      <c r="P366" s="1294"/>
      <c r="Q366" s="1294"/>
      <c r="R366" s="1294"/>
      <c r="S366" s="1295"/>
      <c r="T366" s="1293">
        <v>2</v>
      </c>
      <c r="U366" s="1294"/>
      <c r="V366" s="1294"/>
      <c r="W366" s="1294"/>
      <c r="X366" s="1294"/>
      <c r="Y366" s="1294"/>
      <c r="Z366" s="1294"/>
      <c r="AA366" s="1295"/>
      <c r="AB366" s="1293">
        <v>3</v>
      </c>
      <c r="AC366" s="1294"/>
      <c r="AD366" s="1294"/>
      <c r="AE366" s="1294"/>
      <c r="AF366" s="1294"/>
      <c r="AG366" s="1294"/>
      <c r="AH366" s="1294"/>
      <c r="AI366" s="1295"/>
    </row>
    <row r="368" spans="1:41" ht="10.5" customHeight="1">
      <c r="A368" s="202" t="s">
        <v>940</v>
      </c>
    </row>
    <row r="369" spans="1:41" ht="10.5" customHeight="1">
      <c r="A369" s="202" t="s">
        <v>941</v>
      </c>
    </row>
    <row r="371" spans="1:41" ht="10.5" customHeight="1">
      <c r="A371" s="202" t="s">
        <v>942</v>
      </c>
    </row>
    <row r="372" spans="1:41" ht="10.5" customHeight="1">
      <c r="A372" s="202" t="s">
        <v>943</v>
      </c>
    </row>
    <row r="374" spans="1:41" ht="10.5" customHeight="1">
      <c r="A374" s="236"/>
      <c r="B374" s="236"/>
      <c r="C374" s="236"/>
      <c r="D374" s="236"/>
      <c r="E374" s="236"/>
      <c r="F374" s="236"/>
      <c r="G374" s="236"/>
      <c r="H374" s="236"/>
      <c r="I374" s="236"/>
      <c r="J374" s="236"/>
      <c r="K374" s="236"/>
      <c r="L374" s="236"/>
      <c r="M374" s="236"/>
      <c r="N374" s="236"/>
      <c r="O374" s="236"/>
      <c r="P374" s="236"/>
      <c r="Q374" s="236"/>
      <c r="R374" s="236"/>
      <c r="S374" s="236"/>
      <c r="T374" s="236"/>
      <c r="U374" s="236"/>
      <c r="V374" s="236"/>
      <c r="W374" s="236"/>
      <c r="X374" s="236"/>
      <c r="Y374" s="236"/>
      <c r="Z374" s="236"/>
      <c r="AA374" s="236"/>
      <c r="AB374" s="236"/>
      <c r="AC374" s="236"/>
      <c r="AD374" s="236"/>
      <c r="AE374" s="236"/>
      <c r="AF374" s="236"/>
      <c r="AG374" s="236"/>
      <c r="AH374" s="236"/>
      <c r="AI374" s="236"/>
      <c r="AJ374" s="236"/>
      <c r="AK374" s="236"/>
      <c r="AL374" s="236"/>
      <c r="AM374" s="236"/>
      <c r="AN374" s="236"/>
      <c r="AO374" s="236"/>
    </row>
    <row r="376" spans="1:41" ht="10.5" customHeight="1">
      <c r="AO376" s="203" t="s">
        <v>921</v>
      </c>
    </row>
    <row r="379" spans="1:41" ht="10.5" customHeight="1">
      <c r="A379" s="242"/>
      <c r="B379" s="242"/>
      <c r="C379" s="242"/>
      <c r="D379" s="242"/>
      <c r="E379" s="242"/>
    </row>
    <row r="380" spans="1:41" ht="10.5" customHeight="1">
      <c r="A380" s="242"/>
      <c r="B380" s="242"/>
      <c r="C380" s="242"/>
      <c r="D380" s="242"/>
      <c r="E380" s="242"/>
    </row>
    <row r="381" spans="1:41" ht="10.5" customHeight="1">
      <c r="A381" s="242"/>
      <c r="B381" s="242"/>
      <c r="C381" s="242"/>
      <c r="D381" s="242"/>
      <c r="E381" s="242"/>
    </row>
  </sheetData>
  <mergeCells count="1877">
    <mergeCell ref="D366:K366"/>
    <mergeCell ref="L366:S366"/>
    <mergeCell ref="T366:AA366"/>
    <mergeCell ref="AB366:AI366"/>
    <mergeCell ref="AJ356:AO356"/>
    <mergeCell ref="A358:AO358"/>
    <mergeCell ref="D365:K365"/>
    <mergeCell ref="L365:S365"/>
    <mergeCell ref="T365:AA365"/>
    <mergeCell ref="AB365:AI365"/>
    <mergeCell ref="A356:E356"/>
    <mergeCell ref="F356:K356"/>
    <mergeCell ref="L356:Q356"/>
    <mergeCell ref="R356:W356"/>
    <mergeCell ref="X356:AC356"/>
    <mergeCell ref="AD356:AI356"/>
    <mergeCell ref="AJ354:AO354"/>
    <mergeCell ref="A355:E355"/>
    <mergeCell ref="F355:K355"/>
    <mergeCell ref="L355:Q355"/>
    <mergeCell ref="R355:W355"/>
    <mergeCell ref="X355:AC355"/>
    <mergeCell ref="AD355:AI355"/>
    <mergeCell ref="AJ355:AO355"/>
    <mergeCell ref="A354:E354"/>
    <mergeCell ref="F354:K354"/>
    <mergeCell ref="L354:Q354"/>
    <mergeCell ref="R354:W354"/>
    <mergeCell ref="X354:AC354"/>
    <mergeCell ref="AD354:AI354"/>
    <mergeCell ref="AJ352:AO352"/>
    <mergeCell ref="A353:E353"/>
    <mergeCell ref="F353:K353"/>
    <mergeCell ref="L353:Q353"/>
    <mergeCell ref="R353:W353"/>
    <mergeCell ref="X353:AC353"/>
    <mergeCell ref="AD353:AI353"/>
    <mergeCell ref="AJ353:AO353"/>
    <mergeCell ref="A352:E352"/>
    <mergeCell ref="F352:K352"/>
    <mergeCell ref="L352:Q352"/>
    <mergeCell ref="R352:W352"/>
    <mergeCell ref="X352:AC352"/>
    <mergeCell ref="AD352:AI352"/>
    <mergeCell ref="AJ350:AO350"/>
    <mergeCell ref="A351:E351"/>
    <mergeCell ref="F351:K351"/>
    <mergeCell ref="L351:Q351"/>
    <mergeCell ref="R351:W351"/>
    <mergeCell ref="X351:AC351"/>
    <mergeCell ref="AD351:AI351"/>
    <mergeCell ref="AJ351:AO351"/>
    <mergeCell ref="A350:E350"/>
    <mergeCell ref="F350:K350"/>
    <mergeCell ref="L350:Q350"/>
    <mergeCell ref="R350:W350"/>
    <mergeCell ref="X350:AC350"/>
    <mergeCell ref="AD350:AI350"/>
    <mergeCell ref="AJ348:AO348"/>
    <mergeCell ref="A349:E349"/>
    <mergeCell ref="F349:K349"/>
    <mergeCell ref="L349:Q349"/>
    <mergeCell ref="R349:W349"/>
    <mergeCell ref="X349:AC349"/>
    <mergeCell ref="AD349:AI349"/>
    <mergeCell ref="AJ349:AO349"/>
    <mergeCell ref="A348:E348"/>
    <mergeCell ref="F348:K348"/>
    <mergeCell ref="L348:Q348"/>
    <mergeCell ref="R348:W348"/>
    <mergeCell ref="X348:AC348"/>
    <mergeCell ref="AD348:AI348"/>
    <mergeCell ref="AJ346:AO346"/>
    <mergeCell ref="A347:E347"/>
    <mergeCell ref="F347:K347"/>
    <mergeCell ref="L347:Q347"/>
    <mergeCell ref="R347:W347"/>
    <mergeCell ref="X347:AC347"/>
    <mergeCell ref="AD347:AI347"/>
    <mergeCell ref="AJ347:AO347"/>
    <mergeCell ref="A346:E346"/>
    <mergeCell ref="F346:K346"/>
    <mergeCell ref="L346:Q346"/>
    <mergeCell ref="R346:W346"/>
    <mergeCell ref="X346:AC346"/>
    <mergeCell ref="AD346:AI346"/>
    <mergeCell ref="AL307:AO307"/>
    <mergeCell ref="A309:AO309"/>
    <mergeCell ref="R342:AK344"/>
    <mergeCell ref="AL344:AO344"/>
    <mergeCell ref="A345:K345"/>
    <mergeCell ref="L345:W345"/>
    <mergeCell ref="X345:AO345"/>
    <mergeCell ref="AH306:AK306"/>
    <mergeCell ref="AL306:AO306"/>
    <mergeCell ref="A307:E307"/>
    <mergeCell ref="F307:J307"/>
    <mergeCell ref="K307:O307"/>
    <mergeCell ref="P307:T307"/>
    <mergeCell ref="U307:Y307"/>
    <mergeCell ref="Z307:AC307"/>
    <mergeCell ref="AD307:AG307"/>
    <mergeCell ref="AH307:AK307"/>
    <mergeCell ref="AD305:AG305"/>
    <mergeCell ref="AH305:AK305"/>
    <mergeCell ref="AL305:AO305"/>
    <mergeCell ref="A306:E306"/>
    <mergeCell ref="F306:J306"/>
    <mergeCell ref="K306:O306"/>
    <mergeCell ref="P306:T306"/>
    <mergeCell ref="U306:Y306"/>
    <mergeCell ref="Z306:AC306"/>
    <mergeCell ref="AD306:AG306"/>
    <mergeCell ref="A305:E305"/>
    <mergeCell ref="F305:J305"/>
    <mergeCell ref="K305:O305"/>
    <mergeCell ref="P305:T305"/>
    <mergeCell ref="U305:Y305"/>
    <mergeCell ref="Z305:AC305"/>
    <mergeCell ref="AL303:AO303"/>
    <mergeCell ref="A304:E304"/>
    <mergeCell ref="F304:J304"/>
    <mergeCell ref="K304:O304"/>
    <mergeCell ref="P304:T304"/>
    <mergeCell ref="U304:Y304"/>
    <mergeCell ref="Z304:AC304"/>
    <mergeCell ref="AD304:AG304"/>
    <mergeCell ref="AH304:AK304"/>
    <mergeCell ref="AL304:AO304"/>
    <mergeCell ref="AH302:AK302"/>
    <mergeCell ref="AL302:AO302"/>
    <mergeCell ref="A303:E303"/>
    <mergeCell ref="F303:J303"/>
    <mergeCell ref="K303:O303"/>
    <mergeCell ref="P303:T303"/>
    <mergeCell ref="U303:Y303"/>
    <mergeCell ref="Z303:AC303"/>
    <mergeCell ref="AD303:AG303"/>
    <mergeCell ref="AH303:AK303"/>
    <mergeCell ref="AD301:AG301"/>
    <mergeCell ref="AH301:AK301"/>
    <mergeCell ref="AL301:AO301"/>
    <mergeCell ref="A302:E302"/>
    <mergeCell ref="F302:J302"/>
    <mergeCell ref="K302:O302"/>
    <mergeCell ref="P302:T302"/>
    <mergeCell ref="U302:Y302"/>
    <mergeCell ref="Z302:AC302"/>
    <mergeCell ref="AD302:AG302"/>
    <mergeCell ref="A301:E301"/>
    <mergeCell ref="F301:J301"/>
    <mergeCell ref="K301:O301"/>
    <mergeCell ref="P301:T301"/>
    <mergeCell ref="U301:Y301"/>
    <mergeCell ref="Z301:AC301"/>
    <mergeCell ref="AL299:AO299"/>
    <mergeCell ref="A300:E300"/>
    <mergeCell ref="F300:J300"/>
    <mergeCell ref="K300:O300"/>
    <mergeCell ref="P300:T300"/>
    <mergeCell ref="U300:Y300"/>
    <mergeCell ref="Z300:AC300"/>
    <mergeCell ref="AD300:AG300"/>
    <mergeCell ref="AH300:AK300"/>
    <mergeCell ref="AL300:AO300"/>
    <mergeCell ref="AH298:AK298"/>
    <mergeCell ref="AL298:AO298"/>
    <mergeCell ref="A299:E299"/>
    <mergeCell ref="F299:J299"/>
    <mergeCell ref="K299:O299"/>
    <mergeCell ref="P299:T299"/>
    <mergeCell ref="U299:Y299"/>
    <mergeCell ref="Z299:AC299"/>
    <mergeCell ref="AD299:AG299"/>
    <mergeCell ref="AH299:AK299"/>
    <mergeCell ref="AD297:AG297"/>
    <mergeCell ref="AH297:AK297"/>
    <mergeCell ref="AL297:AO297"/>
    <mergeCell ref="A298:E298"/>
    <mergeCell ref="F298:J298"/>
    <mergeCell ref="K298:O298"/>
    <mergeCell ref="P298:T298"/>
    <mergeCell ref="U298:Y298"/>
    <mergeCell ref="Z298:AC298"/>
    <mergeCell ref="AD298:AG298"/>
    <mergeCell ref="A297:E297"/>
    <mergeCell ref="F297:J297"/>
    <mergeCell ref="K297:O297"/>
    <mergeCell ref="P297:T297"/>
    <mergeCell ref="U297:Y297"/>
    <mergeCell ref="Z297:AC297"/>
    <mergeCell ref="AJ293:AO293"/>
    <mergeCell ref="A294:E294"/>
    <mergeCell ref="F294:J294"/>
    <mergeCell ref="K294:P294"/>
    <mergeCell ref="Q294:W294"/>
    <mergeCell ref="X294:AC294"/>
    <mergeCell ref="AD294:AI294"/>
    <mergeCell ref="AJ294:AO294"/>
    <mergeCell ref="AE254:AO254"/>
    <mergeCell ref="A261:AO261"/>
    <mergeCell ref="R289:AK291"/>
    <mergeCell ref="AL291:AO291"/>
    <mergeCell ref="A293:E293"/>
    <mergeCell ref="F293:J293"/>
    <mergeCell ref="K293:P293"/>
    <mergeCell ref="Q293:W293"/>
    <mergeCell ref="X293:AC293"/>
    <mergeCell ref="AD293:AI293"/>
    <mergeCell ref="A254:E254"/>
    <mergeCell ref="F254:J254"/>
    <mergeCell ref="K254:O254"/>
    <mergeCell ref="P254:T254"/>
    <mergeCell ref="U254:Y254"/>
    <mergeCell ref="Z254:AD254"/>
    <mergeCell ref="A252:O252"/>
    <mergeCell ref="P252:AD252"/>
    <mergeCell ref="AE252:AO253"/>
    <mergeCell ref="A253:E253"/>
    <mergeCell ref="F253:J253"/>
    <mergeCell ref="K253:O253"/>
    <mergeCell ref="P253:T253"/>
    <mergeCell ref="U253:Y253"/>
    <mergeCell ref="Z253:AD253"/>
    <mergeCell ref="T250:X250"/>
    <mergeCell ref="Y250:AC250"/>
    <mergeCell ref="AD250:AF250"/>
    <mergeCell ref="AG250:AI250"/>
    <mergeCell ref="AJ250:AL250"/>
    <mergeCell ref="AM250:AO250"/>
    <mergeCell ref="Y249:AC249"/>
    <mergeCell ref="AD249:AF249"/>
    <mergeCell ref="AG249:AI249"/>
    <mergeCell ref="AJ249:AL249"/>
    <mergeCell ref="AM249:AO249"/>
    <mergeCell ref="A250:C250"/>
    <mergeCell ref="D250:G250"/>
    <mergeCell ref="H250:M250"/>
    <mergeCell ref="N250:P250"/>
    <mergeCell ref="Q250:S250"/>
    <mergeCell ref="A249:C249"/>
    <mergeCell ref="D249:G249"/>
    <mergeCell ref="H249:M249"/>
    <mergeCell ref="N249:P249"/>
    <mergeCell ref="Q249:S249"/>
    <mergeCell ref="T249:X249"/>
    <mergeCell ref="T248:X248"/>
    <mergeCell ref="Y248:AC248"/>
    <mergeCell ref="AD248:AF248"/>
    <mergeCell ref="AG248:AI248"/>
    <mergeCell ref="AJ248:AL248"/>
    <mergeCell ref="AM248:AO248"/>
    <mergeCell ref="Y247:AC247"/>
    <mergeCell ref="AD247:AF247"/>
    <mergeCell ref="AG247:AI247"/>
    <mergeCell ref="AJ247:AL247"/>
    <mergeCell ref="AM247:AO247"/>
    <mergeCell ref="A248:C248"/>
    <mergeCell ref="D248:G248"/>
    <mergeCell ref="H248:M248"/>
    <mergeCell ref="N248:P248"/>
    <mergeCell ref="Q248:S248"/>
    <mergeCell ref="AL244:AO244"/>
    <mergeCell ref="A246:C247"/>
    <mergeCell ref="D246:G247"/>
    <mergeCell ref="H246:M247"/>
    <mergeCell ref="N246:S246"/>
    <mergeCell ref="T246:AI246"/>
    <mergeCell ref="AJ246:AO246"/>
    <mergeCell ref="N247:P247"/>
    <mergeCell ref="Q247:S247"/>
    <mergeCell ref="T247:X247"/>
    <mergeCell ref="AH243:AK243"/>
    <mergeCell ref="AL243:AO243"/>
    <mergeCell ref="A244:E244"/>
    <mergeCell ref="F244:I244"/>
    <mergeCell ref="J244:M244"/>
    <mergeCell ref="N244:Q244"/>
    <mergeCell ref="R244:U244"/>
    <mergeCell ref="V244:AC244"/>
    <mergeCell ref="AD244:AG244"/>
    <mergeCell ref="AH244:AK244"/>
    <mergeCell ref="AD242:AG242"/>
    <mergeCell ref="AH242:AK242"/>
    <mergeCell ref="AL242:AO242"/>
    <mergeCell ref="A243:E243"/>
    <mergeCell ref="F243:I243"/>
    <mergeCell ref="J243:M243"/>
    <mergeCell ref="N243:Q243"/>
    <mergeCell ref="R243:U243"/>
    <mergeCell ref="V243:AC243"/>
    <mergeCell ref="AD243:AG243"/>
    <mergeCell ref="A199:AO199"/>
    <mergeCell ref="R237:AK239"/>
    <mergeCell ref="AL239:AO239"/>
    <mergeCell ref="A241:E242"/>
    <mergeCell ref="F241:I242"/>
    <mergeCell ref="J241:M242"/>
    <mergeCell ref="N241:Q242"/>
    <mergeCell ref="R241:U242"/>
    <mergeCell ref="V241:AC242"/>
    <mergeCell ref="AD241:AO241"/>
    <mergeCell ref="V197:Y197"/>
    <mergeCell ref="Z197:AC197"/>
    <mergeCell ref="AD197:AF197"/>
    <mergeCell ref="AG197:AI197"/>
    <mergeCell ref="AJ197:AL197"/>
    <mergeCell ref="AM197:AO197"/>
    <mergeCell ref="AJ196:AL196"/>
    <mergeCell ref="AM196:AO196"/>
    <mergeCell ref="A197:C197"/>
    <mergeCell ref="D197:E197"/>
    <mergeCell ref="F197:G197"/>
    <mergeCell ref="H197:I197"/>
    <mergeCell ref="J197:K197"/>
    <mergeCell ref="L197:N197"/>
    <mergeCell ref="O197:Q197"/>
    <mergeCell ref="R197:U197"/>
    <mergeCell ref="O196:Q196"/>
    <mergeCell ref="R196:U196"/>
    <mergeCell ref="V196:Y196"/>
    <mergeCell ref="Z196:AC196"/>
    <mergeCell ref="AD196:AF196"/>
    <mergeCell ref="AG196:AI196"/>
    <mergeCell ref="A196:C196"/>
    <mergeCell ref="D196:E196"/>
    <mergeCell ref="F196:G196"/>
    <mergeCell ref="H196:I196"/>
    <mergeCell ref="J196:K196"/>
    <mergeCell ref="L196:N196"/>
    <mergeCell ref="V195:Y195"/>
    <mergeCell ref="Z195:AC195"/>
    <mergeCell ref="AD195:AF195"/>
    <mergeCell ref="AG195:AI195"/>
    <mergeCell ref="AJ195:AL195"/>
    <mergeCell ref="AM195:AO195"/>
    <mergeCell ref="AJ194:AL194"/>
    <mergeCell ref="AM194:AO194"/>
    <mergeCell ref="A195:C195"/>
    <mergeCell ref="D195:E195"/>
    <mergeCell ref="F195:G195"/>
    <mergeCell ref="H195:I195"/>
    <mergeCell ref="J195:K195"/>
    <mergeCell ref="L195:N195"/>
    <mergeCell ref="O195:Q195"/>
    <mergeCell ref="R195:U195"/>
    <mergeCell ref="O194:Q194"/>
    <mergeCell ref="R194:U194"/>
    <mergeCell ref="V194:Y194"/>
    <mergeCell ref="Z194:AC194"/>
    <mergeCell ref="AD194:AF194"/>
    <mergeCell ref="AG194:AI194"/>
    <mergeCell ref="A194:C194"/>
    <mergeCell ref="D194:E194"/>
    <mergeCell ref="F194:G194"/>
    <mergeCell ref="H194:I194"/>
    <mergeCell ref="J194:K194"/>
    <mergeCell ref="L194:N194"/>
    <mergeCell ref="V193:Y193"/>
    <mergeCell ref="Z193:AC193"/>
    <mergeCell ref="AD193:AF193"/>
    <mergeCell ref="AG193:AI193"/>
    <mergeCell ref="AJ193:AL193"/>
    <mergeCell ref="AM193:AO193"/>
    <mergeCell ref="AJ192:AL192"/>
    <mergeCell ref="AM192:AO192"/>
    <mergeCell ref="A193:C193"/>
    <mergeCell ref="D193:E193"/>
    <mergeCell ref="F193:G193"/>
    <mergeCell ref="H193:I193"/>
    <mergeCell ref="J193:K193"/>
    <mergeCell ref="L193:N193"/>
    <mergeCell ref="O193:Q193"/>
    <mergeCell ref="R193:U193"/>
    <mergeCell ref="O192:Q192"/>
    <mergeCell ref="R192:U192"/>
    <mergeCell ref="V192:Y192"/>
    <mergeCell ref="Z192:AC192"/>
    <mergeCell ref="AD192:AF192"/>
    <mergeCell ref="AG192:AI192"/>
    <mergeCell ref="A192:C192"/>
    <mergeCell ref="D192:E192"/>
    <mergeCell ref="F192:G192"/>
    <mergeCell ref="H192:I192"/>
    <mergeCell ref="J192:K192"/>
    <mergeCell ref="L192:N192"/>
    <mergeCell ref="V191:Y191"/>
    <mergeCell ref="Z191:AC191"/>
    <mergeCell ref="AD191:AF191"/>
    <mergeCell ref="AG191:AI191"/>
    <mergeCell ref="AJ191:AL191"/>
    <mergeCell ref="AM191:AO191"/>
    <mergeCell ref="AJ190:AL190"/>
    <mergeCell ref="AM190:AO190"/>
    <mergeCell ref="A191:C191"/>
    <mergeCell ref="D191:E191"/>
    <mergeCell ref="F191:G191"/>
    <mergeCell ref="H191:I191"/>
    <mergeCell ref="J191:K191"/>
    <mergeCell ref="L191:N191"/>
    <mergeCell ref="O191:Q191"/>
    <mergeCell ref="R191:U191"/>
    <mergeCell ref="O190:Q190"/>
    <mergeCell ref="R190:U190"/>
    <mergeCell ref="V190:Y190"/>
    <mergeCell ref="Z190:AC190"/>
    <mergeCell ref="AD190:AF190"/>
    <mergeCell ref="AG190:AI190"/>
    <mergeCell ref="A190:C190"/>
    <mergeCell ref="D190:E190"/>
    <mergeCell ref="F190:G190"/>
    <mergeCell ref="H190:I190"/>
    <mergeCell ref="J190:K190"/>
    <mergeCell ref="L190:N190"/>
    <mergeCell ref="V189:Y189"/>
    <mergeCell ref="Z189:AC189"/>
    <mergeCell ref="AD189:AF189"/>
    <mergeCell ref="AG189:AI189"/>
    <mergeCell ref="AJ189:AL189"/>
    <mergeCell ref="AM189:AO189"/>
    <mergeCell ref="AJ188:AL188"/>
    <mergeCell ref="AM188:AO188"/>
    <mergeCell ref="A189:C189"/>
    <mergeCell ref="D189:E189"/>
    <mergeCell ref="F189:G189"/>
    <mergeCell ref="H189:I189"/>
    <mergeCell ref="J189:K189"/>
    <mergeCell ref="L189:N189"/>
    <mergeCell ref="O189:Q189"/>
    <mergeCell ref="R189:U189"/>
    <mergeCell ref="O188:Q188"/>
    <mergeCell ref="R188:U188"/>
    <mergeCell ref="V188:Y188"/>
    <mergeCell ref="Z188:AC188"/>
    <mergeCell ref="AD188:AF188"/>
    <mergeCell ref="AG188:AI188"/>
    <mergeCell ref="A188:C188"/>
    <mergeCell ref="D188:E188"/>
    <mergeCell ref="F188:G188"/>
    <mergeCell ref="H188:I188"/>
    <mergeCell ref="J188:K188"/>
    <mergeCell ref="L188:N188"/>
    <mergeCell ref="O186:Q187"/>
    <mergeCell ref="R186:AC186"/>
    <mergeCell ref="AD186:AF187"/>
    <mergeCell ref="AG186:AI187"/>
    <mergeCell ref="AJ186:AL187"/>
    <mergeCell ref="AM186:AO187"/>
    <mergeCell ref="R187:U187"/>
    <mergeCell ref="V187:Y187"/>
    <mergeCell ref="Z187:AC187"/>
    <mergeCell ref="A186:C187"/>
    <mergeCell ref="D186:E187"/>
    <mergeCell ref="F186:G187"/>
    <mergeCell ref="H186:I187"/>
    <mergeCell ref="J186:K187"/>
    <mergeCell ref="L186:N187"/>
    <mergeCell ref="AA177:AC177"/>
    <mergeCell ref="AD177:AF177"/>
    <mergeCell ref="AG177:AI177"/>
    <mergeCell ref="AJ177:AL177"/>
    <mergeCell ref="AM177:AO177"/>
    <mergeCell ref="R183:AK185"/>
    <mergeCell ref="AL185:AO185"/>
    <mergeCell ref="AA176:AC176"/>
    <mergeCell ref="AD176:AF176"/>
    <mergeCell ref="AG176:AI176"/>
    <mergeCell ref="AJ176:AL176"/>
    <mergeCell ref="AM176:AO176"/>
    <mergeCell ref="C177:M177"/>
    <mergeCell ref="N177:O177"/>
    <mergeCell ref="P177:R177"/>
    <mergeCell ref="S177:V177"/>
    <mergeCell ref="W177:Z177"/>
    <mergeCell ref="E176:J176"/>
    <mergeCell ref="K176:M176"/>
    <mergeCell ref="N176:O176"/>
    <mergeCell ref="P176:R176"/>
    <mergeCell ref="S176:V176"/>
    <mergeCell ref="W176:Z176"/>
    <mergeCell ref="W175:Z175"/>
    <mergeCell ref="AA175:AC175"/>
    <mergeCell ref="AD175:AF175"/>
    <mergeCell ref="AG175:AI175"/>
    <mergeCell ref="AJ175:AL175"/>
    <mergeCell ref="AM175:AO175"/>
    <mergeCell ref="AA174:AC174"/>
    <mergeCell ref="AD174:AF174"/>
    <mergeCell ref="AG174:AI174"/>
    <mergeCell ref="AJ174:AL174"/>
    <mergeCell ref="AM174:AO174"/>
    <mergeCell ref="E175:J175"/>
    <mergeCell ref="K175:M175"/>
    <mergeCell ref="N175:O175"/>
    <mergeCell ref="P175:R175"/>
    <mergeCell ref="S175:V175"/>
    <mergeCell ref="E174:J174"/>
    <mergeCell ref="K174:M174"/>
    <mergeCell ref="N174:O174"/>
    <mergeCell ref="P174:R174"/>
    <mergeCell ref="S174:V174"/>
    <mergeCell ref="W174:Z174"/>
    <mergeCell ref="W173:Z173"/>
    <mergeCell ref="AA173:AC173"/>
    <mergeCell ref="AD173:AF173"/>
    <mergeCell ref="AG173:AI173"/>
    <mergeCell ref="AJ173:AL173"/>
    <mergeCell ref="AM173:AO173"/>
    <mergeCell ref="N170:O170"/>
    <mergeCell ref="P170:R170"/>
    <mergeCell ref="S170:V170"/>
    <mergeCell ref="W170:Z170"/>
    <mergeCell ref="W169:Z169"/>
    <mergeCell ref="AA169:AC169"/>
    <mergeCell ref="AD169:AF169"/>
    <mergeCell ref="AG169:AI169"/>
    <mergeCell ref="AJ169:AL169"/>
    <mergeCell ref="AM169:AO169"/>
    <mergeCell ref="AA172:AC172"/>
    <mergeCell ref="AD172:AF172"/>
    <mergeCell ref="AG172:AI172"/>
    <mergeCell ref="AJ172:AL172"/>
    <mergeCell ref="AM172:AO172"/>
    <mergeCell ref="E173:J173"/>
    <mergeCell ref="K173:M173"/>
    <mergeCell ref="N173:O173"/>
    <mergeCell ref="P173:R173"/>
    <mergeCell ref="S173:V173"/>
    <mergeCell ref="E172:J172"/>
    <mergeCell ref="K172:M172"/>
    <mergeCell ref="N172:O172"/>
    <mergeCell ref="P172:R172"/>
    <mergeCell ref="S172:V172"/>
    <mergeCell ref="W172:Z172"/>
    <mergeCell ref="W171:Z171"/>
    <mergeCell ref="AA171:AC171"/>
    <mergeCell ref="AD171:AF171"/>
    <mergeCell ref="AG171:AI171"/>
    <mergeCell ref="AJ171:AL171"/>
    <mergeCell ref="AM171:AO171"/>
    <mergeCell ref="AD168:AF168"/>
    <mergeCell ref="AG168:AI168"/>
    <mergeCell ref="AJ168:AL168"/>
    <mergeCell ref="AM168:AO168"/>
    <mergeCell ref="C169:D176"/>
    <mergeCell ref="E169:J169"/>
    <mergeCell ref="K169:M169"/>
    <mergeCell ref="N169:O169"/>
    <mergeCell ref="P169:R169"/>
    <mergeCell ref="S169:V169"/>
    <mergeCell ref="AD167:AF167"/>
    <mergeCell ref="AG167:AI167"/>
    <mergeCell ref="AJ167:AL167"/>
    <mergeCell ref="AM167:AO167"/>
    <mergeCell ref="E168:M168"/>
    <mergeCell ref="N168:O168"/>
    <mergeCell ref="P168:R168"/>
    <mergeCell ref="S168:V168"/>
    <mergeCell ref="W168:Z168"/>
    <mergeCell ref="AA168:AC168"/>
    <mergeCell ref="AA170:AC170"/>
    <mergeCell ref="AD170:AF170"/>
    <mergeCell ref="AG170:AI170"/>
    <mergeCell ref="AJ170:AL170"/>
    <mergeCell ref="AM170:AO170"/>
    <mergeCell ref="E171:J171"/>
    <mergeCell ref="K171:M171"/>
    <mergeCell ref="N171:O171"/>
    <mergeCell ref="P171:R171"/>
    <mergeCell ref="S171:V171"/>
    <mergeCell ref="E170:J170"/>
    <mergeCell ref="K170:M170"/>
    <mergeCell ref="AM166:AO166"/>
    <mergeCell ref="E167:M167"/>
    <mergeCell ref="N167:O167"/>
    <mergeCell ref="P167:R167"/>
    <mergeCell ref="S167:V167"/>
    <mergeCell ref="W167:Z167"/>
    <mergeCell ref="AA167:AC167"/>
    <mergeCell ref="AG165:AI165"/>
    <mergeCell ref="AJ165:AL165"/>
    <mergeCell ref="AM165:AO165"/>
    <mergeCell ref="E166:J166"/>
    <mergeCell ref="K166:M166"/>
    <mergeCell ref="N166:O166"/>
    <mergeCell ref="P166:R166"/>
    <mergeCell ref="S166:V166"/>
    <mergeCell ref="W166:Z166"/>
    <mergeCell ref="AA166:AC166"/>
    <mergeCell ref="K164:M164"/>
    <mergeCell ref="N164:O164"/>
    <mergeCell ref="P164:R164"/>
    <mergeCell ref="S164:V164"/>
    <mergeCell ref="W164:Z164"/>
    <mergeCell ref="AA164:AC164"/>
    <mergeCell ref="AD164:AF164"/>
    <mergeCell ref="AG164:AI164"/>
    <mergeCell ref="S163:V163"/>
    <mergeCell ref="W163:Z163"/>
    <mergeCell ref="AA163:AC163"/>
    <mergeCell ref="AD163:AF163"/>
    <mergeCell ref="AG163:AI163"/>
    <mergeCell ref="AJ163:AL163"/>
    <mergeCell ref="AD166:AF166"/>
    <mergeCell ref="AG166:AI166"/>
    <mergeCell ref="AJ166:AL166"/>
    <mergeCell ref="AD162:AF162"/>
    <mergeCell ref="AG162:AI162"/>
    <mergeCell ref="AJ162:AL162"/>
    <mergeCell ref="AM162:AO162"/>
    <mergeCell ref="A163:B177"/>
    <mergeCell ref="C163:D168"/>
    <mergeCell ref="E163:J163"/>
    <mergeCell ref="K163:M163"/>
    <mergeCell ref="N163:O163"/>
    <mergeCell ref="P163:R163"/>
    <mergeCell ref="AD161:AF161"/>
    <mergeCell ref="AG161:AI161"/>
    <mergeCell ref="AJ161:AL161"/>
    <mergeCell ref="AM161:AO161"/>
    <mergeCell ref="C162:M162"/>
    <mergeCell ref="N162:O162"/>
    <mergeCell ref="P162:R162"/>
    <mergeCell ref="S162:V162"/>
    <mergeCell ref="W162:Z162"/>
    <mergeCell ref="AA162:AC162"/>
    <mergeCell ref="AJ164:AL164"/>
    <mergeCell ref="AM164:AO164"/>
    <mergeCell ref="E165:J165"/>
    <mergeCell ref="K165:M165"/>
    <mergeCell ref="N165:O165"/>
    <mergeCell ref="P165:R165"/>
    <mergeCell ref="S165:V165"/>
    <mergeCell ref="W165:Z165"/>
    <mergeCell ref="AA165:AC165"/>
    <mergeCell ref="AD165:AF165"/>
    <mergeCell ref="AM163:AO163"/>
    <mergeCell ref="E164:J164"/>
    <mergeCell ref="AJ160:AL160"/>
    <mergeCell ref="AM160:AO160"/>
    <mergeCell ref="C161:D161"/>
    <mergeCell ref="E161:J161"/>
    <mergeCell ref="K161:M161"/>
    <mergeCell ref="N161:O161"/>
    <mergeCell ref="P161:R161"/>
    <mergeCell ref="S161:V161"/>
    <mergeCell ref="W161:Z161"/>
    <mergeCell ref="AA161:AC161"/>
    <mergeCell ref="AM159:AO159"/>
    <mergeCell ref="C160:J160"/>
    <mergeCell ref="K160:M160"/>
    <mergeCell ref="N160:O160"/>
    <mergeCell ref="P160:R160"/>
    <mergeCell ref="S160:V160"/>
    <mergeCell ref="W160:Z160"/>
    <mergeCell ref="AA160:AC160"/>
    <mergeCell ref="AD160:AF160"/>
    <mergeCell ref="AG160:AI160"/>
    <mergeCell ref="S159:V159"/>
    <mergeCell ref="W159:Z159"/>
    <mergeCell ref="AA159:AC159"/>
    <mergeCell ref="AD159:AF159"/>
    <mergeCell ref="AG159:AI159"/>
    <mergeCell ref="AJ159:AL159"/>
    <mergeCell ref="N156:O156"/>
    <mergeCell ref="P156:R156"/>
    <mergeCell ref="S156:V156"/>
    <mergeCell ref="W156:Z156"/>
    <mergeCell ref="W155:Z155"/>
    <mergeCell ref="AA155:AC155"/>
    <mergeCell ref="AD155:AF155"/>
    <mergeCell ref="AG155:AI155"/>
    <mergeCell ref="AJ155:AL155"/>
    <mergeCell ref="AM155:AO155"/>
    <mergeCell ref="W158:Z158"/>
    <mergeCell ref="AA158:AC158"/>
    <mergeCell ref="AD158:AF158"/>
    <mergeCell ref="AG158:AI158"/>
    <mergeCell ref="AJ158:AL158"/>
    <mergeCell ref="AM158:AO158"/>
    <mergeCell ref="C158:D159"/>
    <mergeCell ref="E158:J158"/>
    <mergeCell ref="K158:M158"/>
    <mergeCell ref="N158:O158"/>
    <mergeCell ref="P158:R158"/>
    <mergeCell ref="S158:V158"/>
    <mergeCell ref="E159:J159"/>
    <mergeCell ref="K159:M159"/>
    <mergeCell ref="N159:O159"/>
    <mergeCell ref="P159:R159"/>
    <mergeCell ref="W157:Z157"/>
    <mergeCell ref="AA157:AC157"/>
    <mergeCell ref="AD157:AF157"/>
    <mergeCell ref="AG157:AI157"/>
    <mergeCell ref="AJ157:AL157"/>
    <mergeCell ref="AM157:AO157"/>
    <mergeCell ref="AD154:AF154"/>
    <mergeCell ref="AG154:AI154"/>
    <mergeCell ref="AJ154:AL154"/>
    <mergeCell ref="AM154:AO154"/>
    <mergeCell ref="C155:D157"/>
    <mergeCell ref="E155:J155"/>
    <mergeCell ref="K155:M155"/>
    <mergeCell ref="N155:O155"/>
    <mergeCell ref="P155:R155"/>
    <mergeCell ref="S155:V155"/>
    <mergeCell ref="AG153:AI153"/>
    <mergeCell ref="AJ153:AL153"/>
    <mergeCell ref="AM153:AO153"/>
    <mergeCell ref="C154:J154"/>
    <mergeCell ref="K154:M154"/>
    <mergeCell ref="N154:O154"/>
    <mergeCell ref="P154:R154"/>
    <mergeCell ref="S154:V154"/>
    <mergeCell ref="W154:Z154"/>
    <mergeCell ref="AA154:AC154"/>
    <mergeCell ref="AA156:AC156"/>
    <mergeCell ref="AD156:AF156"/>
    <mergeCell ref="AG156:AI156"/>
    <mergeCell ref="AJ156:AL156"/>
    <mergeCell ref="AM156:AO156"/>
    <mergeCell ref="E157:J157"/>
    <mergeCell ref="K157:M157"/>
    <mergeCell ref="N157:O157"/>
    <mergeCell ref="P157:R157"/>
    <mergeCell ref="S157:V157"/>
    <mergeCell ref="E156:J156"/>
    <mergeCell ref="K156:M156"/>
    <mergeCell ref="AM152:AO152"/>
    <mergeCell ref="A153:B162"/>
    <mergeCell ref="C153:J153"/>
    <mergeCell ref="K153:M153"/>
    <mergeCell ref="N153:O153"/>
    <mergeCell ref="P153:R153"/>
    <mergeCell ref="S153:V153"/>
    <mergeCell ref="W153:Z153"/>
    <mergeCell ref="AA153:AC153"/>
    <mergeCell ref="AD153:AF153"/>
    <mergeCell ref="P152:R152"/>
    <mergeCell ref="S152:V152"/>
    <mergeCell ref="W152:Z152"/>
    <mergeCell ref="AA152:AC152"/>
    <mergeCell ref="AD152:AF152"/>
    <mergeCell ref="AJ152:AL152"/>
    <mergeCell ref="AD146:AF146"/>
    <mergeCell ref="AG146:AI146"/>
    <mergeCell ref="AJ146:AL146"/>
    <mergeCell ref="AM146:AO146"/>
    <mergeCell ref="A151:M152"/>
    <mergeCell ref="N151:O152"/>
    <mergeCell ref="P151:V151"/>
    <mergeCell ref="W151:AF151"/>
    <mergeCell ref="AG151:AI152"/>
    <mergeCell ref="AJ151:AO151"/>
    <mergeCell ref="D146:M146"/>
    <mergeCell ref="N146:O146"/>
    <mergeCell ref="P146:R146"/>
    <mergeCell ref="S146:V146"/>
    <mergeCell ref="W146:Z146"/>
    <mergeCell ref="AA146:AC146"/>
    <mergeCell ref="W145:Z145"/>
    <mergeCell ref="AA145:AC145"/>
    <mergeCell ref="AD145:AF145"/>
    <mergeCell ref="AG145:AI145"/>
    <mergeCell ref="AJ145:AL145"/>
    <mergeCell ref="AM145:AO145"/>
    <mergeCell ref="AA144:AC144"/>
    <mergeCell ref="AD144:AF144"/>
    <mergeCell ref="AG144:AI144"/>
    <mergeCell ref="AJ144:AL144"/>
    <mergeCell ref="AM144:AO144"/>
    <mergeCell ref="D145:J145"/>
    <mergeCell ref="K145:M145"/>
    <mergeCell ref="N145:O145"/>
    <mergeCell ref="P145:R145"/>
    <mergeCell ref="S145:V145"/>
    <mergeCell ref="D144:J144"/>
    <mergeCell ref="K144:M144"/>
    <mergeCell ref="N144:O144"/>
    <mergeCell ref="P144:R144"/>
    <mergeCell ref="S144:V144"/>
    <mergeCell ref="W144:Z144"/>
    <mergeCell ref="AA142:AC142"/>
    <mergeCell ref="AD142:AF142"/>
    <mergeCell ref="AG142:AI142"/>
    <mergeCell ref="AJ142:AL142"/>
    <mergeCell ref="AM142:AO142"/>
    <mergeCell ref="D143:J143"/>
    <mergeCell ref="K143:M143"/>
    <mergeCell ref="N143:O143"/>
    <mergeCell ref="P143:R143"/>
    <mergeCell ref="S143:V143"/>
    <mergeCell ref="AD141:AF141"/>
    <mergeCell ref="AG141:AI141"/>
    <mergeCell ref="AJ141:AL141"/>
    <mergeCell ref="AM141:AO141"/>
    <mergeCell ref="D142:J142"/>
    <mergeCell ref="K142:M142"/>
    <mergeCell ref="N142:O142"/>
    <mergeCell ref="P142:R142"/>
    <mergeCell ref="S142:V142"/>
    <mergeCell ref="W142:Z142"/>
    <mergeCell ref="K141:M141"/>
    <mergeCell ref="N141:O141"/>
    <mergeCell ref="P141:R141"/>
    <mergeCell ref="S141:V141"/>
    <mergeCell ref="W141:Z141"/>
    <mergeCell ref="AA141:AC141"/>
    <mergeCell ref="W140:Z140"/>
    <mergeCell ref="AA140:AC140"/>
    <mergeCell ref="AD140:AF140"/>
    <mergeCell ref="AG140:AI140"/>
    <mergeCell ref="AJ140:AL140"/>
    <mergeCell ref="AM140:AO140"/>
    <mergeCell ref="AD139:AF139"/>
    <mergeCell ref="AG139:AI139"/>
    <mergeCell ref="AJ139:AL139"/>
    <mergeCell ref="AM139:AO139"/>
    <mergeCell ref="B140:C146"/>
    <mergeCell ref="D140:J140"/>
    <mergeCell ref="K140:M140"/>
    <mergeCell ref="N140:O140"/>
    <mergeCell ref="P140:R140"/>
    <mergeCell ref="S140:V140"/>
    <mergeCell ref="AJ138:AL138"/>
    <mergeCell ref="AM138:AO138"/>
    <mergeCell ref="B139:C139"/>
    <mergeCell ref="D139:J139"/>
    <mergeCell ref="K139:M139"/>
    <mergeCell ref="N139:O139"/>
    <mergeCell ref="P139:R139"/>
    <mergeCell ref="S139:V139"/>
    <mergeCell ref="W139:Z139"/>
    <mergeCell ref="AA139:AC139"/>
    <mergeCell ref="W143:Z143"/>
    <mergeCell ref="AA143:AC143"/>
    <mergeCell ref="AD143:AF143"/>
    <mergeCell ref="AG143:AI143"/>
    <mergeCell ref="AJ143:AL143"/>
    <mergeCell ref="AM143:AO143"/>
    <mergeCell ref="AJ137:AL137"/>
    <mergeCell ref="AM137:AO137"/>
    <mergeCell ref="D138:M138"/>
    <mergeCell ref="N138:O138"/>
    <mergeCell ref="P138:R138"/>
    <mergeCell ref="S138:V138"/>
    <mergeCell ref="W138:Z138"/>
    <mergeCell ref="AA138:AC138"/>
    <mergeCell ref="AD138:AF138"/>
    <mergeCell ref="AG138:AI138"/>
    <mergeCell ref="AJ136:AL136"/>
    <mergeCell ref="AM136:AO136"/>
    <mergeCell ref="D137:M137"/>
    <mergeCell ref="N137:O137"/>
    <mergeCell ref="P137:R137"/>
    <mergeCell ref="S137:V137"/>
    <mergeCell ref="W137:Z137"/>
    <mergeCell ref="AA137:AC137"/>
    <mergeCell ref="AD137:AF137"/>
    <mergeCell ref="AG137:AI137"/>
    <mergeCell ref="AA132:AC132"/>
    <mergeCell ref="AD132:AF132"/>
    <mergeCell ref="AG132:AI132"/>
    <mergeCell ref="AJ132:AL132"/>
    <mergeCell ref="AM132:AO132"/>
    <mergeCell ref="AJ135:AL135"/>
    <mergeCell ref="AM135:AO135"/>
    <mergeCell ref="D136:M136"/>
    <mergeCell ref="N136:O136"/>
    <mergeCell ref="P136:R136"/>
    <mergeCell ref="S136:V136"/>
    <mergeCell ref="W136:Z136"/>
    <mergeCell ref="AA136:AC136"/>
    <mergeCell ref="AD136:AF136"/>
    <mergeCell ref="AG136:AI136"/>
    <mergeCell ref="AJ134:AL134"/>
    <mergeCell ref="AM134:AO134"/>
    <mergeCell ref="F135:M135"/>
    <mergeCell ref="N135:O135"/>
    <mergeCell ref="P135:R135"/>
    <mergeCell ref="S135:V135"/>
    <mergeCell ref="W135:Z135"/>
    <mergeCell ref="AA135:AC135"/>
    <mergeCell ref="AD135:AF135"/>
    <mergeCell ref="AG135:AI135"/>
    <mergeCell ref="D132:E133"/>
    <mergeCell ref="F132:M132"/>
    <mergeCell ref="N132:O132"/>
    <mergeCell ref="P132:R132"/>
    <mergeCell ref="S132:V132"/>
    <mergeCell ref="AA130:AC130"/>
    <mergeCell ref="AD130:AF130"/>
    <mergeCell ref="AG130:AI130"/>
    <mergeCell ref="AJ130:AL130"/>
    <mergeCell ref="AM130:AO130"/>
    <mergeCell ref="F131:M131"/>
    <mergeCell ref="N131:O131"/>
    <mergeCell ref="P131:R131"/>
    <mergeCell ref="S131:V131"/>
    <mergeCell ref="W131:Z131"/>
    <mergeCell ref="AM133:AO133"/>
    <mergeCell ref="D134:E135"/>
    <mergeCell ref="F134:M134"/>
    <mergeCell ref="N134:O134"/>
    <mergeCell ref="P134:R134"/>
    <mergeCell ref="S134:V134"/>
    <mergeCell ref="W134:Z134"/>
    <mergeCell ref="AA134:AC134"/>
    <mergeCell ref="AD134:AF134"/>
    <mergeCell ref="AG134:AI134"/>
    <mergeCell ref="S133:V133"/>
    <mergeCell ref="W133:Z133"/>
    <mergeCell ref="AA133:AC133"/>
    <mergeCell ref="AD133:AF133"/>
    <mergeCell ref="AG133:AI133"/>
    <mergeCell ref="AJ133:AL133"/>
    <mergeCell ref="W132:Z132"/>
    <mergeCell ref="N127:O127"/>
    <mergeCell ref="P127:R127"/>
    <mergeCell ref="S127:V127"/>
    <mergeCell ref="W127:Z127"/>
    <mergeCell ref="AA127:AC127"/>
    <mergeCell ref="AD129:AF129"/>
    <mergeCell ref="AG129:AI129"/>
    <mergeCell ref="AJ129:AL129"/>
    <mergeCell ref="AM129:AO129"/>
    <mergeCell ref="D130:E131"/>
    <mergeCell ref="F130:M130"/>
    <mergeCell ref="N130:O130"/>
    <mergeCell ref="P130:R130"/>
    <mergeCell ref="S130:V130"/>
    <mergeCell ref="W130:Z130"/>
    <mergeCell ref="AD128:AF128"/>
    <mergeCell ref="AG128:AI128"/>
    <mergeCell ref="AJ128:AL128"/>
    <mergeCell ref="AM128:AO128"/>
    <mergeCell ref="F129:M129"/>
    <mergeCell ref="N129:O129"/>
    <mergeCell ref="P129:R129"/>
    <mergeCell ref="S129:V129"/>
    <mergeCell ref="W129:Z129"/>
    <mergeCell ref="AA129:AC129"/>
    <mergeCell ref="AA131:AC131"/>
    <mergeCell ref="AD131:AF131"/>
    <mergeCell ref="AG131:AI131"/>
    <mergeCell ref="AJ131:AL131"/>
    <mergeCell ref="AM131:AO131"/>
    <mergeCell ref="D126:E129"/>
    <mergeCell ref="F126:M126"/>
    <mergeCell ref="N126:O126"/>
    <mergeCell ref="P126:R126"/>
    <mergeCell ref="S126:V126"/>
    <mergeCell ref="W126:Z126"/>
    <mergeCell ref="AA126:AC126"/>
    <mergeCell ref="AG124:AI124"/>
    <mergeCell ref="AJ124:AL124"/>
    <mergeCell ref="AM124:AO124"/>
    <mergeCell ref="F125:M125"/>
    <mergeCell ref="N125:O125"/>
    <mergeCell ref="P125:R125"/>
    <mergeCell ref="S125:V125"/>
    <mergeCell ref="W125:Z125"/>
    <mergeCell ref="AA125:AC125"/>
    <mergeCell ref="AD125:AF125"/>
    <mergeCell ref="AD127:AF127"/>
    <mergeCell ref="AG127:AI127"/>
    <mergeCell ref="AJ127:AL127"/>
    <mergeCell ref="AM127:AO127"/>
    <mergeCell ref="F128:M128"/>
    <mergeCell ref="N128:O128"/>
    <mergeCell ref="P128:R128"/>
    <mergeCell ref="S128:V128"/>
    <mergeCell ref="W128:Z128"/>
    <mergeCell ref="AA128:AC128"/>
    <mergeCell ref="AD126:AF126"/>
    <mergeCell ref="AG126:AI126"/>
    <mergeCell ref="AJ126:AL126"/>
    <mergeCell ref="AM126:AO126"/>
    <mergeCell ref="F127:M127"/>
    <mergeCell ref="AJ123:AL123"/>
    <mergeCell ref="AM123:AO123"/>
    <mergeCell ref="D124:E125"/>
    <mergeCell ref="F124:M124"/>
    <mergeCell ref="N124:O124"/>
    <mergeCell ref="P124:R124"/>
    <mergeCell ref="S124:V124"/>
    <mergeCell ref="W124:Z124"/>
    <mergeCell ref="AA124:AC124"/>
    <mergeCell ref="AD124:AF124"/>
    <mergeCell ref="AJ122:AL122"/>
    <mergeCell ref="AM122:AO122"/>
    <mergeCell ref="F123:M123"/>
    <mergeCell ref="N123:O123"/>
    <mergeCell ref="P123:R123"/>
    <mergeCell ref="S123:V123"/>
    <mergeCell ref="W123:Z123"/>
    <mergeCell ref="AA123:AC123"/>
    <mergeCell ref="AD123:AF123"/>
    <mergeCell ref="AG123:AI123"/>
    <mergeCell ref="AG125:AI125"/>
    <mergeCell ref="AJ125:AL125"/>
    <mergeCell ref="AM125:AO125"/>
    <mergeCell ref="F119:M119"/>
    <mergeCell ref="N119:O119"/>
    <mergeCell ref="P119:R119"/>
    <mergeCell ref="S119:V119"/>
    <mergeCell ref="W119:Z119"/>
    <mergeCell ref="AA119:AC119"/>
    <mergeCell ref="AD119:AF119"/>
    <mergeCell ref="AG119:AI119"/>
    <mergeCell ref="AJ121:AL121"/>
    <mergeCell ref="AM121:AO121"/>
    <mergeCell ref="F122:M122"/>
    <mergeCell ref="N122:O122"/>
    <mergeCell ref="P122:R122"/>
    <mergeCell ref="S122:V122"/>
    <mergeCell ref="W122:Z122"/>
    <mergeCell ref="AA122:AC122"/>
    <mergeCell ref="AD122:AF122"/>
    <mergeCell ref="AG122:AI122"/>
    <mergeCell ref="AJ120:AL120"/>
    <mergeCell ref="AM120:AO120"/>
    <mergeCell ref="F121:M121"/>
    <mergeCell ref="N121:O121"/>
    <mergeCell ref="P121:R121"/>
    <mergeCell ref="S121:V121"/>
    <mergeCell ref="W121:Z121"/>
    <mergeCell ref="AA121:AC121"/>
    <mergeCell ref="AD121:AF121"/>
    <mergeCell ref="AG121:AI121"/>
    <mergeCell ref="AJ117:AL117"/>
    <mergeCell ref="AM117:AO117"/>
    <mergeCell ref="F118:M118"/>
    <mergeCell ref="N118:O118"/>
    <mergeCell ref="P118:R118"/>
    <mergeCell ref="S118:V118"/>
    <mergeCell ref="W118:Z118"/>
    <mergeCell ref="AA118:AC118"/>
    <mergeCell ref="AD118:AF118"/>
    <mergeCell ref="AG118:AI118"/>
    <mergeCell ref="AM116:AO116"/>
    <mergeCell ref="D117:E123"/>
    <mergeCell ref="F117:M117"/>
    <mergeCell ref="N117:O117"/>
    <mergeCell ref="P117:R117"/>
    <mergeCell ref="S117:V117"/>
    <mergeCell ref="W117:Z117"/>
    <mergeCell ref="AA117:AC117"/>
    <mergeCell ref="AD117:AF117"/>
    <mergeCell ref="AG117:AI117"/>
    <mergeCell ref="AJ119:AL119"/>
    <mergeCell ref="AM119:AO119"/>
    <mergeCell ref="F120:M120"/>
    <mergeCell ref="N120:O120"/>
    <mergeCell ref="P120:R120"/>
    <mergeCell ref="S120:V120"/>
    <mergeCell ref="W120:Z120"/>
    <mergeCell ref="AA120:AC120"/>
    <mergeCell ref="AD120:AF120"/>
    <mergeCell ref="AG120:AI120"/>
    <mergeCell ref="AJ118:AL118"/>
    <mergeCell ref="AM118:AO118"/>
    <mergeCell ref="AM115:AO115"/>
    <mergeCell ref="F116:M116"/>
    <mergeCell ref="N116:O116"/>
    <mergeCell ref="P116:R116"/>
    <mergeCell ref="S116:V116"/>
    <mergeCell ref="W116:Z116"/>
    <mergeCell ref="AA116:AC116"/>
    <mergeCell ref="AD116:AF116"/>
    <mergeCell ref="AG116:AI116"/>
    <mergeCell ref="AJ116:AL116"/>
    <mergeCell ref="AM114:AO114"/>
    <mergeCell ref="F115:M115"/>
    <mergeCell ref="N115:O115"/>
    <mergeCell ref="P115:R115"/>
    <mergeCell ref="S115:V115"/>
    <mergeCell ref="W115:Z115"/>
    <mergeCell ref="AA115:AC115"/>
    <mergeCell ref="AD115:AF115"/>
    <mergeCell ref="AG115:AI115"/>
    <mergeCell ref="AJ115:AL115"/>
    <mergeCell ref="AM113:AO113"/>
    <mergeCell ref="F114:M114"/>
    <mergeCell ref="N114:O114"/>
    <mergeCell ref="P114:R114"/>
    <mergeCell ref="S114:V114"/>
    <mergeCell ref="W114:Z114"/>
    <mergeCell ref="AA114:AC114"/>
    <mergeCell ref="AD114:AF114"/>
    <mergeCell ref="AG114:AI114"/>
    <mergeCell ref="AJ114:AL114"/>
    <mergeCell ref="AM112:AO112"/>
    <mergeCell ref="F113:M113"/>
    <mergeCell ref="N113:O113"/>
    <mergeCell ref="P113:R113"/>
    <mergeCell ref="S113:V113"/>
    <mergeCell ref="W113:Z113"/>
    <mergeCell ref="AA113:AC113"/>
    <mergeCell ref="AD113:AF113"/>
    <mergeCell ref="AG113:AI113"/>
    <mergeCell ref="AJ113:AL113"/>
    <mergeCell ref="AM111:AO111"/>
    <mergeCell ref="F112:M112"/>
    <mergeCell ref="N112:O112"/>
    <mergeCell ref="P112:R112"/>
    <mergeCell ref="S112:V112"/>
    <mergeCell ref="W112:Z112"/>
    <mergeCell ref="AA112:AC112"/>
    <mergeCell ref="AD112:AF112"/>
    <mergeCell ref="AG112:AI112"/>
    <mergeCell ref="AJ112:AL112"/>
    <mergeCell ref="AM110:AO110"/>
    <mergeCell ref="F111:M111"/>
    <mergeCell ref="N111:O111"/>
    <mergeCell ref="P111:R111"/>
    <mergeCell ref="S111:V111"/>
    <mergeCell ref="W111:Z111"/>
    <mergeCell ref="AA111:AC111"/>
    <mergeCell ref="AD111:AF111"/>
    <mergeCell ref="AG111:AI111"/>
    <mergeCell ref="AJ111:AL111"/>
    <mergeCell ref="AM109:AO109"/>
    <mergeCell ref="F110:M110"/>
    <mergeCell ref="N110:O110"/>
    <mergeCell ref="P110:R110"/>
    <mergeCell ref="S110:V110"/>
    <mergeCell ref="W110:Z110"/>
    <mergeCell ref="AA110:AC110"/>
    <mergeCell ref="AD110:AF110"/>
    <mergeCell ref="AG110:AI110"/>
    <mergeCell ref="AJ110:AL110"/>
    <mergeCell ref="AM108:AO108"/>
    <mergeCell ref="F109:M109"/>
    <mergeCell ref="N109:O109"/>
    <mergeCell ref="P109:R109"/>
    <mergeCell ref="S109:V109"/>
    <mergeCell ref="W109:Z109"/>
    <mergeCell ref="AA109:AC109"/>
    <mergeCell ref="AD109:AF109"/>
    <mergeCell ref="AG109:AI109"/>
    <mergeCell ref="AJ109:AL109"/>
    <mergeCell ref="AG105:AI105"/>
    <mergeCell ref="AJ105:AL105"/>
    <mergeCell ref="AM107:AO107"/>
    <mergeCell ref="F108:M108"/>
    <mergeCell ref="N108:O108"/>
    <mergeCell ref="P108:R108"/>
    <mergeCell ref="S108:V108"/>
    <mergeCell ref="W108:Z108"/>
    <mergeCell ref="AA108:AC108"/>
    <mergeCell ref="AD108:AF108"/>
    <mergeCell ref="AG108:AI108"/>
    <mergeCell ref="AJ108:AL108"/>
    <mergeCell ref="AM106:AO106"/>
    <mergeCell ref="F107:M107"/>
    <mergeCell ref="N107:O107"/>
    <mergeCell ref="P107:R107"/>
    <mergeCell ref="S107:V107"/>
    <mergeCell ref="W107:Z107"/>
    <mergeCell ref="AA107:AC107"/>
    <mergeCell ref="AD107:AF107"/>
    <mergeCell ref="AG107:AI107"/>
    <mergeCell ref="AJ107:AL107"/>
    <mergeCell ref="AA104:AC104"/>
    <mergeCell ref="AD104:AF104"/>
    <mergeCell ref="AG104:AI104"/>
    <mergeCell ref="AJ104:AL104"/>
    <mergeCell ref="AM102:AO102"/>
    <mergeCell ref="F103:M103"/>
    <mergeCell ref="N103:O103"/>
    <mergeCell ref="P103:R103"/>
    <mergeCell ref="S103:V103"/>
    <mergeCell ref="W103:Z103"/>
    <mergeCell ref="AA103:AC103"/>
    <mergeCell ref="AD103:AF103"/>
    <mergeCell ref="AG103:AI103"/>
    <mergeCell ref="AJ103:AL103"/>
    <mergeCell ref="AM105:AO105"/>
    <mergeCell ref="F106:M106"/>
    <mergeCell ref="N106:O106"/>
    <mergeCell ref="P106:R106"/>
    <mergeCell ref="S106:V106"/>
    <mergeCell ref="W106:Z106"/>
    <mergeCell ref="AA106:AC106"/>
    <mergeCell ref="AD106:AF106"/>
    <mergeCell ref="AG106:AI106"/>
    <mergeCell ref="AJ106:AL106"/>
    <mergeCell ref="AM104:AO104"/>
    <mergeCell ref="F105:M105"/>
    <mergeCell ref="N105:O105"/>
    <mergeCell ref="P105:R105"/>
    <mergeCell ref="S105:V105"/>
    <mergeCell ref="W105:Z105"/>
    <mergeCell ref="AA105:AC105"/>
    <mergeCell ref="AD105:AF105"/>
    <mergeCell ref="AM101:AO101"/>
    <mergeCell ref="F102:M102"/>
    <mergeCell ref="N102:O102"/>
    <mergeCell ref="P102:R102"/>
    <mergeCell ref="S102:V102"/>
    <mergeCell ref="W102:Z102"/>
    <mergeCell ref="AA102:AC102"/>
    <mergeCell ref="AD102:AF102"/>
    <mergeCell ref="AG102:AI102"/>
    <mergeCell ref="AJ102:AL102"/>
    <mergeCell ref="S101:V101"/>
    <mergeCell ref="W101:Z101"/>
    <mergeCell ref="AA101:AC101"/>
    <mergeCell ref="AD101:AF101"/>
    <mergeCell ref="AG101:AI101"/>
    <mergeCell ref="AJ101:AL101"/>
    <mergeCell ref="A101:A146"/>
    <mergeCell ref="B101:C138"/>
    <mergeCell ref="D101:E116"/>
    <mergeCell ref="F101:M101"/>
    <mergeCell ref="N101:O101"/>
    <mergeCell ref="P101:R101"/>
    <mergeCell ref="F133:M133"/>
    <mergeCell ref="N133:O133"/>
    <mergeCell ref="P133:R133"/>
    <mergeCell ref="D141:J141"/>
    <mergeCell ref="AM103:AO103"/>
    <mergeCell ref="F104:M104"/>
    <mergeCell ref="N104:O104"/>
    <mergeCell ref="P104:R104"/>
    <mergeCell ref="S104:V104"/>
    <mergeCell ref="W104:Z104"/>
    <mergeCell ref="AJ99:AO99"/>
    <mergeCell ref="P100:R100"/>
    <mergeCell ref="S100:V100"/>
    <mergeCell ref="W100:Z100"/>
    <mergeCell ref="AA100:AC100"/>
    <mergeCell ref="AD100:AF100"/>
    <mergeCell ref="AJ100:AL100"/>
    <mergeCell ref="AM100:AO100"/>
    <mergeCell ref="B93:D93"/>
    <mergeCell ref="AA93:AD93"/>
    <mergeCell ref="AE93:AO93"/>
    <mergeCell ref="R96:AK98"/>
    <mergeCell ref="AL98:AO98"/>
    <mergeCell ref="A99:M100"/>
    <mergeCell ref="N99:O100"/>
    <mergeCell ref="P99:V99"/>
    <mergeCell ref="W99:AF99"/>
    <mergeCell ref="AG99:AI100"/>
    <mergeCell ref="AA88:AG88"/>
    <mergeCell ref="AH88:AO88"/>
    <mergeCell ref="AA89:AO90"/>
    <mergeCell ref="AA91:AD91"/>
    <mergeCell ref="AE91:AO91"/>
    <mergeCell ref="H92:R92"/>
    <mergeCell ref="AA92:AD92"/>
    <mergeCell ref="AE92:AO92"/>
    <mergeCell ref="O85:Y85"/>
    <mergeCell ref="AA85:AO85"/>
    <mergeCell ref="H86:R86"/>
    <mergeCell ref="AA86:AG86"/>
    <mergeCell ref="AH86:AO86"/>
    <mergeCell ref="AA87:AG87"/>
    <mergeCell ref="AH87:AO87"/>
    <mergeCell ref="AA81:AO82"/>
    <mergeCell ref="AA83:AE83"/>
    <mergeCell ref="AF83:AJ83"/>
    <mergeCell ref="AK83:AO83"/>
    <mergeCell ref="AA84:AE84"/>
    <mergeCell ref="AF84:AJ84"/>
    <mergeCell ref="AK84:AO84"/>
    <mergeCell ref="T80:V80"/>
    <mergeCell ref="W80:Y80"/>
    <mergeCell ref="Z80:AC80"/>
    <mergeCell ref="AD80:AG80"/>
    <mergeCell ref="AH80:AK80"/>
    <mergeCell ref="AL80:AO80"/>
    <mergeCell ref="W79:Y79"/>
    <mergeCell ref="Z79:AC79"/>
    <mergeCell ref="AD79:AG79"/>
    <mergeCell ref="AH79:AK79"/>
    <mergeCell ref="AL79:AO79"/>
    <mergeCell ref="A80:D80"/>
    <mergeCell ref="E80:H80"/>
    <mergeCell ref="I80:L80"/>
    <mergeCell ref="M80:P80"/>
    <mergeCell ref="Q80:S80"/>
    <mergeCell ref="A79:D79"/>
    <mergeCell ref="E79:H79"/>
    <mergeCell ref="I79:L79"/>
    <mergeCell ref="M79:P79"/>
    <mergeCell ref="Q79:S79"/>
    <mergeCell ref="T79:V79"/>
    <mergeCell ref="I77:L78"/>
    <mergeCell ref="M77:P78"/>
    <mergeCell ref="Q77:S78"/>
    <mergeCell ref="T77:Y77"/>
    <mergeCell ref="T78:V78"/>
    <mergeCell ref="W78:Y78"/>
    <mergeCell ref="AH74:AK74"/>
    <mergeCell ref="AL74:AO74"/>
    <mergeCell ref="A76:L76"/>
    <mergeCell ref="M76:Y76"/>
    <mergeCell ref="Z76:AC78"/>
    <mergeCell ref="AD76:AG78"/>
    <mergeCell ref="AH76:AK78"/>
    <mergeCell ref="AL76:AO78"/>
    <mergeCell ref="A77:D78"/>
    <mergeCell ref="E77:H78"/>
    <mergeCell ref="Z73:AC73"/>
    <mergeCell ref="AD73:AG73"/>
    <mergeCell ref="AH73:AK73"/>
    <mergeCell ref="AL73:AO73"/>
    <mergeCell ref="J74:L74"/>
    <mergeCell ref="M74:Q74"/>
    <mergeCell ref="R74:U74"/>
    <mergeCell ref="V74:Y74"/>
    <mergeCell ref="Z74:AC74"/>
    <mergeCell ref="AD74:AG74"/>
    <mergeCell ref="A73:G74"/>
    <mergeCell ref="H73:I74"/>
    <mergeCell ref="J73:L73"/>
    <mergeCell ref="M73:Q73"/>
    <mergeCell ref="R73:U73"/>
    <mergeCell ref="V73:Y73"/>
    <mergeCell ref="AL71:AO71"/>
    <mergeCell ref="J72:L72"/>
    <mergeCell ref="M72:Q72"/>
    <mergeCell ref="R72:U72"/>
    <mergeCell ref="V72:Y72"/>
    <mergeCell ref="Z72:AC72"/>
    <mergeCell ref="AD72:AG72"/>
    <mergeCell ref="AH72:AK72"/>
    <mergeCell ref="AL72:AO72"/>
    <mergeCell ref="AL70:AO70"/>
    <mergeCell ref="A71:G72"/>
    <mergeCell ref="H71:I72"/>
    <mergeCell ref="J71:L71"/>
    <mergeCell ref="M71:Q71"/>
    <mergeCell ref="R71:U71"/>
    <mergeCell ref="V71:Y71"/>
    <mergeCell ref="Z71:AC71"/>
    <mergeCell ref="AD71:AG71"/>
    <mergeCell ref="AH71:AK71"/>
    <mergeCell ref="AD69:AG69"/>
    <mergeCell ref="AH69:AK69"/>
    <mergeCell ref="AL69:AO69"/>
    <mergeCell ref="J70:L70"/>
    <mergeCell ref="M70:Q70"/>
    <mergeCell ref="R70:U70"/>
    <mergeCell ref="V70:Y70"/>
    <mergeCell ref="Z70:AC70"/>
    <mergeCell ref="AD70:AG70"/>
    <mergeCell ref="AH70:AK70"/>
    <mergeCell ref="AH68:AK68"/>
    <mergeCell ref="AL68:AO68"/>
    <mergeCell ref="A69:A70"/>
    <mergeCell ref="B69:G70"/>
    <mergeCell ref="H69:I70"/>
    <mergeCell ref="J69:L69"/>
    <mergeCell ref="M69:Q69"/>
    <mergeCell ref="R69:U69"/>
    <mergeCell ref="V69:Y69"/>
    <mergeCell ref="Z69:AC69"/>
    <mergeCell ref="Z67:AC67"/>
    <mergeCell ref="AD67:AG67"/>
    <mergeCell ref="AH67:AK67"/>
    <mergeCell ref="AL67:AO67"/>
    <mergeCell ref="J68:L68"/>
    <mergeCell ref="M68:Q68"/>
    <mergeCell ref="R68:U68"/>
    <mergeCell ref="V68:Y68"/>
    <mergeCell ref="Z68:AC68"/>
    <mergeCell ref="AD68:AG68"/>
    <mergeCell ref="B67:G68"/>
    <mergeCell ref="H67:I68"/>
    <mergeCell ref="J67:L67"/>
    <mergeCell ref="M67:Q67"/>
    <mergeCell ref="R67:U67"/>
    <mergeCell ref="V67:Y67"/>
    <mergeCell ref="AH65:AK65"/>
    <mergeCell ref="AL65:AO65"/>
    <mergeCell ref="J66:L66"/>
    <mergeCell ref="M66:Q66"/>
    <mergeCell ref="R66:U66"/>
    <mergeCell ref="V66:Y66"/>
    <mergeCell ref="Z66:AC66"/>
    <mergeCell ref="AD66:AG66"/>
    <mergeCell ref="AH66:AK66"/>
    <mergeCell ref="AL66:AO66"/>
    <mergeCell ref="AH64:AK64"/>
    <mergeCell ref="AL64:AO64"/>
    <mergeCell ref="B65:G66"/>
    <mergeCell ref="H65:I66"/>
    <mergeCell ref="J65:L65"/>
    <mergeCell ref="M65:Q65"/>
    <mergeCell ref="R65:U65"/>
    <mergeCell ref="V65:Y65"/>
    <mergeCell ref="Z65:AC65"/>
    <mergeCell ref="AD65:AG65"/>
    <mergeCell ref="Z63:AC63"/>
    <mergeCell ref="AD63:AG63"/>
    <mergeCell ref="AH63:AK63"/>
    <mergeCell ref="AL63:AO63"/>
    <mergeCell ref="J64:L64"/>
    <mergeCell ref="M64:Q64"/>
    <mergeCell ref="R64:U64"/>
    <mergeCell ref="V64:Y64"/>
    <mergeCell ref="Z64:AC64"/>
    <mergeCell ref="AD64:AG64"/>
    <mergeCell ref="B63:G64"/>
    <mergeCell ref="H63:I64"/>
    <mergeCell ref="J63:L63"/>
    <mergeCell ref="M63:Q63"/>
    <mergeCell ref="R63:U63"/>
    <mergeCell ref="V63:Y63"/>
    <mergeCell ref="AH57:AK57"/>
    <mergeCell ref="AH61:AK61"/>
    <mergeCell ref="AL61:AO61"/>
    <mergeCell ref="J62:L62"/>
    <mergeCell ref="M62:Q62"/>
    <mergeCell ref="R62:U62"/>
    <mergeCell ref="V62:Y62"/>
    <mergeCell ref="Z62:AC62"/>
    <mergeCell ref="AD62:AG62"/>
    <mergeCell ref="AH62:AK62"/>
    <mergeCell ref="AL62:AO62"/>
    <mergeCell ref="AH60:AK60"/>
    <mergeCell ref="AL60:AO60"/>
    <mergeCell ref="B61:G62"/>
    <mergeCell ref="H61:I62"/>
    <mergeCell ref="J61:L61"/>
    <mergeCell ref="M61:Q61"/>
    <mergeCell ref="R61:U61"/>
    <mergeCell ref="V61:Y61"/>
    <mergeCell ref="Z61:AC61"/>
    <mergeCell ref="AD61:AG61"/>
    <mergeCell ref="J60:L60"/>
    <mergeCell ref="M60:Q60"/>
    <mergeCell ref="R60:U60"/>
    <mergeCell ref="V60:Y60"/>
    <mergeCell ref="Z60:AC60"/>
    <mergeCell ref="AD60:AG60"/>
    <mergeCell ref="AL54:AO54"/>
    <mergeCell ref="C55:G56"/>
    <mergeCell ref="H55:I56"/>
    <mergeCell ref="J55:L55"/>
    <mergeCell ref="M55:Q55"/>
    <mergeCell ref="R55:U55"/>
    <mergeCell ref="V55:Y55"/>
    <mergeCell ref="Z55:AC55"/>
    <mergeCell ref="R59:U59"/>
    <mergeCell ref="V59:Y59"/>
    <mergeCell ref="Z59:AC59"/>
    <mergeCell ref="AD59:AG59"/>
    <mergeCell ref="AH59:AK59"/>
    <mergeCell ref="AL59:AO59"/>
    <mergeCell ref="AL57:AO57"/>
    <mergeCell ref="J58:L58"/>
    <mergeCell ref="M58:Q58"/>
    <mergeCell ref="R58:U58"/>
    <mergeCell ref="V58:Y58"/>
    <mergeCell ref="Z58:AC58"/>
    <mergeCell ref="AD58:AG58"/>
    <mergeCell ref="AH58:AK58"/>
    <mergeCell ref="AL58:AO58"/>
    <mergeCell ref="AL56:AO56"/>
    <mergeCell ref="C57:G58"/>
    <mergeCell ref="H57:I58"/>
    <mergeCell ref="J57:L57"/>
    <mergeCell ref="M57:Q57"/>
    <mergeCell ref="R57:U57"/>
    <mergeCell ref="V57:Y57"/>
    <mergeCell ref="Z57:AC57"/>
    <mergeCell ref="AD57:AG57"/>
    <mergeCell ref="V53:Y53"/>
    <mergeCell ref="Z53:AC53"/>
    <mergeCell ref="AD53:AG53"/>
    <mergeCell ref="AH53:AK53"/>
    <mergeCell ref="AL53:AO53"/>
    <mergeCell ref="J54:L54"/>
    <mergeCell ref="M54:Q54"/>
    <mergeCell ref="R54:U54"/>
    <mergeCell ref="V54:Y54"/>
    <mergeCell ref="Z54:AC54"/>
    <mergeCell ref="B53:B60"/>
    <mergeCell ref="C53:G54"/>
    <mergeCell ref="H53:I54"/>
    <mergeCell ref="J53:L53"/>
    <mergeCell ref="M53:Q53"/>
    <mergeCell ref="R53:U53"/>
    <mergeCell ref="C59:G60"/>
    <mergeCell ref="H59:I60"/>
    <mergeCell ref="J59:L59"/>
    <mergeCell ref="M59:Q59"/>
    <mergeCell ref="AD55:AG55"/>
    <mergeCell ref="AH55:AK55"/>
    <mergeCell ref="AL55:AO55"/>
    <mergeCell ref="J56:L56"/>
    <mergeCell ref="M56:Q56"/>
    <mergeCell ref="R56:U56"/>
    <mergeCell ref="V56:Y56"/>
    <mergeCell ref="Z56:AC56"/>
    <mergeCell ref="AD56:AG56"/>
    <mergeCell ref="AH56:AK56"/>
    <mergeCell ref="AD54:AG54"/>
    <mergeCell ref="AH54:AK54"/>
    <mergeCell ref="AH51:AK51"/>
    <mergeCell ref="AL51:AO51"/>
    <mergeCell ref="J52:L52"/>
    <mergeCell ref="M52:Q52"/>
    <mergeCell ref="R52:U52"/>
    <mergeCell ref="V52:Y52"/>
    <mergeCell ref="Z52:AC52"/>
    <mergeCell ref="AD52:AG52"/>
    <mergeCell ref="AH52:AK52"/>
    <mergeCell ref="AL52:AO52"/>
    <mergeCell ref="AH50:AK50"/>
    <mergeCell ref="AL50:AO50"/>
    <mergeCell ref="C51:G52"/>
    <mergeCell ref="H51:I52"/>
    <mergeCell ref="J51:L51"/>
    <mergeCell ref="M51:Q51"/>
    <mergeCell ref="R51:U51"/>
    <mergeCell ref="V51:Y51"/>
    <mergeCell ref="Z51:AC51"/>
    <mergeCell ref="AD51:AG51"/>
    <mergeCell ref="J50:L50"/>
    <mergeCell ref="M50:Q50"/>
    <mergeCell ref="R50:U50"/>
    <mergeCell ref="V50:Y50"/>
    <mergeCell ref="Z50:AC50"/>
    <mergeCell ref="AD50:AG50"/>
    <mergeCell ref="R49:U49"/>
    <mergeCell ref="V49:Y49"/>
    <mergeCell ref="Z49:AC49"/>
    <mergeCell ref="AD49:AG49"/>
    <mergeCell ref="AH49:AK49"/>
    <mergeCell ref="AL49:AO49"/>
    <mergeCell ref="AH47:AK47"/>
    <mergeCell ref="AL47:AO47"/>
    <mergeCell ref="J48:L48"/>
    <mergeCell ref="M48:Q48"/>
    <mergeCell ref="R48:U48"/>
    <mergeCell ref="V48:Y48"/>
    <mergeCell ref="Z48:AC48"/>
    <mergeCell ref="AD48:AG48"/>
    <mergeCell ref="AH48:AK48"/>
    <mergeCell ref="AL48:AO48"/>
    <mergeCell ref="AH46:AK46"/>
    <mergeCell ref="AL46:AO46"/>
    <mergeCell ref="AD43:AG43"/>
    <mergeCell ref="AH43:AK43"/>
    <mergeCell ref="AL43:AO43"/>
    <mergeCell ref="J44:L44"/>
    <mergeCell ref="M44:Q44"/>
    <mergeCell ref="R44:U44"/>
    <mergeCell ref="V44:Y44"/>
    <mergeCell ref="Z44:AC44"/>
    <mergeCell ref="E47:G48"/>
    <mergeCell ref="H47:I48"/>
    <mergeCell ref="J47:L47"/>
    <mergeCell ref="M47:Q47"/>
    <mergeCell ref="R47:U47"/>
    <mergeCell ref="V47:Y47"/>
    <mergeCell ref="Z47:AC47"/>
    <mergeCell ref="AD47:AG47"/>
    <mergeCell ref="Z45:AC45"/>
    <mergeCell ref="AD45:AG45"/>
    <mergeCell ref="AH45:AK45"/>
    <mergeCell ref="AL45:AO45"/>
    <mergeCell ref="J46:L46"/>
    <mergeCell ref="M46:Q46"/>
    <mergeCell ref="R46:U46"/>
    <mergeCell ref="V46:Y46"/>
    <mergeCell ref="Z46:AC46"/>
    <mergeCell ref="AD46:AG46"/>
    <mergeCell ref="B43:B52"/>
    <mergeCell ref="C43:G44"/>
    <mergeCell ref="H43:I44"/>
    <mergeCell ref="J43:L43"/>
    <mergeCell ref="M43:Q43"/>
    <mergeCell ref="R43:U43"/>
    <mergeCell ref="C49:G50"/>
    <mergeCell ref="H49:I50"/>
    <mergeCell ref="J49:L49"/>
    <mergeCell ref="M49:Q49"/>
    <mergeCell ref="AL41:AO41"/>
    <mergeCell ref="J42:L42"/>
    <mergeCell ref="M42:Q42"/>
    <mergeCell ref="R42:U42"/>
    <mergeCell ref="V42:Y42"/>
    <mergeCell ref="Z42:AC42"/>
    <mergeCell ref="AD42:AG42"/>
    <mergeCell ref="AH42:AK42"/>
    <mergeCell ref="AL42:AO42"/>
    <mergeCell ref="B37:B42"/>
    <mergeCell ref="AD44:AG44"/>
    <mergeCell ref="AH44:AK44"/>
    <mergeCell ref="AL44:AO44"/>
    <mergeCell ref="C45:D48"/>
    <mergeCell ref="E45:G46"/>
    <mergeCell ref="H45:I46"/>
    <mergeCell ref="J45:L45"/>
    <mergeCell ref="M45:Q45"/>
    <mergeCell ref="R45:U45"/>
    <mergeCell ref="V45:Y45"/>
    <mergeCell ref="V43:Y43"/>
    <mergeCell ref="Z43:AC43"/>
    <mergeCell ref="C41:G42"/>
    <mergeCell ref="H41:I42"/>
    <mergeCell ref="J41:L41"/>
    <mergeCell ref="M41:Q41"/>
    <mergeCell ref="R41:U41"/>
    <mergeCell ref="V41:Y41"/>
    <mergeCell ref="Z41:AC41"/>
    <mergeCell ref="AD41:AG41"/>
    <mergeCell ref="AH41:AK41"/>
    <mergeCell ref="AD39:AG39"/>
    <mergeCell ref="AH39:AK39"/>
    <mergeCell ref="AL39:AO39"/>
    <mergeCell ref="J40:L40"/>
    <mergeCell ref="M40:Q40"/>
    <mergeCell ref="R40:U40"/>
    <mergeCell ref="V40:Y40"/>
    <mergeCell ref="Z40:AC40"/>
    <mergeCell ref="AD40:AG40"/>
    <mergeCell ref="AH40:AK40"/>
    <mergeCell ref="AH35:AK35"/>
    <mergeCell ref="AD38:AG38"/>
    <mergeCell ref="AH38:AK38"/>
    <mergeCell ref="AL38:AO38"/>
    <mergeCell ref="C39:G40"/>
    <mergeCell ref="H39:I40"/>
    <mergeCell ref="J39:L39"/>
    <mergeCell ref="M39:Q39"/>
    <mergeCell ref="R39:U39"/>
    <mergeCell ref="V39:Y39"/>
    <mergeCell ref="Z39:AC39"/>
    <mergeCell ref="V37:Y37"/>
    <mergeCell ref="Z37:AC37"/>
    <mergeCell ref="AD37:AG37"/>
    <mergeCell ref="AH37:AK37"/>
    <mergeCell ref="AL37:AO37"/>
    <mergeCell ref="J38:L38"/>
    <mergeCell ref="M38:Q38"/>
    <mergeCell ref="R38:U38"/>
    <mergeCell ref="V38:Y38"/>
    <mergeCell ref="Z38:AC38"/>
    <mergeCell ref="C37:G38"/>
    <mergeCell ref="H37:I38"/>
    <mergeCell ref="J37:L37"/>
    <mergeCell ref="M37:Q37"/>
    <mergeCell ref="R37:U37"/>
    <mergeCell ref="AL40:AO40"/>
    <mergeCell ref="V34:Y34"/>
    <mergeCell ref="Z34:AC34"/>
    <mergeCell ref="AD34:AG34"/>
    <mergeCell ref="AH34:AK34"/>
    <mergeCell ref="AD32:AG32"/>
    <mergeCell ref="AH32:AK32"/>
    <mergeCell ref="AL32:AO32"/>
    <mergeCell ref="C33:G34"/>
    <mergeCell ref="H33:I34"/>
    <mergeCell ref="J33:L33"/>
    <mergeCell ref="M33:Q33"/>
    <mergeCell ref="R33:U33"/>
    <mergeCell ref="V33:Y33"/>
    <mergeCell ref="Z33:AC33"/>
    <mergeCell ref="AL35:AO35"/>
    <mergeCell ref="J36:L36"/>
    <mergeCell ref="M36:Q36"/>
    <mergeCell ref="R36:U36"/>
    <mergeCell ref="V36:Y36"/>
    <mergeCell ref="Z36:AC36"/>
    <mergeCell ref="AD36:AG36"/>
    <mergeCell ref="AH36:AK36"/>
    <mergeCell ref="AL36:AO36"/>
    <mergeCell ref="AL34:AO34"/>
    <mergeCell ref="C35:G36"/>
    <mergeCell ref="H35:I36"/>
    <mergeCell ref="J35:L35"/>
    <mergeCell ref="M35:Q35"/>
    <mergeCell ref="R35:U35"/>
    <mergeCell ref="V35:Y35"/>
    <mergeCell ref="Z35:AC35"/>
    <mergeCell ref="AD35:AG35"/>
    <mergeCell ref="V31:Y31"/>
    <mergeCell ref="Z31:AC31"/>
    <mergeCell ref="AD31:AG31"/>
    <mergeCell ref="AH31:AK31"/>
    <mergeCell ref="AL31:AO31"/>
    <mergeCell ref="J32:L32"/>
    <mergeCell ref="M32:Q32"/>
    <mergeCell ref="R32:U32"/>
    <mergeCell ref="V32:Y32"/>
    <mergeCell ref="Z32:AC32"/>
    <mergeCell ref="B31:B36"/>
    <mergeCell ref="C31:G32"/>
    <mergeCell ref="H31:I32"/>
    <mergeCell ref="J31:L31"/>
    <mergeCell ref="M31:Q31"/>
    <mergeCell ref="R31:U31"/>
    <mergeCell ref="AH29:AK29"/>
    <mergeCell ref="AL29:AO29"/>
    <mergeCell ref="J30:L30"/>
    <mergeCell ref="M30:Q30"/>
    <mergeCell ref="R30:U30"/>
    <mergeCell ref="V30:Y30"/>
    <mergeCell ref="Z30:AC30"/>
    <mergeCell ref="AD30:AG30"/>
    <mergeCell ref="AH30:AK30"/>
    <mergeCell ref="AL30:AO30"/>
    <mergeCell ref="AD33:AG33"/>
    <mergeCell ref="AH33:AK33"/>
    <mergeCell ref="AL33:AO33"/>
    <mergeCell ref="J34:L34"/>
    <mergeCell ref="M34:Q34"/>
    <mergeCell ref="R34:U34"/>
    <mergeCell ref="V25:Y25"/>
    <mergeCell ref="Z25:AC25"/>
    <mergeCell ref="AD25:AG25"/>
    <mergeCell ref="AH25:AK25"/>
    <mergeCell ref="AH28:AK28"/>
    <mergeCell ref="AL28:AO28"/>
    <mergeCell ref="C29:G30"/>
    <mergeCell ref="H29:I30"/>
    <mergeCell ref="J29:L29"/>
    <mergeCell ref="M29:Q29"/>
    <mergeCell ref="R29:U29"/>
    <mergeCell ref="V29:Y29"/>
    <mergeCell ref="Z29:AC29"/>
    <mergeCell ref="AD29:AG29"/>
    <mergeCell ref="Z27:AC27"/>
    <mergeCell ref="AD27:AG27"/>
    <mergeCell ref="AH27:AK27"/>
    <mergeCell ref="AL27:AO27"/>
    <mergeCell ref="J28:L28"/>
    <mergeCell ref="M28:Q28"/>
    <mergeCell ref="R28:U28"/>
    <mergeCell ref="V28:Y28"/>
    <mergeCell ref="Z28:AC28"/>
    <mergeCell ref="AD28:AG28"/>
    <mergeCell ref="E27:G28"/>
    <mergeCell ref="H27:I28"/>
    <mergeCell ref="J27:L27"/>
    <mergeCell ref="M27:Q27"/>
    <mergeCell ref="R27:U27"/>
    <mergeCell ref="V27:Y27"/>
    <mergeCell ref="J24:L24"/>
    <mergeCell ref="M24:Q24"/>
    <mergeCell ref="R24:U24"/>
    <mergeCell ref="V24:Y24"/>
    <mergeCell ref="Z24:AC24"/>
    <mergeCell ref="AD24:AG24"/>
    <mergeCell ref="AH24:AK24"/>
    <mergeCell ref="AH22:AK22"/>
    <mergeCell ref="AL22:AO22"/>
    <mergeCell ref="C23:D28"/>
    <mergeCell ref="E23:G24"/>
    <mergeCell ref="H23:I24"/>
    <mergeCell ref="J23:L23"/>
    <mergeCell ref="M23:Q23"/>
    <mergeCell ref="R23:U23"/>
    <mergeCell ref="V23:Y23"/>
    <mergeCell ref="Z23:AC23"/>
    <mergeCell ref="AL25:AO25"/>
    <mergeCell ref="J26:L26"/>
    <mergeCell ref="M26:Q26"/>
    <mergeCell ref="R26:U26"/>
    <mergeCell ref="V26:Y26"/>
    <mergeCell ref="Z26:AC26"/>
    <mergeCell ref="AD26:AG26"/>
    <mergeCell ref="AH26:AK26"/>
    <mergeCell ref="AL26:AO26"/>
    <mergeCell ref="AL24:AO24"/>
    <mergeCell ref="E25:G26"/>
    <mergeCell ref="H25:I26"/>
    <mergeCell ref="J25:L25"/>
    <mergeCell ref="M25:Q25"/>
    <mergeCell ref="R25:U25"/>
    <mergeCell ref="C21:G22"/>
    <mergeCell ref="H21:I22"/>
    <mergeCell ref="J21:L21"/>
    <mergeCell ref="M21:Q21"/>
    <mergeCell ref="R21:U21"/>
    <mergeCell ref="V21:Y21"/>
    <mergeCell ref="AH19:AK19"/>
    <mergeCell ref="AL19:AO19"/>
    <mergeCell ref="J20:L20"/>
    <mergeCell ref="M20:Q20"/>
    <mergeCell ref="R20:U20"/>
    <mergeCell ref="V20:Y20"/>
    <mergeCell ref="Z20:AC20"/>
    <mergeCell ref="AD20:AG20"/>
    <mergeCell ref="AH20:AK20"/>
    <mergeCell ref="AL20:AO20"/>
    <mergeCell ref="AD23:AG23"/>
    <mergeCell ref="AH23:AK23"/>
    <mergeCell ref="AL23:AO23"/>
    <mergeCell ref="R18:U18"/>
    <mergeCell ref="V18:Y18"/>
    <mergeCell ref="Z18:AC18"/>
    <mergeCell ref="AD18:AG18"/>
    <mergeCell ref="R17:U17"/>
    <mergeCell ref="V17:Y17"/>
    <mergeCell ref="Z17:AC17"/>
    <mergeCell ref="AD17:AG17"/>
    <mergeCell ref="AH17:AK17"/>
    <mergeCell ref="AL17:AO17"/>
    <mergeCell ref="Z21:AC21"/>
    <mergeCell ref="AD21:AG21"/>
    <mergeCell ref="AH21:AK21"/>
    <mergeCell ref="AL21:AO21"/>
    <mergeCell ref="J22:L22"/>
    <mergeCell ref="M22:Q22"/>
    <mergeCell ref="R22:U22"/>
    <mergeCell ref="V22:Y22"/>
    <mergeCell ref="Z22:AC22"/>
    <mergeCell ref="AD22:AG22"/>
    <mergeCell ref="M16:Q16"/>
    <mergeCell ref="R16:U16"/>
    <mergeCell ref="V16:Y16"/>
    <mergeCell ref="Z16:AC16"/>
    <mergeCell ref="A17:A68"/>
    <mergeCell ref="B17:B30"/>
    <mergeCell ref="C17:G18"/>
    <mergeCell ref="H17:I18"/>
    <mergeCell ref="J17:L17"/>
    <mergeCell ref="M17:Q17"/>
    <mergeCell ref="A14:G16"/>
    <mergeCell ref="H14:I16"/>
    <mergeCell ref="J14:AC14"/>
    <mergeCell ref="AD14:AG16"/>
    <mergeCell ref="AH14:AO14"/>
    <mergeCell ref="J15:Q15"/>
    <mergeCell ref="R15:AC15"/>
    <mergeCell ref="AH15:AK16"/>
    <mergeCell ref="AL15:AO16"/>
    <mergeCell ref="J16:L16"/>
    <mergeCell ref="AH18:AK18"/>
    <mergeCell ref="AL18:AO18"/>
    <mergeCell ref="C19:G20"/>
    <mergeCell ref="H19:I20"/>
    <mergeCell ref="J19:L19"/>
    <mergeCell ref="M19:Q19"/>
    <mergeCell ref="R19:U19"/>
    <mergeCell ref="V19:Y19"/>
    <mergeCell ref="Z19:AC19"/>
    <mergeCell ref="AD19:AG19"/>
    <mergeCell ref="J18:L18"/>
    <mergeCell ref="M18:Q18"/>
    <mergeCell ref="A3:L5"/>
    <mergeCell ref="O3:AC5"/>
    <mergeCell ref="AD3:AI5"/>
    <mergeCell ref="AJ3:AO5"/>
    <mergeCell ref="A6:B8"/>
    <mergeCell ref="C6:D8"/>
    <mergeCell ref="E6:F8"/>
    <mergeCell ref="G6:H8"/>
    <mergeCell ref="I6:J8"/>
    <mergeCell ref="K6:L8"/>
    <mergeCell ref="D11:H12"/>
    <mergeCell ref="I11:P12"/>
    <mergeCell ref="Q11:U12"/>
    <mergeCell ref="V11:AC12"/>
    <mergeCell ref="AD11:AI11"/>
    <mergeCell ref="AJ11:AO11"/>
    <mergeCell ref="AD12:AI12"/>
    <mergeCell ref="AJ12:AO12"/>
    <mergeCell ref="O6:AC8"/>
    <mergeCell ref="AD6:AI8"/>
    <mergeCell ref="AJ6:AO8"/>
    <mergeCell ref="A9:C12"/>
    <mergeCell ref="D9:H10"/>
    <mergeCell ref="I9:P10"/>
    <mergeCell ref="Q9:U10"/>
    <mergeCell ref="V9:AC10"/>
    <mergeCell ref="AD9:AI9"/>
    <mergeCell ref="AD10:AI10"/>
  </mergeCells>
  <phoneticPr fontId="10" type="noConversion"/>
  <printOptions horizontalCentered="1" verticalCentered="1"/>
  <pageMargins left="0.39370078740157483" right="0.39370078740157483" top="0.55118110236220474" bottom="0.15748031496062992" header="0.31496062992125984" footer="0"/>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27C16-E1AE-4239-8EAF-A1A88AB96965}">
  <dimension ref="B1:H33"/>
  <sheetViews>
    <sheetView workbookViewId="0">
      <selection activeCell="C13" sqref="C13"/>
    </sheetView>
  </sheetViews>
  <sheetFormatPr defaultRowHeight="13.5"/>
  <cols>
    <col min="2" max="2" width="15.21875" style="56" customWidth="1"/>
    <col min="3" max="3" width="19.6640625" style="56" bestFit="1" customWidth="1"/>
    <col min="4" max="4" width="10.6640625" style="56" bestFit="1" customWidth="1"/>
    <col min="5" max="5" width="11.77734375" style="56" bestFit="1" customWidth="1"/>
    <col min="8" max="8" width="15.33203125" bestFit="1" customWidth="1"/>
  </cols>
  <sheetData>
    <row r="1" spans="2:8">
      <c r="B1"/>
      <c r="C1"/>
      <c r="D1"/>
      <c r="E1"/>
    </row>
    <row r="2" spans="2:8">
      <c r="B2"/>
      <c r="C2"/>
      <c r="D2"/>
      <c r="E2"/>
      <c r="H2" s="58" t="s">
        <v>437</v>
      </c>
    </row>
    <row r="3" spans="2:8">
      <c r="B3"/>
      <c r="C3"/>
      <c r="D3"/>
      <c r="E3"/>
      <c r="H3" s="153">
        <f>'근로소득원천징수영수증(특별공제)-입력'!L91</f>
        <v>13495760</v>
      </c>
    </row>
    <row r="4" spans="2:8">
      <c r="B4" s="59">
        <v>0</v>
      </c>
      <c r="C4" s="59">
        <v>5000000</v>
      </c>
      <c r="D4" s="59">
        <v>0</v>
      </c>
      <c r="E4" s="59">
        <v>0</v>
      </c>
      <c r="F4" s="61">
        <v>0.7</v>
      </c>
      <c r="H4" s="154">
        <f>D4+(($H$3-E4)*F4)</f>
        <v>9447032</v>
      </c>
    </row>
    <row r="5" spans="2:8">
      <c r="B5" s="59">
        <f>C4+1</f>
        <v>5000001</v>
      </c>
      <c r="C5" s="59">
        <v>15000000</v>
      </c>
      <c r="D5" s="59">
        <v>3500000</v>
      </c>
      <c r="E5" s="59">
        <f>C4</f>
        <v>5000000</v>
      </c>
      <c r="F5" s="61">
        <v>0.4</v>
      </c>
      <c r="H5" s="154">
        <f t="shared" ref="H5:H7" si="0">D5+(($H$3-E5)*F5)</f>
        <v>6898304</v>
      </c>
    </row>
    <row r="6" spans="2:8">
      <c r="B6" s="59">
        <f>C5+1</f>
        <v>15000001</v>
      </c>
      <c r="C6" s="59">
        <v>45000000</v>
      </c>
      <c r="D6" s="59">
        <v>7500000</v>
      </c>
      <c r="E6" s="59">
        <f>C5</f>
        <v>15000000</v>
      </c>
      <c r="F6" s="61">
        <v>0.15</v>
      </c>
      <c r="H6" s="154">
        <f t="shared" si="0"/>
        <v>7274364</v>
      </c>
    </row>
    <row r="7" spans="2:8">
      <c r="B7" s="59">
        <f>C6+1</f>
        <v>45000001</v>
      </c>
      <c r="C7" s="59">
        <v>100000000</v>
      </c>
      <c r="D7" s="59">
        <v>12000000</v>
      </c>
      <c r="E7" s="59">
        <f>C6</f>
        <v>45000000</v>
      </c>
      <c r="F7" s="61">
        <v>0.05</v>
      </c>
      <c r="H7" s="154">
        <f t="shared" si="0"/>
        <v>10424788</v>
      </c>
    </row>
    <row r="8" spans="2:8">
      <c r="B8" s="59">
        <f>C7+1</f>
        <v>100000001</v>
      </c>
      <c r="C8" s="59">
        <v>100000000000000</v>
      </c>
      <c r="D8" s="59">
        <v>14750000</v>
      </c>
      <c r="E8" s="59">
        <f>C7</f>
        <v>100000000</v>
      </c>
      <c r="F8" s="61">
        <v>0.02</v>
      </c>
      <c r="H8" s="154">
        <f>D8+(($H$3-E8)*F8)</f>
        <v>13019915.199999999</v>
      </c>
    </row>
    <row r="12" spans="2:8">
      <c r="B12" s="56" t="s">
        <v>455</v>
      </c>
    </row>
    <row r="15" spans="2:8">
      <c r="B15" s="56" t="s">
        <v>456</v>
      </c>
    </row>
    <row r="16" spans="2:8">
      <c r="B16" s="56" t="s">
        <v>457</v>
      </c>
    </row>
    <row r="18" spans="2:3">
      <c r="B18" s="156" t="s">
        <v>458</v>
      </c>
      <c r="C18" s="156" t="s">
        <v>445</v>
      </c>
    </row>
    <row r="19" spans="2:3">
      <c r="B19" s="56" t="s">
        <v>459</v>
      </c>
      <c r="C19" s="56" t="s">
        <v>464</v>
      </c>
    </row>
    <row r="20" spans="2:3" ht="27">
      <c r="B20" s="158" t="s">
        <v>460</v>
      </c>
      <c r="C20" s="56" t="s">
        <v>465</v>
      </c>
    </row>
    <row r="21" spans="2:3" ht="27">
      <c r="B21" s="158" t="s">
        <v>461</v>
      </c>
      <c r="C21" s="56" t="s">
        <v>466</v>
      </c>
    </row>
    <row r="22" spans="2:3" ht="27">
      <c r="B22" s="158" t="s">
        <v>462</v>
      </c>
      <c r="C22" s="56" t="s">
        <v>467</v>
      </c>
    </row>
    <row r="23" spans="2:3">
      <c r="B23" s="56" t="s">
        <v>463</v>
      </c>
      <c r="C23" s="56" t="s">
        <v>468</v>
      </c>
    </row>
    <row r="25" spans="2:3">
      <c r="B25" s="56" t="s">
        <v>469</v>
      </c>
    </row>
    <row r="27" spans="2:3">
      <c r="B27" s="56" t="s">
        <v>470</v>
      </c>
    </row>
    <row r="29" spans="2:3">
      <c r="B29" s="56" t="s">
        <v>471</v>
      </c>
    </row>
    <row r="31" spans="2:3">
      <c r="B31" s="56" t="s">
        <v>472</v>
      </c>
    </row>
    <row r="33" spans="2:2">
      <c r="B33" s="56" t="s">
        <v>473</v>
      </c>
    </row>
  </sheetData>
  <phoneticPr fontId="1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6E106-3AE8-4AE5-B078-ECC498ABA392}">
  <dimension ref="B1:H37"/>
  <sheetViews>
    <sheetView workbookViewId="0">
      <selection activeCell="E11" sqref="E11"/>
    </sheetView>
  </sheetViews>
  <sheetFormatPr defaultRowHeight="13.5"/>
  <cols>
    <col min="2" max="2" width="15.5546875" style="56" customWidth="1"/>
    <col min="3" max="3" width="18.5546875" style="56" bestFit="1" customWidth="1"/>
    <col min="4" max="4" width="10.6640625" style="56" bestFit="1" customWidth="1"/>
    <col min="5" max="5" width="9.6640625" style="56" bestFit="1" customWidth="1"/>
    <col min="6" max="6" width="12.44140625" customWidth="1"/>
    <col min="7" max="7" width="14.44140625" customWidth="1"/>
    <col min="8" max="8" width="12.6640625" bestFit="1" customWidth="1"/>
  </cols>
  <sheetData>
    <row r="1" spans="2:8">
      <c r="B1"/>
      <c r="C1"/>
      <c r="D1"/>
      <c r="E1"/>
    </row>
    <row r="2" spans="2:8">
      <c r="B2"/>
      <c r="C2"/>
      <c r="D2"/>
      <c r="E2"/>
    </row>
    <row r="3" spans="2:8">
      <c r="B3"/>
      <c r="C3"/>
      <c r="D3"/>
      <c r="E3"/>
    </row>
    <row r="4" spans="2:8">
      <c r="B4" t="s">
        <v>178</v>
      </c>
      <c r="C4" s="152">
        <f>'근로소득원천징수영수증(특별공제)-입력'!AK92</f>
        <v>250671</v>
      </c>
      <c r="D4"/>
      <c r="E4"/>
    </row>
    <row r="5" spans="2:8">
      <c r="B5"/>
      <c r="C5"/>
      <c r="D5"/>
      <c r="E5"/>
    </row>
    <row r="6" spans="2:8">
      <c r="B6"/>
      <c r="C6"/>
      <c r="D6"/>
      <c r="E6"/>
    </row>
    <row r="7" spans="2:8">
      <c r="B7" s="56">
        <v>0</v>
      </c>
      <c r="C7" s="56">
        <v>1300000</v>
      </c>
      <c r="D7">
        <v>0</v>
      </c>
      <c r="E7">
        <v>0</v>
      </c>
      <c r="F7" s="155">
        <f>55/100</f>
        <v>0.55000000000000004</v>
      </c>
      <c r="G7" s="157">
        <f>TRUNC(D7+(($C$4-E7)*F7),0)</f>
        <v>137869</v>
      </c>
    </row>
    <row r="8" spans="2:8">
      <c r="B8" s="56">
        <f>C7+1</f>
        <v>1300001</v>
      </c>
      <c r="C8" s="56">
        <v>10000000000000</v>
      </c>
      <c r="D8" s="56">
        <v>715000</v>
      </c>
      <c r="E8" s="56">
        <f>C7</f>
        <v>1300000</v>
      </c>
      <c r="F8" s="155">
        <f>30/100</f>
        <v>0.3</v>
      </c>
      <c r="G8" s="157">
        <f>TRUNC(D8+(($C$4-E8)*F8),0)</f>
        <v>400201</v>
      </c>
    </row>
    <row r="11" spans="2:8">
      <c r="B11" s="56" t="s">
        <v>439</v>
      </c>
      <c r="C11" s="152">
        <f>'근로소득원천징수영수증(특별공제)-입력'!L91</f>
        <v>13495760</v>
      </c>
    </row>
    <row r="13" spans="2:8">
      <c r="D13" s="57" t="s">
        <v>440</v>
      </c>
      <c r="G13" s="156" t="s">
        <v>441</v>
      </c>
      <c r="H13" s="56"/>
    </row>
    <row r="14" spans="2:8">
      <c r="B14" s="56">
        <v>0</v>
      </c>
      <c r="C14" s="56">
        <v>33000000</v>
      </c>
      <c r="D14" s="56">
        <f>G14</f>
        <v>740000</v>
      </c>
      <c r="G14" s="56">
        <v>740000</v>
      </c>
      <c r="H14" s="56"/>
    </row>
    <row r="15" spans="2:8">
      <c r="B15" s="56">
        <f>C14+1</f>
        <v>33000001</v>
      </c>
      <c r="C15" s="56">
        <v>70000000</v>
      </c>
      <c r="D15" s="56">
        <f>MAX(G15,H15)</f>
        <v>896033.92</v>
      </c>
      <c r="G15" s="56">
        <f>740000-((C11-C14)*8/1000)</f>
        <v>896033.92</v>
      </c>
      <c r="H15" s="56">
        <v>660000</v>
      </c>
    </row>
    <row r="16" spans="2:8">
      <c r="B16" s="56">
        <f>C15+1</f>
        <v>70000001</v>
      </c>
      <c r="C16" s="56">
        <v>10000000000000</v>
      </c>
      <c r="D16" s="56">
        <f>MAX(G16,H16)</f>
        <v>28912120</v>
      </c>
      <c r="G16" s="56">
        <f>660000-((C11-C15)*1/2)</f>
        <v>28912120</v>
      </c>
      <c r="H16" s="56">
        <v>500000</v>
      </c>
    </row>
    <row r="19" spans="2:3">
      <c r="B19" s="56" t="s">
        <v>442</v>
      </c>
    </row>
    <row r="21" spans="2:3">
      <c r="B21" s="56" t="s">
        <v>443</v>
      </c>
    </row>
    <row r="23" spans="2:3" ht="27">
      <c r="B23" s="158" t="s">
        <v>444</v>
      </c>
      <c r="C23" s="56" t="s">
        <v>445</v>
      </c>
    </row>
    <row r="24" spans="2:3">
      <c r="B24" s="56" t="s">
        <v>446</v>
      </c>
      <c r="C24" s="56" t="s">
        <v>448</v>
      </c>
    </row>
    <row r="25" spans="2:3">
      <c r="B25" s="56" t="s">
        <v>447</v>
      </c>
      <c r="C25" s="56" t="s">
        <v>449</v>
      </c>
    </row>
    <row r="28" spans="2:3">
      <c r="B28" s="56" t="s">
        <v>450</v>
      </c>
    </row>
    <row r="30" spans="2:3">
      <c r="B30" s="56" t="s">
        <v>451</v>
      </c>
    </row>
    <row r="32" spans="2:3">
      <c r="B32" s="56" t="s">
        <v>452</v>
      </c>
    </row>
    <row r="34" spans="2:2">
      <c r="B34" s="56" t="s">
        <v>453</v>
      </c>
    </row>
    <row r="37" spans="2:2">
      <c r="B37" s="56" t="s">
        <v>454</v>
      </c>
    </row>
  </sheetData>
  <phoneticPr fontId="10"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E11"/>
  <sheetViews>
    <sheetView workbookViewId="0">
      <selection activeCell="B17" sqref="B17"/>
    </sheetView>
  </sheetViews>
  <sheetFormatPr defaultRowHeight="13.5"/>
  <cols>
    <col min="2" max="2" width="11.77734375" style="56" bestFit="1" customWidth="1"/>
    <col min="3" max="3" width="29.109375" style="56" bestFit="1" customWidth="1"/>
    <col min="5" max="5" width="12.6640625" bestFit="1" customWidth="1"/>
  </cols>
  <sheetData>
    <row r="1" spans="2:5">
      <c r="B1"/>
      <c r="C1"/>
    </row>
    <row r="2" spans="2:5">
      <c r="B2"/>
      <c r="C2"/>
    </row>
    <row r="3" spans="2:5">
      <c r="B3" t="s">
        <v>403</v>
      </c>
      <c r="C3"/>
    </row>
    <row r="4" spans="2:5" s="57" customFormat="1">
      <c r="B4" s="58"/>
      <c r="C4" s="58"/>
      <c r="D4" s="58" t="s">
        <v>338</v>
      </c>
      <c r="E4" s="58" t="s">
        <v>339</v>
      </c>
    </row>
    <row r="5" spans="2:5">
      <c r="B5" s="59">
        <v>0</v>
      </c>
      <c r="C5" s="59">
        <v>12000000</v>
      </c>
      <c r="D5" s="61">
        <v>0.06</v>
      </c>
      <c r="E5" s="60">
        <v>0</v>
      </c>
    </row>
    <row r="6" spans="2:5">
      <c r="B6" s="59">
        <f t="shared" ref="B6:B11" si="0">C5+1</f>
        <v>12000001</v>
      </c>
      <c r="C6" s="59">
        <v>46000000</v>
      </c>
      <c r="D6" s="61">
        <v>0.15</v>
      </c>
      <c r="E6" s="60">
        <v>-1080000</v>
      </c>
    </row>
    <row r="7" spans="2:5">
      <c r="B7" s="59">
        <f t="shared" si="0"/>
        <v>46000001</v>
      </c>
      <c r="C7" s="59">
        <v>88000000</v>
      </c>
      <c r="D7" s="61">
        <v>0.24</v>
      </c>
      <c r="E7" s="60">
        <v>-5220000</v>
      </c>
    </row>
    <row r="8" spans="2:5">
      <c r="B8" s="59">
        <f t="shared" si="0"/>
        <v>88000001</v>
      </c>
      <c r="C8" s="59">
        <v>150000000</v>
      </c>
      <c r="D8" s="61">
        <v>0.35</v>
      </c>
      <c r="E8" s="60">
        <v>-14900000</v>
      </c>
    </row>
    <row r="9" spans="2:5">
      <c r="B9" s="59">
        <f t="shared" si="0"/>
        <v>150000001</v>
      </c>
      <c r="C9" s="59">
        <v>300000000</v>
      </c>
      <c r="D9" s="61">
        <v>0.38</v>
      </c>
      <c r="E9" s="60">
        <v>-19400000</v>
      </c>
    </row>
    <row r="10" spans="2:5">
      <c r="B10" s="59">
        <f t="shared" si="0"/>
        <v>300000001</v>
      </c>
      <c r="C10" s="59">
        <v>500000000</v>
      </c>
      <c r="D10" s="61">
        <v>0.4</v>
      </c>
      <c r="E10" s="60">
        <v>-25400000</v>
      </c>
    </row>
    <row r="11" spans="2:5">
      <c r="B11" s="59">
        <f t="shared" si="0"/>
        <v>500000001</v>
      </c>
      <c r="C11" s="59">
        <v>10000000000000</v>
      </c>
      <c r="D11" s="61">
        <v>0.42</v>
      </c>
      <c r="E11" s="60">
        <v>-35400000</v>
      </c>
    </row>
  </sheetData>
  <phoneticPr fontId="1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6</vt:i4>
      </vt:variant>
      <vt:variant>
        <vt:lpstr>이름 지정된 범위</vt:lpstr>
      </vt:variant>
      <vt:variant>
        <vt:i4>5</vt:i4>
      </vt:variant>
    </vt:vector>
  </HeadingPairs>
  <TitlesOfParts>
    <vt:vector size="11" baseType="lpstr">
      <vt:lpstr>근로소득원천징수영수증(특별공제)-입력</vt:lpstr>
      <vt:lpstr>근로소득원천징수영수증 (표준세액공제)</vt:lpstr>
      <vt:lpstr>원천징수이행상황신고서</vt:lpstr>
      <vt:lpstr>근로소득공제</vt:lpstr>
      <vt:lpstr>근로소득세액공제</vt:lpstr>
      <vt:lpstr>세율</vt:lpstr>
      <vt:lpstr>'근로소득원천징수영수증 (표준세액공제)'!Print_Area</vt:lpstr>
      <vt:lpstr>'근로소득원천징수영수증(특별공제)-입력'!Print_Area</vt:lpstr>
      <vt:lpstr>원천징수이행상황신고서!Print_Area</vt:lpstr>
      <vt:lpstr>세율2020</vt:lpstr>
      <vt:lpstr>소득공제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내 문서</dc:creator>
  <cp:lastModifiedBy>Microsoft</cp:lastModifiedBy>
  <cp:lastPrinted>2020-08-06T13:18:42Z</cp:lastPrinted>
  <dcterms:created xsi:type="dcterms:W3CDTF">2014-06-07T02:01:19Z</dcterms:created>
  <dcterms:modified xsi:type="dcterms:W3CDTF">2020-08-06T13:25:01Z</dcterms:modified>
</cp:coreProperties>
</file>